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30" windowHeight="7470" tabRatio="787" firstSheet="17" activeTab="17"/>
  </bookViews>
  <sheets>
    <sheet name="Seznam" sheetId="74" state="hidden" r:id="rId1"/>
    <sheet name="Popis" sheetId="82" state="hidden" r:id="rId2"/>
    <sheet name="S 1+2+3a" sheetId="96" state="hidden" r:id="rId3"/>
    <sheet name="S 3b+4" sheetId="97" state="hidden" r:id="rId4"/>
    <sheet name="S 5+6+7" sheetId="114" state="hidden" r:id="rId5"/>
    <sheet name="S8+ 9+10" sheetId="115" state="hidden" r:id="rId6"/>
    <sheet name="Z1" sheetId="86" state="hidden" r:id="rId7"/>
    <sheet name="Z2" sheetId="88" state="hidden" r:id="rId8"/>
    <sheet name="Z3a" sheetId="100" state="hidden" r:id="rId9"/>
    <sheet name="Z3b" sheetId="89" state="hidden" r:id="rId10"/>
    <sheet name="Z4" sheetId="122" state="hidden" r:id="rId11"/>
    <sheet name="Z5" sheetId="123" state="hidden" r:id="rId12"/>
    <sheet name="Z6" sheetId="124" state="hidden" r:id="rId13"/>
    <sheet name="Z7" sheetId="125" state="hidden" r:id="rId14"/>
    <sheet name="Z8" sheetId="126" state="hidden" r:id="rId15"/>
    <sheet name="Z9" sheetId="128" state="hidden" r:id="rId16"/>
    <sheet name="Z10" sheetId="127" state="hidden" r:id="rId17"/>
    <sheet name="V 1+2+3a" sheetId="93" r:id="rId18"/>
    <sheet name="V 3b+4" sheetId="94" r:id="rId19"/>
    <sheet name="V 5+6+7" sheetId="120" r:id="rId20"/>
    <sheet name="V 8+9+10" sheetId="121" r:id="rId21"/>
    <sheet name="Jména" sheetId="84" state="hidden" r:id="rId22"/>
    <sheet name="Příjmení" sheetId="83" state="hidden" r:id="rId23"/>
  </sheets>
  <definedNames>
    <definedName name="__kat1">Popis!$B$6</definedName>
    <definedName name="__kat10">Popis!$B$15</definedName>
    <definedName name="__kat11">Popis!$B$16</definedName>
    <definedName name="__kat2">Popis!$B$7</definedName>
    <definedName name="__kat3">Popis!$B$8</definedName>
    <definedName name="__kat4">Popis!$B$9</definedName>
    <definedName name="__kat5">Popis!$B$10</definedName>
    <definedName name="__kat6">Popis!$B$11</definedName>
    <definedName name="__kat7">Popis!$B$12</definedName>
    <definedName name="__kat8">Popis!$B$13</definedName>
    <definedName name="__kat9">Popis!$B$14</definedName>
    <definedName name="_xlnm._FilterDatabase" localSheetId="21" hidden="1">Jména!$A$2:$B$162</definedName>
    <definedName name="_xlnm._FilterDatabase" localSheetId="0" hidden="1">Seznam!$A$1:$K$71</definedName>
    <definedName name="_kat1">Popis!$B$6</definedName>
    <definedName name="_kat10">Popis!$B$15</definedName>
    <definedName name="_kat11">Popis!$B$16</definedName>
    <definedName name="_kat2">Popis!$B$7</definedName>
    <definedName name="_kat3">Popis!$B$8</definedName>
    <definedName name="_kat4">Popis!$B$9</definedName>
    <definedName name="_kat5">Popis!$B$10</definedName>
    <definedName name="_kat6">Popis!$B$11</definedName>
    <definedName name="_kat7">Popis!$B$12</definedName>
    <definedName name="_kat8">Popis!$B$13</definedName>
    <definedName name="_kat9">Popis!$B$14</definedName>
    <definedName name="Datum">Popis!$B$3</definedName>
    <definedName name="K11S2">Popis!$E$16</definedName>
    <definedName name="Kat10S1">Popis!$D$15</definedName>
    <definedName name="Kat10S2">Popis!$E$15</definedName>
    <definedName name="Kat10S3">Popis!$F$15</definedName>
    <definedName name="Kat10S4">Popis!$G$15</definedName>
    <definedName name="Kat11S1">Popis!$D$16</definedName>
    <definedName name="Kat11S2">Popis!$E$16</definedName>
    <definedName name="Kat11S3">Popis!$F$16</definedName>
    <definedName name="Kat11S4">Popis!$G$16</definedName>
    <definedName name="Kat1S1">Popis!$D$6</definedName>
    <definedName name="Kat1S2">Popis!$E$6</definedName>
    <definedName name="Kat1S3">Popis!$F$6</definedName>
    <definedName name="Kat1S4">Popis!$G$6</definedName>
    <definedName name="Kat2S1">Popis!$D$7</definedName>
    <definedName name="Kat2S2">Popis!$E$7</definedName>
    <definedName name="Kat2S3">Popis!$F$7</definedName>
    <definedName name="Kat2S4">Popis!$G$7</definedName>
    <definedName name="Kat3S1">Popis!$D$8</definedName>
    <definedName name="Kat3S2">Popis!$E$8</definedName>
    <definedName name="Kat3S3">Popis!$F$8</definedName>
    <definedName name="Kat3S4">Popis!$G$8</definedName>
    <definedName name="Kat4S1">Popis!$D$9</definedName>
    <definedName name="Kat4S2">Popis!$E$9</definedName>
    <definedName name="Kat4S3">Popis!$F$9</definedName>
    <definedName name="Kat4S4">Popis!$G$9</definedName>
    <definedName name="Kat5S1">Popis!$D$10</definedName>
    <definedName name="Kat5S2">Popis!$E$10</definedName>
    <definedName name="Kat5S3">Popis!$F$10</definedName>
    <definedName name="Kat5S4">Popis!$G$10</definedName>
    <definedName name="Kat5S5">Popis!$D$10</definedName>
    <definedName name="Kat6S1">Popis!$D$11</definedName>
    <definedName name="Kat6S2">Popis!$E$11</definedName>
    <definedName name="Kat6S3">Popis!$F$11</definedName>
    <definedName name="Kat6S4">Popis!$G$11</definedName>
    <definedName name="Kat7S1">Popis!$D$12</definedName>
    <definedName name="Kat7S2">Popis!$E$12</definedName>
    <definedName name="Kat7S3">Popis!$F$12</definedName>
    <definedName name="Kat7S4">Popis!$G$12</definedName>
    <definedName name="Kat8S1">Popis!$D$13</definedName>
    <definedName name="Kat8S2">Popis!$E$13</definedName>
    <definedName name="Kat8S3">Popis!$F$13</definedName>
    <definedName name="Kat8S4">Popis!$G$13</definedName>
    <definedName name="Kat9S1">Popis!$D$14</definedName>
    <definedName name="Kat9S2">Popis!$E$14</definedName>
    <definedName name="Kat9S3">Popis!$F$14</definedName>
    <definedName name="Kat9S4">Popis!$G$14</definedName>
    <definedName name="KatS1">Popis!$D$6</definedName>
    <definedName name="Místo">Popis!$B$2</definedName>
    <definedName name="Název">Popis!$B$1</definedName>
    <definedName name="_xlnm.Print_Area" localSheetId="17">'V 1+2+3a'!$1:$1048576</definedName>
    <definedName name="_xlnm.Print_Area" localSheetId="18">'V 3b+4'!$1:$1048576</definedName>
    <definedName name="_xlnm.Print_Area" localSheetId="19">'V 5+6+7'!$1:$1048576</definedName>
    <definedName name="_xlnm.Print_Area" localSheetId="20">'V 8+9+10'!$1:$1048576</definedName>
    <definedName name="PocetKat1">Popis!$C$6</definedName>
    <definedName name="PocetKat10">Popis!$C$16</definedName>
    <definedName name="PocetKat2">Popis!$C$7</definedName>
    <definedName name="PocetKat3">Popis!$C$8</definedName>
    <definedName name="PocetKat4">Popis!$C$9</definedName>
    <definedName name="PocetKat5">Popis!$C$10</definedName>
    <definedName name="PocetKat6">Popis!$C$11</definedName>
    <definedName name="PocetKat7">Popis!$C$12</definedName>
    <definedName name="PocetKat8">Popis!$C$13</definedName>
    <definedName name="PocetKat9">Popis!$C$14</definedName>
  </definedNames>
  <calcPr calcId="125725"/>
</workbook>
</file>

<file path=xl/calcChain.xml><?xml version="1.0" encoding="utf-8"?>
<calcChain xmlns="http://schemas.openxmlformats.org/spreadsheetml/2006/main">
  <c r="I36" i="122"/>
  <c r="B33" i="121"/>
  <c r="C33"/>
  <c r="D33"/>
  <c r="E33"/>
  <c r="F33"/>
  <c r="B35"/>
  <c r="C35"/>
  <c r="D35"/>
  <c r="E35"/>
  <c r="F35"/>
  <c r="B34"/>
  <c r="C34"/>
  <c r="D34"/>
  <c r="E34"/>
  <c r="F34"/>
  <c r="B32"/>
  <c r="C32"/>
  <c r="D32"/>
  <c r="E32"/>
  <c r="F32"/>
  <c r="B25"/>
  <c r="C25"/>
  <c r="D25"/>
  <c r="E25"/>
  <c r="F25"/>
  <c r="L21"/>
  <c r="G21"/>
  <c r="A20"/>
  <c r="L29"/>
  <c r="G29"/>
  <c r="A28"/>
  <c r="B14"/>
  <c r="C14"/>
  <c r="D14"/>
  <c r="E14"/>
  <c r="F14"/>
  <c r="B18"/>
  <c r="C18"/>
  <c r="D18"/>
  <c r="E18"/>
  <c r="F18"/>
  <c r="B16"/>
  <c r="C16"/>
  <c r="D16"/>
  <c r="E16"/>
  <c r="F16"/>
  <c r="B17"/>
  <c r="C17"/>
  <c r="D17"/>
  <c r="E17"/>
  <c r="F17"/>
  <c r="B15"/>
  <c r="C15"/>
  <c r="D15"/>
  <c r="E15"/>
  <c r="F15"/>
  <c r="L10"/>
  <c r="G10"/>
  <c r="A9"/>
  <c r="B34" i="120"/>
  <c r="C34"/>
  <c r="D34"/>
  <c r="E34"/>
  <c r="B36"/>
  <c r="C36"/>
  <c r="D36"/>
  <c r="E36"/>
  <c r="B32"/>
  <c r="C32"/>
  <c r="D32"/>
  <c r="E32"/>
  <c r="B33"/>
  <c r="C33"/>
  <c r="D33"/>
  <c r="E33"/>
  <c r="B35"/>
  <c r="C35"/>
  <c r="D35"/>
  <c r="E35"/>
  <c r="B37"/>
  <c r="C37"/>
  <c r="D37"/>
  <c r="E37"/>
  <c r="B23"/>
  <c r="C24"/>
  <c r="D24"/>
  <c r="E24"/>
  <c r="F24"/>
  <c r="B24"/>
  <c r="C25"/>
  <c r="D25"/>
  <c r="E25"/>
  <c r="F25"/>
  <c r="B25"/>
  <c r="C23"/>
  <c r="D23"/>
  <c r="E23"/>
  <c r="F23"/>
  <c r="L28"/>
  <c r="G28"/>
  <c r="A27"/>
  <c r="B16"/>
  <c r="C16"/>
  <c r="D16"/>
  <c r="E16"/>
  <c r="F16"/>
  <c r="B15"/>
  <c r="C15"/>
  <c r="D15"/>
  <c r="E15"/>
  <c r="F15"/>
  <c r="B14"/>
  <c r="C14"/>
  <c r="D14"/>
  <c r="E14"/>
  <c r="F14"/>
  <c r="B33" i="94"/>
  <c r="C33"/>
  <c r="D33"/>
  <c r="E33"/>
  <c r="F33"/>
  <c r="B42"/>
  <c r="C42"/>
  <c r="D42"/>
  <c r="E42"/>
  <c r="F42"/>
  <c r="B39"/>
  <c r="C39"/>
  <c r="D39"/>
  <c r="E39"/>
  <c r="F39"/>
  <c r="B43"/>
  <c r="C43"/>
  <c r="D43"/>
  <c r="E43"/>
  <c r="F43"/>
  <c r="B41"/>
  <c r="C41"/>
  <c r="D41"/>
  <c r="E41"/>
  <c r="F41"/>
  <c r="B23"/>
  <c r="C23"/>
  <c r="D23"/>
  <c r="E23"/>
  <c r="F23"/>
  <c r="B27"/>
  <c r="C27"/>
  <c r="D27"/>
  <c r="E27"/>
  <c r="F27"/>
  <c r="B36"/>
  <c r="C36"/>
  <c r="D36"/>
  <c r="E36"/>
  <c r="F36"/>
  <c r="B26"/>
  <c r="C26"/>
  <c r="D26"/>
  <c r="E26"/>
  <c r="F26"/>
  <c r="B38"/>
  <c r="C38"/>
  <c r="D38"/>
  <c r="E38"/>
  <c r="F38"/>
  <c r="B37"/>
  <c r="C37"/>
  <c r="D37"/>
  <c r="E37"/>
  <c r="F37"/>
  <c r="B29"/>
  <c r="C29"/>
  <c r="D29"/>
  <c r="E29"/>
  <c r="F29"/>
  <c r="B35"/>
  <c r="C35"/>
  <c r="D35"/>
  <c r="E35"/>
  <c r="F35"/>
  <c r="B30"/>
  <c r="C30"/>
  <c r="D30"/>
  <c r="E30"/>
  <c r="F30"/>
  <c r="B25"/>
  <c r="C25"/>
  <c r="D25"/>
  <c r="E25"/>
  <c r="F25"/>
  <c r="B40"/>
  <c r="C40"/>
  <c r="D40"/>
  <c r="E40"/>
  <c r="F40"/>
  <c r="B34"/>
  <c r="C34"/>
  <c r="D34"/>
  <c r="E34"/>
  <c r="F34"/>
  <c r="B28"/>
  <c r="C28"/>
  <c r="D28"/>
  <c r="E28"/>
  <c r="F28"/>
  <c r="B32"/>
  <c r="C32"/>
  <c r="D32"/>
  <c r="E32"/>
  <c r="F32"/>
  <c r="B24"/>
  <c r="C24"/>
  <c r="D24"/>
  <c r="E24"/>
  <c r="F24"/>
  <c r="B44"/>
  <c r="C44"/>
  <c r="D44"/>
  <c r="E44"/>
  <c r="F44"/>
  <c r="B31"/>
  <c r="C31"/>
  <c r="D31"/>
  <c r="E31"/>
  <c r="F31"/>
  <c r="B16"/>
  <c r="C16"/>
  <c r="D16"/>
  <c r="E16"/>
  <c r="F16"/>
  <c r="B15"/>
  <c r="C15"/>
  <c r="D15"/>
  <c r="E15"/>
  <c r="F15"/>
  <c r="B14"/>
  <c r="C14"/>
  <c r="D14"/>
  <c r="E14"/>
  <c r="F14"/>
  <c r="B33" i="93"/>
  <c r="C33"/>
  <c r="D33"/>
  <c r="E33"/>
  <c r="F33"/>
  <c r="B36"/>
  <c r="C36"/>
  <c r="D36"/>
  <c r="E36"/>
  <c r="F36"/>
  <c r="B37"/>
  <c r="C37"/>
  <c r="D37"/>
  <c r="E37"/>
  <c r="F37"/>
  <c r="B30"/>
  <c r="C30"/>
  <c r="D30"/>
  <c r="E30"/>
  <c r="F30"/>
  <c r="B34"/>
  <c r="C34"/>
  <c r="D34"/>
  <c r="E34"/>
  <c r="F34"/>
  <c r="B31"/>
  <c r="C31"/>
  <c r="D31"/>
  <c r="E31"/>
  <c r="F31"/>
  <c r="B35"/>
  <c r="C35"/>
  <c r="D35"/>
  <c r="E35"/>
  <c r="F35"/>
  <c r="B32"/>
  <c r="C32"/>
  <c r="D32"/>
  <c r="E32"/>
  <c r="F32"/>
  <c r="B24"/>
  <c r="C24"/>
  <c r="D24"/>
  <c r="E24"/>
  <c r="F24"/>
  <c r="B22"/>
  <c r="C22"/>
  <c r="D22"/>
  <c r="E22"/>
  <c r="F22"/>
  <c r="B21"/>
  <c r="C21"/>
  <c r="D21"/>
  <c r="E21"/>
  <c r="F21"/>
  <c r="B23"/>
  <c r="C23"/>
  <c r="D23"/>
  <c r="E23"/>
  <c r="F23"/>
  <c r="B13"/>
  <c r="C13"/>
  <c r="D13"/>
  <c r="E13"/>
  <c r="F13"/>
  <c r="B12"/>
  <c r="C12"/>
  <c r="D12"/>
  <c r="E12"/>
  <c r="F12"/>
  <c r="B14"/>
  <c r="C14"/>
  <c r="D14"/>
  <c r="E14"/>
  <c r="F14"/>
  <c r="B14" i="128"/>
  <c r="C14"/>
  <c r="D14"/>
  <c r="A14"/>
  <c r="B9"/>
  <c r="C9"/>
  <c r="D9"/>
  <c r="E9"/>
  <c r="A9"/>
  <c r="G12"/>
  <c r="G7"/>
  <c r="A6"/>
  <c r="U4"/>
  <c r="U5"/>
  <c r="U6"/>
  <c r="I9"/>
  <c r="X9"/>
  <c r="H25" i="121"/>
  <c r="O9" i="128"/>
  <c r="P9"/>
  <c r="Y9"/>
  <c r="I25" i="121"/>
  <c r="I10" i="128"/>
  <c r="O10"/>
  <c r="P10"/>
  <c r="Y10"/>
  <c r="W9"/>
  <c r="Z9"/>
  <c r="J25" i="121"/>
  <c r="W10" i="128"/>
  <c r="X10"/>
  <c r="Z10"/>
  <c r="K11"/>
  <c r="E14"/>
  <c r="I14"/>
  <c r="X14"/>
  <c r="M25" i="121"/>
  <c r="O14" i="128"/>
  <c r="P14"/>
  <c r="I15"/>
  <c r="R15"/>
  <c r="O15"/>
  <c r="P15"/>
  <c r="Y15"/>
  <c r="W14"/>
  <c r="Z14"/>
  <c r="O25" i="121"/>
  <c r="W15" i="128"/>
  <c r="X15"/>
  <c r="Z15"/>
  <c r="A18" i="127"/>
  <c r="B18"/>
  <c r="C18"/>
  <c r="D18"/>
  <c r="E18"/>
  <c r="A19"/>
  <c r="B19"/>
  <c r="C19"/>
  <c r="D19"/>
  <c r="E19"/>
  <c r="A20"/>
  <c r="B20"/>
  <c r="C20"/>
  <c r="D20"/>
  <c r="E20"/>
  <c r="B17"/>
  <c r="C17"/>
  <c r="D17"/>
  <c r="A17"/>
  <c r="A10"/>
  <c r="B10"/>
  <c r="C10"/>
  <c r="D10"/>
  <c r="E10"/>
  <c r="A11"/>
  <c r="B11"/>
  <c r="C11"/>
  <c r="D11"/>
  <c r="E11"/>
  <c r="A12"/>
  <c r="B12"/>
  <c r="C12"/>
  <c r="D12"/>
  <c r="E12"/>
  <c r="B9"/>
  <c r="C9"/>
  <c r="D9"/>
  <c r="E9"/>
  <c r="A9"/>
  <c r="G15"/>
  <c r="G7"/>
  <c r="A6"/>
  <c r="U4"/>
  <c r="U5"/>
  <c r="U6"/>
  <c r="I9"/>
  <c r="O9"/>
  <c r="P9"/>
  <c r="Y9"/>
  <c r="I33" i="121"/>
  <c r="I10" i="127"/>
  <c r="O10"/>
  <c r="P10"/>
  <c r="Y10"/>
  <c r="I35" i="121"/>
  <c r="I11" i="127"/>
  <c r="X11"/>
  <c r="H34" i="121"/>
  <c r="O11" i="127"/>
  <c r="P11"/>
  <c r="Y11"/>
  <c r="I34" i="121"/>
  <c r="I12" i="127"/>
  <c r="O12"/>
  <c r="P12"/>
  <c r="Y12"/>
  <c r="I32" i="121"/>
  <c r="I13" i="127"/>
  <c r="R13"/>
  <c r="O13"/>
  <c r="P13"/>
  <c r="Y13"/>
  <c r="W9"/>
  <c r="Z9"/>
  <c r="J33" i="121"/>
  <c r="W10" i="127"/>
  <c r="Z10"/>
  <c r="J35" i="121"/>
  <c r="W11" i="127"/>
  <c r="Z11"/>
  <c r="J34" i="121"/>
  <c r="W12" i="127"/>
  <c r="X12"/>
  <c r="H32" i="121"/>
  <c r="Z12" i="127"/>
  <c r="J32" i="121"/>
  <c r="W13" i="127"/>
  <c r="Z13"/>
  <c r="K14"/>
  <c r="E17"/>
  <c r="I17"/>
  <c r="O17"/>
  <c r="P17"/>
  <c r="Y17"/>
  <c r="N33" i="121"/>
  <c r="I18" i="127"/>
  <c r="X18"/>
  <c r="M35" i="121"/>
  <c r="O18" i="127"/>
  <c r="P18"/>
  <c r="Y18"/>
  <c r="N35" i="121"/>
  <c r="I19" i="127"/>
  <c r="X19"/>
  <c r="M34" i="121"/>
  <c r="O19" i="127"/>
  <c r="P19"/>
  <c r="I20"/>
  <c r="X20"/>
  <c r="M32" i="121"/>
  <c r="O20" i="127"/>
  <c r="P20"/>
  <c r="Y20"/>
  <c r="N32" i="121"/>
  <c r="I21" i="127"/>
  <c r="O21"/>
  <c r="P21"/>
  <c r="W17"/>
  <c r="X17"/>
  <c r="M33" i="121"/>
  <c r="Z17" i="127"/>
  <c r="O33" i="121"/>
  <c r="W18" i="127"/>
  <c r="Z18"/>
  <c r="O35" i="121"/>
  <c r="F19" i="127"/>
  <c r="W19" s="1"/>
  <c r="Y19"/>
  <c r="N34" i="121"/>
  <c r="Z19" i="127"/>
  <c r="O34" i="121"/>
  <c r="F20" i="127"/>
  <c r="W20" s="1"/>
  <c r="Z20"/>
  <c r="O32" i="121"/>
  <c r="W21" i="127"/>
  <c r="X21"/>
  <c r="Z21"/>
  <c r="A19" i="126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B18"/>
  <c r="C18"/>
  <c r="D18"/>
  <c r="E18"/>
  <c r="A18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B9"/>
  <c r="C9"/>
  <c r="D9"/>
  <c r="E9"/>
  <c r="A9"/>
  <c r="G16"/>
  <c r="G7"/>
  <c r="A6"/>
  <c r="U4"/>
  <c r="U5"/>
  <c r="U6"/>
  <c r="I9"/>
  <c r="O9"/>
  <c r="P9"/>
  <c r="I10"/>
  <c r="X10"/>
  <c r="H18" i="121"/>
  <c r="O10" i="126"/>
  <c r="P10"/>
  <c r="Y10"/>
  <c r="I18" i="121"/>
  <c r="I11" i="126"/>
  <c r="X11"/>
  <c r="H16" i="121"/>
  <c r="O11" i="126"/>
  <c r="P11"/>
  <c r="I12"/>
  <c r="O12"/>
  <c r="P12"/>
  <c r="R12"/>
  <c r="AA12"/>
  <c r="K17" i="121"/>
  <c r="I13" i="126"/>
  <c r="X13"/>
  <c r="H15" i="121"/>
  <c r="O13" i="126"/>
  <c r="P13"/>
  <c r="I14"/>
  <c r="O14"/>
  <c r="P14"/>
  <c r="R14"/>
  <c r="W9"/>
  <c r="X9"/>
  <c r="H14" i="121"/>
  <c r="Z9" i="126"/>
  <c r="J14" i="121"/>
  <c r="W10" i="126"/>
  <c r="Z10"/>
  <c r="J18" i="121"/>
  <c r="W11" i="126"/>
  <c r="Z11"/>
  <c r="J16" i="121"/>
  <c r="W12" i="126"/>
  <c r="X12"/>
  <c r="H17" i="121"/>
  <c r="Z12" i="126"/>
  <c r="J17" i="121"/>
  <c r="W13" i="126"/>
  <c r="Z13"/>
  <c r="J15" i="121"/>
  <c r="W14" i="126"/>
  <c r="X14"/>
  <c r="Y14"/>
  <c r="Z14"/>
  <c r="AA14"/>
  <c r="K15"/>
  <c r="I18"/>
  <c r="O18"/>
  <c r="P18"/>
  <c r="Y18"/>
  <c r="N14" i="121"/>
  <c r="I19" i="126"/>
  <c r="X19"/>
  <c r="M18" i="121"/>
  <c r="O19" i="126"/>
  <c r="P19"/>
  <c r="R19"/>
  <c r="AA19"/>
  <c r="P18" i="121"/>
  <c r="I20" i="126"/>
  <c r="X20"/>
  <c r="M16" i="121"/>
  <c r="O20" i="126"/>
  <c r="P20"/>
  <c r="I21"/>
  <c r="X21"/>
  <c r="M17" i="121"/>
  <c r="O21" i="126"/>
  <c r="P21"/>
  <c r="Y21"/>
  <c r="N17" i="121"/>
  <c r="I22" i="126"/>
  <c r="O22"/>
  <c r="P22"/>
  <c r="Y22"/>
  <c r="N15" i="121"/>
  <c r="I23" i="126"/>
  <c r="X23"/>
  <c r="O23"/>
  <c r="P23"/>
  <c r="W18"/>
  <c r="Z18"/>
  <c r="O14" i="121"/>
  <c r="W19" i="126"/>
  <c r="Z19"/>
  <c r="O18" i="121"/>
  <c r="F20" i="126"/>
  <c r="W20" s="1"/>
  <c r="Z20"/>
  <c r="O16" i="121"/>
  <c r="F21" i="126"/>
  <c r="W21" s="1"/>
  <c r="Z21"/>
  <c r="O17" i="121"/>
  <c r="F22" i="126"/>
  <c r="W22" s="1"/>
  <c r="Z22"/>
  <c r="O15" i="121"/>
  <c r="W23" i="126"/>
  <c r="Y23"/>
  <c r="Z23"/>
  <c r="G17" i="125"/>
  <c r="I22"/>
  <c r="O22"/>
  <c r="P22"/>
  <c r="Y22"/>
  <c r="N33" i="120"/>
  <c r="I23" i="125"/>
  <c r="X23"/>
  <c r="M35" i="120"/>
  <c r="O23" i="125"/>
  <c r="P23"/>
  <c r="Y23"/>
  <c r="N35" i="120"/>
  <c r="I24" i="125"/>
  <c r="X24"/>
  <c r="M37" i="120"/>
  <c r="O24" i="125"/>
  <c r="P24"/>
  <c r="Y24"/>
  <c r="N37" i="120"/>
  <c r="Z22" i="125"/>
  <c r="O33" i="120"/>
  <c r="Z23" i="125"/>
  <c r="O35" i="120"/>
  <c r="Z24" i="125"/>
  <c r="O37" i="120"/>
  <c r="I12" i="125"/>
  <c r="O12"/>
  <c r="P12"/>
  <c r="I13"/>
  <c r="X13"/>
  <c r="H35" i="120"/>
  <c r="O13" i="125"/>
  <c r="P13"/>
  <c r="Y13"/>
  <c r="I35" i="120"/>
  <c r="I14" i="125"/>
  <c r="O14"/>
  <c r="P14"/>
  <c r="Y14"/>
  <c r="I37" i="120"/>
  <c r="W12" i="125"/>
  <c r="X12"/>
  <c r="H33" i="120"/>
  <c r="Z12" i="125"/>
  <c r="J33" i="120"/>
  <c r="W13" i="125"/>
  <c r="Z13"/>
  <c r="J35" i="120"/>
  <c r="W14" i="125"/>
  <c r="X14"/>
  <c r="H37" i="120"/>
  <c r="Z14" i="125"/>
  <c r="J37" i="120"/>
  <c r="G7" i="125"/>
  <c r="A6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B19"/>
  <c r="C19"/>
  <c r="D19"/>
  <c r="E19"/>
  <c r="A1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B9"/>
  <c r="C9"/>
  <c r="D9"/>
  <c r="E9"/>
  <c r="A9"/>
  <c r="U4"/>
  <c r="U5"/>
  <c r="U6"/>
  <c r="I9"/>
  <c r="X9"/>
  <c r="H34" i="120"/>
  <c r="O9" i="125"/>
  <c r="P9"/>
  <c r="Y9"/>
  <c r="I34" i="120"/>
  <c r="W9" i="125"/>
  <c r="Z9"/>
  <c r="J34" i="120"/>
  <c r="I10" i="125"/>
  <c r="O10"/>
  <c r="P10"/>
  <c r="Y10"/>
  <c r="I36" i="120"/>
  <c r="W10" i="125"/>
  <c r="X10"/>
  <c r="H36" i="120"/>
  <c r="Z10" i="125"/>
  <c r="J36" i="120"/>
  <c r="I11" i="125"/>
  <c r="O11"/>
  <c r="P11"/>
  <c r="Y11"/>
  <c r="I32" i="120"/>
  <c r="W11" i="125"/>
  <c r="Z11"/>
  <c r="J32" i="120"/>
  <c r="I15" i="125"/>
  <c r="O15"/>
  <c r="P15"/>
  <c r="Y15"/>
  <c r="W15"/>
  <c r="X15"/>
  <c r="Z15"/>
  <c r="K16"/>
  <c r="I19"/>
  <c r="X19"/>
  <c r="M34" i="120"/>
  <c r="O19" i="125"/>
  <c r="P19"/>
  <c r="W19"/>
  <c r="Z19"/>
  <c r="O34" i="120"/>
  <c r="I20" i="125"/>
  <c r="O20"/>
  <c r="P20"/>
  <c r="Y20"/>
  <c r="N36" i="120"/>
  <c r="W20" i="125"/>
  <c r="Z20"/>
  <c r="O36" i="120"/>
  <c r="I21" i="125"/>
  <c r="X21"/>
  <c r="M32" i="120"/>
  <c r="O21" i="125"/>
  <c r="P21"/>
  <c r="Y21"/>
  <c r="N32" i="120"/>
  <c r="Z21" i="125"/>
  <c r="O32" i="120"/>
  <c r="I25" i="125"/>
  <c r="O25"/>
  <c r="P25"/>
  <c r="Y25"/>
  <c r="W25"/>
  <c r="X25"/>
  <c r="Z25"/>
  <c r="A17" i="124"/>
  <c r="B17"/>
  <c r="C17"/>
  <c r="D17"/>
  <c r="E17"/>
  <c r="A18"/>
  <c r="B18"/>
  <c r="C18"/>
  <c r="D18"/>
  <c r="E18"/>
  <c r="B16"/>
  <c r="C16"/>
  <c r="D16"/>
  <c r="E16"/>
  <c r="A16"/>
  <c r="A10"/>
  <c r="B10"/>
  <c r="C10"/>
  <c r="D10"/>
  <c r="E10"/>
  <c r="A11"/>
  <c r="B11"/>
  <c r="C11"/>
  <c r="D11"/>
  <c r="E11"/>
  <c r="B9"/>
  <c r="C9"/>
  <c r="D9"/>
  <c r="E9"/>
  <c r="A9"/>
  <c r="G14"/>
  <c r="F18" s="1"/>
  <c r="W18" s="1"/>
  <c r="G7"/>
  <c r="A6"/>
  <c r="U4"/>
  <c r="U5"/>
  <c r="U6"/>
  <c r="I9"/>
  <c r="X9"/>
  <c r="H24" i="120"/>
  <c r="O9" i="124"/>
  <c r="P9"/>
  <c r="Y9"/>
  <c r="I24" i="120"/>
  <c r="I10" i="124"/>
  <c r="O10"/>
  <c r="P10"/>
  <c r="Y10"/>
  <c r="I25" i="120"/>
  <c r="I11" i="124"/>
  <c r="O11"/>
  <c r="P11"/>
  <c r="Y11"/>
  <c r="I23" i="120"/>
  <c r="I12" i="124"/>
  <c r="R12"/>
  <c r="O12"/>
  <c r="P12"/>
  <c r="Y12"/>
  <c r="W9"/>
  <c r="Z9"/>
  <c r="J24" i="120"/>
  <c r="W10" i="124"/>
  <c r="X10"/>
  <c r="H25" i="120"/>
  <c r="Z10" i="124"/>
  <c r="J25" i="120"/>
  <c r="W11" i="124"/>
  <c r="X11"/>
  <c r="H23" i="120"/>
  <c r="Z11" i="124"/>
  <c r="J23" i="120"/>
  <c r="W12" i="124"/>
  <c r="X12"/>
  <c r="Z12"/>
  <c r="K13"/>
  <c r="I16"/>
  <c r="X16"/>
  <c r="M24" i="120"/>
  <c r="O16" i="124"/>
  <c r="P16"/>
  <c r="Y16"/>
  <c r="N24" i="120"/>
  <c r="I17" i="124"/>
  <c r="O17"/>
  <c r="P17"/>
  <c r="Y17"/>
  <c r="N25" i="120"/>
  <c r="I18" i="124"/>
  <c r="O18"/>
  <c r="P18"/>
  <c r="Y18"/>
  <c r="N23" i="120"/>
  <c r="I19" i="124"/>
  <c r="O19"/>
  <c r="P19"/>
  <c r="W16"/>
  <c r="Z16"/>
  <c r="O24" i="120"/>
  <c r="W17" i="124"/>
  <c r="X17"/>
  <c r="M25" i="120"/>
  <c r="Z17" i="124"/>
  <c r="O25" i="120"/>
  <c r="Z18" i="124"/>
  <c r="O23" i="120"/>
  <c r="W19" i="124"/>
  <c r="Y19"/>
  <c r="Z19"/>
  <c r="I9" i="123"/>
  <c r="I16"/>
  <c r="I10"/>
  <c r="X10"/>
  <c r="H15" i="120"/>
  <c r="I17" i="123"/>
  <c r="X17"/>
  <c r="M15" i="120"/>
  <c r="I11" i="123"/>
  <c r="X11"/>
  <c r="H14" i="120"/>
  <c r="I18" i="123"/>
  <c r="O9" i="86"/>
  <c r="P9"/>
  <c r="Y9"/>
  <c r="H13" i="93"/>
  <c r="I10" i="89"/>
  <c r="I17"/>
  <c r="X17"/>
  <c r="M15" i="94"/>
  <c r="I11" i="89"/>
  <c r="I18"/>
  <c r="I16"/>
  <c r="I9"/>
  <c r="O16" i="123"/>
  <c r="P16"/>
  <c r="Y16"/>
  <c r="N16" i="120"/>
  <c r="O9" i="123"/>
  <c r="P9"/>
  <c r="Y9"/>
  <c r="I16" i="120"/>
  <c r="O17" i="123"/>
  <c r="P17"/>
  <c r="O18"/>
  <c r="P18"/>
  <c r="Y18"/>
  <c r="N14" i="120"/>
  <c r="I19" i="123"/>
  <c r="R19"/>
  <c r="AA19"/>
  <c r="O19"/>
  <c r="P19"/>
  <c r="Y19"/>
  <c r="G14"/>
  <c r="F16" s="1"/>
  <c r="W16" s="1"/>
  <c r="Z16"/>
  <c r="O16" i="120"/>
  <c r="O10" i="123"/>
  <c r="P10"/>
  <c r="Y10"/>
  <c r="I15" i="120"/>
  <c r="W17" i="123"/>
  <c r="Z17"/>
  <c r="O15" i="120"/>
  <c r="O11" i="123"/>
  <c r="P11"/>
  <c r="Y11"/>
  <c r="I14" i="120"/>
  <c r="W18" i="123"/>
  <c r="Z18"/>
  <c r="O14" i="120"/>
  <c r="I12" i="123"/>
  <c r="O12"/>
  <c r="P12"/>
  <c r="Y12"/>
  <c r="W10"/>
  <c r="Z10"/>
  <c r="J15" i="120"/>
  <c r="W11" i="123"/>
  <c r="Z11"/>
  <c r="J14" i="120"/>
  <c r="A16" i="123"/>
  <c r="B16"/>
  <c r="C16"/>
  <c r="D16"/>
  <c r="E16"/>
  <c r="A17"/>
  <c r="B17"/>
  <c r="C17"/>
  <c r="D17"/>
  <c r="E17"/>
  <c r="A18"/>
  <c r="B18"/>
  <c r="C18"/>
  <c r="D18"/>
  <c r="E18"/>
  <c r="G7"/>
  <c r="A9"/>
  <c r="B9"/>
  <c r="C9"/>
  <c r="D9"/>
  <c r="E9"/>
  <c r="A10"/>
  <c r="B10"/>
  <c r="C10"/>
  <c r="D10"/>
  <c r="E10"/>
  <c r="A11"/>
  <c r="B11"/>
  <c r="C11"/>
  <c r="D11"/>
  <c r="E11"/>
  <c r="A6"/>
  <c r="U4"/>
  <c r="U5"/>
  <c r="U6"/>
  <c r="W9"/>
  <c r="Z9"/>
  <c r="J16" i="120"/>
  <c r="W12" i="123"/>
  <c r="Z12"/>
  <c r="K13"/>
  <c r="W19"/>
  <c r="Z19"/>
  <c r="I37" i="122"/>
  <c r="X37"/>
  <c r="M39" i="94"/>
  <c r="O37" i="122"/>
  <c r="P37"/>
  <c r="I38"/>
  <c r="O38"/>
  <c r="P38"/>
  <c r="Y38"/>
  <c r="N43" i="94"/>
  <c r="I39" i="122"/>
  <c r="X39"/>
  <c r="M41" i="94"/>
  <c r="O39" i="122"/>
  <c r="P39"/>
  <c r="Y39"/>
  <c r="N41" i="94"/>
  <c r="I40" i="122"/>
  <c r="O40"/>
  <c r="P40"/>
  <c r="Y40"/>
  <c r="N23" i="94"/>
  <c r="I41" i="122"/>
  <c r="X41"/>
  <c r="M27" i="94"/>
  <c r="O41" i="122"/>
  <c r="P41"/>
  <c r="Y41"/>
  <c r="N27" i="94"/>
  <c r="I42" i="122"/>
  <c r="X42"/>
  <c r="M36" i="94"/>
  <c r="O42" i="122"/>
  <c r="P42"/>
  <c r="Y42"/>
  <c r="N36" i="94"/>
  <c r="I43" i="122"/>
  <c r="X43"/>
  <c r="M26" i="94"/>
  <c r="O43" i="122"/>
  <c r="P43"/>
  <c r="I44"/>
  <c r="O44"/>
  <c r="P44"/>
  <c r="Y44"/>
  <c r="N38" i="94"/>
  <c r="I45" i="122"/>
  <c r="O45"/>
  <c r="P45"/>
  <c r="Y45"/>
  <c r="N37" i="94"/>
  <c r="I46" i="122"/>
  <c r="X46"/>
  <c r="M29" i="94"/>
  <c r="O46" i="122"/>
  <c r="P46"/>
  <c r="Y46"/>
  <c r="N29" i="94"/>
  <c r="I47" i="122"/>
  <c r="X47"/>
  <c r="M35" i="94"/>
  <c r="O47" i="122"/>
  <c r="P47"/>
  <c r="Y47"/>
  <c r="N35" i="94"/>
  <c r="I48" i="122"/>
  <c r="X48"/>
  <c r="M30" i="94"/>
  <c r="O48" i="122"/>
  <c r="P48"/>
  <c r="Y48"/>
  <c r="N30" i="94"/>
  <c r="I49" i="122"/>
  <c r="X49"/>
  <c r="M25" i="94"/>
  <c r="O49" i="122"/>
  <c r="P49"/>
  <c r="Y49"/>
  <c r="N25" i="94"/>
  <c r="I50" i="122"/>
  <c r="X50"/>
  <c r="M40" i="94"/>
  <c r="O50" i="122"/>
  <c r="P50"/>
  <c r="Y50"/>
  <c r="N40" i="94"/>
  <c r="I51" i="122"/>
  <c r="X51"/>
  <c r="M34" i="94"/>
  <c r="O51" i="122"/>
  <c r="P51"/>
  <c r="I52"/>
  <c r="X52"/>
  <c r="M28" i="94"/>
  <c r="O52" i="122"/>
  <c r="P52"/>
  <c r="Y52"/>
  <c r="N28" i="94"/>
  <c r="I53" i="122"/>
  <c r="X53"/>
  <c r="M32" i="94"/>
  <c r="O53" i="122"/>
  <c r="P53"/>
  <c r="Y53"/>
  <c r="N32" i="94"/>
  <c r="I54" i="122"/>
  <c r="X54"/>
  <c r="M24" i="94"/>
  <c r="O54" i="122"/>
  <c r="P54"/>
  <c r="Y54"/>
  <c r="N24" i="94"/>
  <c r="I55" i="122"/>
  <c r="X55"/>
  <c r="M44" i="94"/>
  <c r="O55" i="122"/>
  <c r="P55"/>
  <c r="I56"/>
  <c r="X56"/>
  <c r="M31" i="94"/>
  <c r="O56" i="122"/>
  <c r="P56"/>
  <c r="Y56"/>
  <c r="N31" i="94"/>
  <c r="I57" i="122"/>
  <c r="X57"/>
  <c r="O57"/>
  <c r="P57"/>
  <c r="I35"/>
  <c r="X35"/>
  <c r="M33" i="94"/>
  <c r="O35" i="122"/>
  <c r="P35"/>
  <c r="Y35"/>
  <c r="N33" i="94"/>
  <c r="X36" i="122"/>
  <c r="M42" i="94"/>
  <c r="O36" i="122"/>
  <c r="P36"/>
  <c r="W37"/>
  <c r="Z37"/>
  <c r="O39" i="94"/>
  <c r="W38" i="122"/>
  <c r="X38"/>
  <c r="M43" i="94"/>
  <c r="Z38" i="122"/>
  <c r="O43" i="94"/>
  <c r="W39" i="122"/>
  <c r="Z39"/>
  <c r="O41" i="94"/>
  <c r="W40" i="122"/>
  <c r="X40"/>
  <c r="M23" i="94"/>
  <c r="Z40" i="122"/>
  <c r="O23" i="94"/>
  <c r="W41" i="122"/>
  <c r="Z41"/>
  <c r="O27" i="94"/>
  <c r="W42" i="122"/>
  <c r="Z42"/>
  <c r="O36" i="94"/>
  <c r="W43" i="122"/>
  <c r="Z43"/>
  <c r="O26" i="94"/>
  <c r="W44" i="122"/>
  <c r="X44"/>
  <c r="M38" i="94"/>
  <c r="Z44" i="122"/>
  <c r="O38" i="94"/>
  <c r="W45" i="122"/>
  <c r="Z45"/>
  <c r="O37" i="94"/>
  <c r="W46" i="122"/>
  <c r="Z46"/>
  <c r="O29" i="94"/>
  <c r="W47" i="122"/>
  <c r="Z47"/>
  <c r="O35" i="94"/>
  <c r="W48" i="122"/>
  <c r="Z48"/>
  <c r="O30" i="94"/>
  <c r="W49" i="122"/>
  <c r="Z49"/>
  <c r="O25" i="94"/>
  <c r="W50" i="122"/>
  <c r="Z50"/>
  <c r="O40" i="94"/>
  <c r="W51" i="122"/>
  <c r="Z51"/>
  <c r="O34" i="94"/>
  <c r="W52" i="122"/>
  <c r="Z52"/>
  <c r="O28" i="94"/>
  <c r="W53" i="122"/>
  <c r="Z53"/>
  <c r="O32" i="94"/>
  <c r="W54" i="122"/>
  <c r="Z54"/>
  <c r="O24" i="94"/>
  <c r="W55" i="122"/>
  <c r="Z55"/>
  <c r="O44" i="94"/>
  <c r="W56" i="122"/>
  <c r="Z56"/>
  <c r="O31" i="94"/>
  <c r="W57" i="122"/>
  <c r="Z57"/>
  <c r="I11"/>
  <c r="O11"/>
  <c r="P11"/>
  <c r="Y11"/>
  <c r="I39" i="94"/>
  <c r="I12" i="122"/>
  <c r="X12"/>
  <c r="H43" i="94"/>
  <c r="O12" i="122"/>
  <c r="P12"/>
  <c r="Y12"/>
  <c r="I43" i="94"/>
  <c r="I13" i="122"/>
  <c r="X13"/>
  <c r="H41" i="94"/>
  <c r="O13" i="122"/>
  <c r="P13"/>
  <c r="Y13"/>
  <c r="I41" i="94"/>
  <c r="I14" i="122"/>
  <c r="X14"/>
  <c r="H23" i="94"/>
  <c r="O14" i="122"/>
  <c r="P14"/>
  <c r="Y14"/>
  <c r="I23" i="94"/>
  <c r="I15" i="122"/>
  <c r="X15"/>
  <c r="H27" i="94"/>
  <c r="O15" i="122"/>
  <c r="P15"/>
  <c r="Y15"/>
  <c r="I27" i="94"/>
  <c r="I16" i="122"/>
  <c r="X16"/>
  <c r="H36" i="94"/>
  <c r="O16" i="122"/>
  <c r="P16"/>
  <c r="Y16"/>
  <c r="I36" i="94"/>
  <c r="I17" i="122"/>
  <c r="X17"/>
  <c r="H26" i="94"/>
  <c r="O17" i="122"/>
  <c r="P17"/>
  <c r="Y17"/>
  <c r="I26" i="94"/>
  <c r="I18" i="122"/>
  <c r="X18"/>
  <c r="H38" i="94"/>
  <c r="O18" i="122"/>
  <c r="P18"/>
  <c r="Y18"/>
  <c r="I38" i="94"/>
  <c r="I19" i="122"/>
  <c r="X19"/>
  <c r="H37" i="94"/>
  <c r="O19" i="122"/>
  <c r="P19"/>
  <c r="Y19"/>
  <c r="I37" i="94"/>
  <c r="I20" i="122"/>
  <c r="O20"/>
  <c r="P20"/>
  <c r="Y20"/>
  <c r="I29" i="94"/>
  <c r="I21" i="122"/>
  <c r="X21"/>
  <c r="H35" i="94"/>
  <c r="O21" i="122"/>
  <c r="P21"/>
  <c r="Y21"/>
  <c r="I35" i="94"/>
  <c r="I22" i="122"/>
  <c r="X22"/>
  <c r="H30" i="94"/>
  <c r="O22" i="122"/>
  <c r="P22"/>
  <c r="Y22"/>
  <c r="I30" i="94"/>
  <c r="I23" i="122"/>
  <c r="X23"/>
  <c r="H25" i="94"/>
  <c r="O23" i="122"/>
  <c r="P23"/>
  <c r="Y23"/>
  <c r="I25" i="94"/>
  <c r="I24" i="122"/>
  <c r="X24"/>
  <c r="H40" i="94"/>
  <c r="O24" i="122"/>
  <c r="P24"/>
  <c r="Y24"/>
  <c r="I40" i="94"/>
  <c r="I25" i="122"/>
  <c r="X25"/>
  <c r="H34" i="94"/>
  <c r="O25" i="122"/>
  <c r="P25"/>
  <c r="Y25"/>
  <c r="I34" i="94"/>
  <c r="I26" i="122"/>
  <c r="X26"/>
  <c r="H28" i="94"/>
  <c r="O26" i="122"/>
  <c r="P26"/>
  <c r="Y26"/>
  <c r="I28" i="94"/>
  <c r="I27" i="122"/>
  <c r="X27"/>
  <c r="H32" i="94"/>
  <c r="O27" i="122"/>
  <c r="P27"/>
  <c r="Y27"/>
  <c r="I32" i="94"/>
  <c r="I28" i="122"/>
  <c r="O28"/>
  <c r="P28"/>
  <c r="Y28"/>
  <c r="I24" i="94"/>
  <c r="I29" i="122"/>
  <c r="X29"/>
  <c r="H44" i="94"/>
  <c r="O29" i="122"/>
  <c r="P29"/>
  <c r="Y29"/>
  <c r="I44" i="94"/>
  <c r="I30" i="122"/>
  <c r="X30"/>
  <c r="H31" i="94"/>
  <c r="O30" i="122"/>
  <c r="P30"/>
  <c r="Y30"/>
  <c r="I31" i="94"/>
  <c r="I9" i="122"/>
  <c r="X9"/>
  <c r="H33" i="94"/>
  <c r="O9" i="122"/>
  <c r="P9"/>
  <c r="Y9"/>
  <c r="I33" i="94"/>
  <c r="I10" i="122"/>
  <c r="X10"/>
  <c r="H42" i="94"/>
  <c r="O10" i="122"/>
  <c r="P10"/>
  <c r="Y10"/>
  <c r="I42" i="94"/>
  <c r="I31" i="122"/>
  <c r="X31"/>
  <c r="O31"/>
  <c r="P31"/>
  <c r="W11"/>
  <c r="G39" i="94"/>
  <c r="Z11" i="122"/>
  <c r="J39" i="94"/>
  <c r="W12" i="122"/>
  <c r="G43" i="94"/>
  <c r="Z12" i="122"/>
  <c r="J43" i="94"/>
  <c r="W13" i="122"/>
  <c r="G41" i="94"/>
  <c r="Z13" i="122"/>
  <c r="J41" i="94"/>
  <c r="W14" i="122"/>
  <c r="G23" i="94"/>
  <c r="Z14" i="122"/>
  <c r="J23" i="94"/>
  <c r="W15" i="122"/>
  <c r="G27" i="94"/>
  <c r="Z15" i="122"/>
  <c r="J27" i="94"/>
  <c r="W16" i="122"/>
  <c r="G36" i="94"/>
  <c r="Z16" i="122"/>
  <c r="J36" i="94"/>
  <c r="W17" i="122"/>
  <c r="G26" i="94"/>
  <c r="Z17" i="122"/>
  <c r="J26" i="94"/>
  <c r="W18" i="122"/>
  <c r="G38" i="94"/>
  <c r="Z18" i="122"/>
  <c r="J38" i="94"/>
  <c r="W19" i="122"/>
  <c r="G37" i="94"/>
  <c r="Z19" i="122"/>
  <c r="J37" i="94"/>
  <c r="W20" i="122"/>
  <c r="G29" i="94"/>
  <c r="X20" i="122"/>
  <c r="H29" i="94"/>
  <c r="Z20" i="122"/>
  <c r="J29" i="94"/>
  <c r="W21" i="122"/>
  <c r="G35" i="94"/>
  <c r="Z21" i="122"/>
  <c r="J35" i="94"/>
  <c r="W22" i="122"/>
  <c r="G30" i="94"/>
  <c r="Z22" i="122"/>
  <c r="J30" i="94"/>
  <c r="W23" i="122"/>
  <c r="G25" i="94"/>
  <c r="Z23" i="122"/>
  <c r="J25" i="94"/>
  <c r="W24" i="122"/>
  <c r="G40" i="94"/>
  <c r="Z24" i="122"/>
  <c r="J40" i="94"/>
  <c r="W25" i="122"/>
  <c r="G34" i="94"/>
  <c r="Z25" i="122"/>
  <c r="J34" i="94"/>
  <c r="W26" i="122"/>
  <c r="G28" i="94"/>
  <c r="Z26" i="122"/>
  <c r="J28" i="94"/>
  <c r="W27" i="122"/>
  <c r="G32" i="94"/>
  <c r="Z27" i="122"/>
  <c r="J32" i="94"/>
  <c r="W28" i="122"/>
  <c r="G24" i="94"/>
  <c r="X28" i="122"/>
  <c r="H24" i="94"/>
  <c r="Z28" i="122"/>
  <c r="J24" i="94"/>
  <c r="W29" i="122"/>
  <c r="G44" i="94"/>
  <c r="Z29" i="122"/>
  <c r="J44" i="94"/>
  <c r="W30" i="122"/>
  <c r="G31" i="94"/>
  <c r="Z30" i="122"/>
  <c r="J31" i="94"/>
  <c r="A36" i="122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B35"/>
  <c r="C35"/>
  <c r="D35"/>
  <c r="E35"/>
  <c r="A35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B9"/>
  <c r="C9"/>
  <c r="D9"/>
  <c r="E9"/>
  <c r="A9"/>
  <c r="G33"/>
  <c r="F35"/>
  <c r="W35" s="1"/>
  <c r="G7"/>
  <c r="F10" s="1"/>
  <c r="W10" s="1"/>
  <c r="G42" i="94" s="1"/>
  <c r="A6" i="122"/>
  <c r="U4"/>
  <c r="U5"/>
  <c r="U6"/>
  <c r="Z9"/>
  <c r="J33" i="94"/>
  <c r="Z10" i="122"/>
  <c r="J42" i="94"/>
  <c r="W31" i="122"/>
  <c r="Y31"/>
  <c r="Z31"/>
  <c r="K32"/>
  <c r="Z35"/>
  <c r="O33" i="94"/>
  <c r="Z36" i="122"/>
  <c r="O42" i="94"/>
  <c r="O9" i="100"/>
  <c r="P9"/>
  <c r="X9"/>
  <c r="H33" i="93"/>
  <c r="I9" i="100"/>
  <c r="W9"/>
  <c r="G33" i="93"/>
  <c r="O10" i="100"/>
  <c r="P10"/>
  <c r="I10"/>
  <c r="W10"/>
  <c r="G36" i="93"/>
  <c r="O11" i="100"/>
  <c r="P11"/>
  <c r="I11"/>
  <c r="W11"/>
  <c r="G37" i="93"/>
  <c r="O12" i="100"/>
  <c r="P12"/>
  <c r="X12"/>
  <c r="H30" i="93"/>
  <c r="I12" i="100"/>
  <c r="W12"/>
  <c r="G30" i="93"/>
  <c r="O13" i="100"/>
  <c r="P13"/>
  <c r="X13"/>
  <c r="H34" i="93"/>
  <c r="I13" i="100"/>
  <c r="O14"/>
  <c r="P14"/>
  <c r="I14"/>
  <c r="O15"/>
  <c r="P15"/>
  <c r="X15"/>
  <c r="H35" i="93"/>
  <c r="I15" i="100"/>
  <c r="W15"/>
  <c r="G35" i="93"/>
  <c r="O16" i="100"/>
  <c r="P16"/>
  <c r="X16"/>
  <c r="H32" i="93"/>
  <c r="I16" i="100"/>
  <c r="I17"/>
  <c r="O17"/>
  <c r="P17"/>
  <c r="X17"/>
  <c r="I9" i="88"/>
  <c r="O9"/>
  <c r="P9"/>
  <c r="I10"/>
  <c r="X10"/>
  <c r="G22" i="93"/>
  <c r="O10" i="88"/>
  <c r="P10"/>
  <c r="Y10"/>
  <c r="H22" i="93"/>
  <c r="I11" i="88"/>
  <c r="X11"/>
  <c r="G21" i="93"/>
  <c r="O11" i="88"/>
  <c r="P11"/>
  <c r="Y11"/>
  <c r="H21" i="93"/>
  <c r="I12" i="88"/>
  <c r="O12"/>
  <c r="P12"/>
  <c r="Y12"/>
  <c r="H23" i="93"/>
  <c r="I13" i="88"/>
  <c r="O13"/>
  <c r="P13"/>
  <c r="X13"/>
  <c r="O16" i="89"/>
  <c r="P16"/>
  <c r="Y16"/>
  <c r="N16" i="94"/>
  <c r="O17" i="89"/>
  <c r="P17"/>
  <c r="Y17"/>
  <c r="N15" i="94"/>
  <c r="O18" i="89"/>
  <c r="P18"/>
  <c r="Y18"/>
  <c r="N14" i="94"/>
  <c r="I19" i="89"/>
  <c r="O19"/>
  <c r="P19"/>
  <c r="R19"/>
  <c r="AA19"/>
  <c r="O9"/>
  <c r="P9"/>
  <c r="Y9"/>
  <c r="I16" i="94"/>
  <c r="O10" i="89"/>
  <c r="P10"/>
  <c r="O11"/>
  <c r="P11"/>
  <c r="Y11"/>
  <c r="I14" i="94"/>
  <c r="I12" i="89"/>
  <c r="O12"/>
  <c r="P12"/>
  <c r="Y12"/>
  <c r="A17"/>
  <c r="B17"/>
  <c r="C17"/>
  <c r="D17"/>
  <c r="A18"/>
  <c r="B18"/>
  <c r="C18"/>
  <c r="D18"/>
  <c r="E16"/>
  <c r="D16"/>
  <c r="C16"/>
  <c r="B16"/>
  <c r="A16"/>
  <c r="A11"/>
  <c r="B11"/>
  <c r="C11"/>
  <c r="D11"/>
  <c r="E11"/>
  <c r="G14"/>
  <c r="Z19"/>
  <c r="Y19"/>
  <c r="X19"/>
  <c r="W19"/>
  <c r="Z18"/>
  <c r="O14" i="94"/>
  <c r="X18" i="89"/>
  <c r="M14" i="94"/>
  <c r="F18" i="89"/>
  <c r="W18" s="1"/>
  <c r="Z17"/>
  <c r="O15" i="94"/>
  <c r="F17" i="89"/>
  <c r="W17" s="1"/>
  <c r="Z16"/>
  <c r="O16" i="94"/>
  <c r="X16" i="89"/>
  <c r="M16" i="94"/>
  <c r="F16" i="89"/>
  <c r="W16" s="1"/>
  <c r="G7"/>
  <c r="F11" s="1"/>
  <c r="W11" s="1"/>
  <c r="G14" i="94" s="1"/>
  <c r="G7" i="100"/>
  <c r="F14"/>
  <c r="V14" s="1"/>
  <c r="G7" i="88"/>
  <c r="X11" i="89"/>
  <c r="H14" i="94"/>
  <c r="Z11" i="89"/>
  <c r="J14" i="94"/>
  <c r="W12" i="89"/>
  <c r="X12"/>
  <c r="Z12"/>
  <c r="Z10"/>
  <c r="J15" i="94"/>
  <c r="X10" i="89"/>
  <c r="H15" i="94"/>
  <c r="Z9" i="89"/>
  <c r="J16" i="94"/>
  <c r="X9" i="89"/>
  <c r="H16" i="94"/>
  <c r="F9" i="89"/>
  <c r="W9" s="1"/>
  <c r="G16" i="94" s="1"/>
  <c r="U6" i="89"/>
  <c r="U5"/>
  <c r="U4"/>
  <c r="E18"/>
  <c r="E17"/>
  <c r="A10"/>
  <c r="B10"/>
  <c r="C10"/>
  <c r="D10"/>
  <c r="E10"/>
  <c r="B9"/>
  <c r="C9"/>
  <c r="D9"/>
  <c r="E9"/>
  <c r="A9"/>
  <c r="Y13" i="100"/>
  <c r="I34" i="93"/>
  <c r="W14" i="100"/>
  <c r="G31" i="93"/>
  <c r="Y14" i="100"/>
  <c r="I31" i="93"/>
  <c r="Y15" i="100"/>
  <c r="I35" i="93"/>
  <c r="Y16" i="100"/>
  <c r="I32" i="93"/>
  <c r="V17" i="100"/>
  <c r="W17"/>
  <c r="Y17"/>
  <c r="Y12"/>
  <c r="I30" i="93"/>
  <c r="Y11" i="100"/>
  <c r="I37" i="93"/>
  <c r="Y10" i="100"/>
  <c r="I36" i="93"/>
  <c r="Y9" i="100"/>
  <c r="I33" i="93"/>
  <c r="F9" i="100"/>
  <c r="V9"/>
  <c r="T6"/>
  <c r="T5"/>
  <c r="T4"/>
  <c r="Z10" i="88"/>
  <c r="I22" i="93"/>
  <c r="Z11" i="88"/>
  <c r="I21" i="93"/>
  <c r="Z12" i="88"/>
  <c r="I23" i="93"/>
  <c r="W12" i="88"/>
  <c r="A11" i="100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0"/>
  <c r="B10"/>
  <c r="C10"/>
  <c r="D10"/>
  <c r="E10"/>
  <c r="B9"/>
  <c r="C9"/>
  <c r="D9"/>
  <c r="E9"/>
  <c r="A9"/>
  <c r="W11" i="88"/>
  <c r="W10"/>
  <c r="Z9"/>
  <c r="I24" i="93"/>
  <c r="Y9" i="88"/>
  <c r="H24" i="93"/>
  <c r="W9" i="88"/>
  <c r="U6"/>
  <c r="U5"/>
  <c r="U4"/>
  <c r="A10"/>
  <c r="B10"/>
  <c r="C10"/>
  <c r="D10"/>
  <c r="E10"/>
  <c r="A11"/>
  <c r="B11"/>
  <c r="C11"/>
  <c r="D11"/>
  <c r="E11"/>
  <c r="A12"/>
  <c r="B12"/>
  <c r="C12"/>
  <c r="D12"/>
  <c r="E12"/>
  <c r="E9"/>
  <c r="D9"/>
  <c r="C9"/>
  <c r="B9"/>
  <c r="A9"/>
  <c r="O10" i="86"/>
  <c r="P10"/>
  <c r="R10"/>
  <c r="O11"/>
  <c r="P11"/>
  <c r="Y11"/>
  <c r="H14" i="93"/>
  <c r="W10" i="86"/>
  <c r="I10"/>
  <c r="X10"/>
  <c r="G12" i="93"/>
  <c r="Z10" i="86"/>
  <c r="I12" i="93"/>
  <c r="W11" i="86"/>
  <c r="I11"/>
  <c r="X11"/>
  <c r="G14" i="93"/>
  <c r="Z11" i="86"/>
  <c r="I14" i="93"/>
  <c r="I9" i="86"/>
  <c r="I12"/>
  <c r="M12"/>
  <c r="N12"/>
  <c r="O12"/>
  <c r="R12"/>
  <c r="D10"/>
  <c r="D11"/>
  <c r="B10"/>
  <c r="B11"/>
  <c r="A10"/>
  <c r="A11"/>
  <c r="K71" i="74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2"/>
  <c r="A18" i="115"/>
  <c r="K19"/>
  <c r="E19"/>
  <c r="A12"/>
  <c r="A3"/>
  <c r="A21" i="114"/>
  <c r="D26" i="121"/>
  <c r="F26"/>
  <c r="A3"/>
  <c r="A5"/>
  <c r="A7"/>
  <c r="F37" i="120"/>
  <c r="F32"/>
  <c r="F36"/>
  <c r="F34"/>
  <c r="L19"/>
  <c r="G19"/>
  <c r="A18"/>
  <c r="L10"/>
  <c r="G10"/>
  <c r="A9"/>
  <c r="A3"/>
  <c r="A5"/>
  <c r="A7"/>
  <c r="K13" i="115"/>
  <c r="E13"/>
  <c r="K4"/>
  <c r="E4"/>
  <c r="L19" i="94"/>
  <c r="G19"/>
  <c r="A6" i="89"/>
  <c r="L10" i="94"/>
  <c r="G10"/>
  <c r="A18"/>
  <c r="A9"/>
  <c r="G27" i="93"/>
  <c r="G17"/>
  <c r="A26"/>
  <c r="A21" i="96"/>
  <c r="F22"/>
  <c r="K56" i="74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35"/>
  <c r="K34"/>
  <c r="J35"/>
  <c r="I35"/>
  <c r="J34"/>
  <c r="I34"/>
  <c r="J3"/>
  <c r="I3"/>
  <c r="C11" i="86"/>
  <c r="Q2" i="115"/>
  <c r="Q1"/>
  <c r="D1"/>
  <c r="K14" i="114"/>
  <c r="E14"/>
  <c r="A13"/>
  <c r="K4"/>
  <c r="E4"/>
  <c r="A3"/>
  <c r="Q2"/>
  <c r="Q1"/>
  <c r="D1"/>
  <c r="J12" i="97"/>
  <c r="E12"/>
  <c r="A11"/>
  <c r="J4"/>
  <c r="E4"/>
  <c r="A3"/>
  <c r="K3" i="74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A16" i="93"/>
  <c r="A8"/>
  <c r="A6" i="100"/>
  <c r="A6" i="88"/>
  <c r="A6" i="86"/>
  <c r="A11" i="96"/>
  <c r="A3"/>
  <c r="Y13" i="88"/>
  <c r="K48" i="74"/>
  <c r="K47"/>
  <c r="K46"/>
  <c r="K45"/>
  <c r="K44"/>
  <c r="K43"/>
  <c r="K42"/>
  <c r="K41"/>
  <c r="K40"/>
  <c r="K39"/>
  <c r="K38"/>
  <c r="K37"/>
  <c r="K36"/>
  <c r="K33"/>
  <c r="K32"/>
  <c r="K31"/>
  <c r="K30"/>
  <c r="K29"/>
  <c r="K28"/>
  <c r="K27"/>
  <c r="K26"/>
  <c r="K25"/>
  <c r="K24"/>
  <c r="K23"/>
  <c r="K22"/>
  <c r="K21"/>
  <c r="K11"/>
  <c r="K10"/>
  <c r="K9"/>
  <c r="K8"/>
  <c r="K7"/>
  <c r="K6"/>
  <c r="K5"/>
  <c r="K4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11"/>
  <c r="I11"/>
  <c r="J10"/>
  <c r="I10"/>
  <c r="J9"/>
  <c r="I9"/>
  <c r="J8"/>
  <c r="I8"/>
  <c r="J7"/>
  <c r="I7"/>
  <c r="J6"/>
  <c r="I6"/>
  <c r="J5"/>
  <c r="I5"/>
  <c r="J4"/>
  <c r="I4"/>
  <c r="G7" i="86"/>
  <c r="K13" i="89"/>
  <c r="D1" i="97"/>
  <c r="P2"/>
  <c r="P1"/>
  <c r="F12" i="96"/>
  <c r="F4"/>
  <c r="J2"/>
  <c r="J1"/>
  <c r="D1"/>
  <c r="A7" i="94"/>
  <c r="A5"/>
  <c r="A3"/>
  <c r="Z9" i="86"/>
  <c r="I13" i="93"/>
  <c r="Z12" i="86"/>
  <c r="G9" i="93"/>
  <c r="A7"/>
  <c r="A5"/>
  <c r="A3"/>
  <c r="U6" i="86"/>
  <c r="U5"/>
  <c r="U4"/>
  <c r="A9"/>
  <c r="B9"/>
  <c r="C9"/>
  <c r="D9"/>
  <c r="W9"/>
  <c r="W12"/>
  <c r="J2" i="74"/>
  <c r="I2"/>
  <c r="X12" i="86"/>
  <c r="Y12"/>
  <c r="W13" i="88"/>
  <c r="R19" i="127"/>
  <c r="AA19"/>
  <c r="P34" i="121"/>
  <c r="R18" i="127"/>
  <c r="AA18"/>
  <c r="P35" i="121"/>
  <c r="R22" i="126"/>
  <c r="AA22"/>
  <c r="P15" i="121"/>
  <c r="X22" i="126"/>
  <c r="M15" i="121"/>
  <c r="R21" i="126"/>
  <c r="AA21"/>
  <c r="P17" i="121"/>
  <c r="Y19" i="126"/>
  <c r="N18" i="121"/>
  <c r="R10" i="127"/>
  <c r="AA10"/>
  <c r="K35" i="121"/>
  <c r="X10" i="127"/>
  <c r="H35" i="121"/>
  <c r="R9" i="127"/>
  <c r="AA9"/>
  <c r="K33" i="121"/>
  <c r="Y12" i="126"/>
  <c r="I17" i="121"/>
  <c r="R11" i="126"/>
  <c r="AA11"/>
  <c r="K16" i="121"/>
  <c r="R10" i="126"/>
  <c r="AA10"/>
  <c r="K18" i="121"/>
  <c r="R14" i="125"/>
  <c r="R13"/>
  <c r="AA13"/>
  <c r="K35" i="120"/>
  <c r="R12" i="125"/>
  <c r="R11" i="124"/>
  <c r="AA11"/>
  <c r="K23" i="120"/>
  <c r="R45" i="122"/>
  <c r="AA45"/>
  <c r="P37" i="94"/>
  <c r="R17" i="89"/>
  <c r="AA17"/>
  <c r="P15" i="94"/>
  <c r="R16" i="100"/>
  <c r="Z16"/>
  <c r="J32" i="93"/>
  <c r="W16" i="100"/>
  <c r="G32" i="93"/>
  <c r="R15" i="100"/>
  <c r="Z15"/>
  <c r="J35" i="93"/>
  <c r="R14" i="100"/>
  <c r="Z14"/>
  <c r="J31" i="93"/>
  <c r="R13" i="100"/>
  <c r="Z13"/>
  <c r="J34" i="93"/>
  <c r="R11" i="100"/>
  <c r="Z11"/>
  <c r="J37" i="93"/>
  <c r="R10" i="100"/>
  <c r="Z10"/>
  <c r="J36" i="93"/>
  <c r="R9" i="100"/>
  <c r="R12" i="88"/>
  <c r="AA12"/>
  <c r="J23" i="93"/>
  <c r="R9" i="88"/>
  <c r="F9" i="122"/>
  <c r="W9" s="1"/>
  <c r="G33" i="94" s="1"/>
  <c r="R44" i="122"/>
  <c r="AA44"/>
  <c r="P38" i="94"/>
  <c r="R57" i="122"/>
  <c r="AA57"/>
  <c r="R55"/>
  <c r="AA55"/>
  <c r="P44" i="94"/>
  <c r="R37" i="122"/>
  <c r="AA37"/>
  <c r="P39" i="94"/>
  <c r="R11" i="86"/>
  <c r="AA11"/>
  <c r="J14" i="93"/>
  <c r="R9" i="86"/>
  <c r="X9"/>
  <c r="G13" i="93"/>
  <c r="R25" i="125"/>
  <c r="AA25"/>
  <c r="R11"/>
  <c r="AA11"/>
  <c r="K32" i="120"/>
  <c r="R24" i="125"/>
  <c r="AA24"/>
  <c r="P37" i="120"/>
  <c r="R20" i="125"/>
  <c r="AA20"/>
  <c r="P36" i="120"/>
  <c r="R19" i="125"/>
  <c r="AA19"/>
  <c r="P34" i="120"/>
  <c r="R15" i="125"/>
  <c r="R23"/>
  <c r="AA23"/>
  <c r="P35" i="120"/>
  <c r="X19" i="123"/>
  <c r="Y17"/>
  <c r="N15" i="120"/>
  <c r="R17" i="123"/>
  <c r="AA17"/>
  <c r="P15" i="120"/>
  <c r="R51" i="122"/>
  <c r="AA51"/>
  <c r="P34" i="94"/>
  <c r="R49" i="122"/>
  <c r="AA49"/>
  <c r="P25" i="94"/>
  <c r="Y57" i="122"/>
  <c r="R35"/>
  <c r="AA35"/>
  <c r="P33" i="94"/>
  <c r="R53" i="122"/>
  <c r="AA53"/>
  <c r="P32" i="94"/>
  <c r="R47" i="122"/>
  <c r="AA47"/>
  <c r="P35" i="94"/>
  <c r="R43" i="122"/>
  <c r="AA43"/>
  <c r="P26" i="94"/>
  <c r="R36" i="122"/>
  <c r="AA36"/>
  <c r="P42" i="94"/>
  <c r="R52" i="122"/>
  <c r="AA52"/>
  <c r="P28" i="94"/>
  <c r="Y36" i="122"/>
  <c r="N42" i="94"/>
  <c r="X45" i="122"/>
  <c r="M37" i="94"/>
  <c r="Y37" i="122"/>
  <c r="N39" i="94"/>
  <c r="R38" i="122"/>
  <c r="AA38"/>
  <c r="P43" i="94"/>
  <c r="R17" i="122"/>
  <c r="AA17"/>
  <c r="K26" i="94"/>
  <c r="R11" i="122"/>
  <c r="AA11"/>
  <c r="K39" i="94"/>
  <c r="R39" i="122"/>
  <c r="AA39"/>
  <c r="P41" i="94"/>
  <c r="F36" i="122"/>
  <c r="W36"/>
  <c r="X11"/>
  <c r="H39" i="94"/>
  <c r="R18" i="122"/>
  <c r="R15"/>
  <c r="AA15"/>
  <c r="K27" i="94"/>
  <c r="R12" i="122"/>
  <c r="AA12"/>
  <c r="K43" i="94"/>
  <c r="Y43" i="122"/>
  <c r="N26" i="94"/>
  <c r="R56" i="122"/>
  <c r="AA56"/>
  <c r="P31" i="94"/>
  <c r="R48" i="122"/>
  <c r="AA48"/>
  <c r="P30" i="94"/>
  <c r="R41" i="122"/>
  <c r="AA41"/>
  <c r="P27" i="94"/>
  <c r="F10" i="100"/>
  <c r="V10"/>
  <c r="F11"/>
  <c r="V11"/>
  <c r="F12"/>
  <c r="V12"/>
  <c r="X14"/>
  <c r="H31" i="93"/>
  <c r="F13" i="100"/>
  <c r="V13"/>
  <c r="R17"/>
  <c r="Z17"/>
  <c r="F16"/>
  <c r="V16"/>
  <c r="R12"/>
  <c r="Z12"/>
  <c r="J30" i="93"/>
  <c r="X10" i="100"/>
  <c r="H36" i="93"/>
  <c r="X11" i="100"/>
  <c r="H37" i="93"/>
  <c r="F15" i="100"/>
  <c r="V15" s="1"/>
  <c r="W13"/>
  <c r="G34" i="93"/>
  <c r="AA9" i="88"/>
  <c r="J24" i="93"/>
  <c r="S9" i="88"/>
  <c r="X12"/>
  <c r="G23" i="93"/>
  <c r="R13" i="88"/>
  <c r="R11"/>
  <c r="R10"/>
  <c r="X9"/>
  <c r="G24" i="93"/>
  <c r="S13" i="88"/>
  <c r="Z13"/>
  <c r="AA13"/>
  <c r="S12" i="86"/>
  <c r="AA12"/>
  <c r="S10"/>
  <c r="AA10"/>
  <c r="J12" i="93"/>
  <c r="AA9" i="86"/>
  <c r="J13" i="93"/>
  <c r="T11" i="86"/>
  <c r="S9"/>
  <c r="R10" i="89"/>
  <c r="Y10"/>
  <c r="I15" i="94"/>
  <c r="AA12" i="125"/>
  <c r="K33" i="120"/>
  <c r="Y10" i="86"/>
  <c r="H12" i="93"/>
  <c r="R12" i="89"/>
  <c r="R29" i="122"/>
  <c r="R25"/>
  <c r="R21"/>
  <c r="R12" i="123"/>
  <c r="X12"/>
  <c r="R19" i="124"/>
  <c r="X19"/>
  <c r="R22" i="125"/>
  <c r="X22"/>
  <c r="M33" i="120"/>
  <c r="Y9" i="126"/>
  <c r="I14" i="121"/>
  <c r="R9" i="126"/>
  <c r="R31" i="122"/>
  <c r="R30"/>
  <c r="R26"/>
  <c r="R22"/>
  <c r="Y55"/>
  <c r="N44" i="94"/>
  <c r="Y51" i="122"/>
  <c r="N34" i="94"/>
  <c r="R18" i="89"/>
  <c r="R16" i="123"/>
  <c r="X16"/>
  <c r="M16" i="120"/>
  <c r="AA12" i="124"/>
  <c r="S19"/>
  <c r="S25" i="125"/>
  <c r="AA15"/>
  <c r="F22"/>
  <c r="W22"/>
  <c r="F23"/>
  <c r="W23"/>
  <c r="F21"/>
  <c r="W21"/>
  <c r="R18" i="126"/>
  <c r="X18"/>
  <c r="M14" i="121"/>
  <c r="R9" i="122"/>
  <c r="R27"/>
  <c r="R23"/>
  <c r="R19"/>
  <c r="R13"/>
  <c r="R54"/>
  <c r="R50"/>
  <c r="R46"/>
  <c r="R42"/>
  <c r="R40"/>
  <c r="R9" i="89"/>
  <c r="R11"/>
  <c r="R18" i="123"/>
  <c r="X18"/>
  <c r="M14" i="120"/>
  <c r="R10" i="123"/>
  <c r="X9"/>
  <c r="H16" i="120"/>
  <c r="R9" i="123"/>
  <c r="R17" i="124"/>
  <c r="R9"/>
  <c r="X20" i="125"/>
  <c r="M36" i="120"/>
  <c r="R9" i="125"/>
  <c r="F24"/>
  <c r="W24" s="1"/>
  <c r="R23" i="126"/>
  <c r="Y20"/>
  <c r="N16" i="121"/>
  <c r="R20" i="126"/>
  <c r="Y13"/>
  <c r="I15" i="121"/>
  <c r="R13" i="126"/>
  <c r="Y21" i="127"/>
  <c r="R21"/>
  <c r="R10" i="122"/>
  <c r="R28"/>
  <c r="R24"/>
  <c r="R20"/>
  <c r="R16"/>
  <c r="R14"/>
  <c r="R16" i="89"/>
  <c r="R11" i="123"/>
  <c r="R18" i="124"/>
  <c r="X18"/>
  <c r="M23" i="120"/>
  <c r="R16" i="124"/>
  <c r="R10"/>
  <c r="R21" i="125"/>
  <c r="Y19"/>
  <c r="N34" i="120"/>
  <c r="X11" i="125"/>
  <c r="H32" i="120"/>
  <c r="R10" i="125"/>
  <c r="Y12"/>
  <c r="I33" i="120"/>
  <c r="S23" i="126"/>
  <c r="Y11"/>
  <c r="I16" i="121"/>
  <c r="AA13" i="127"/>
  <c r="AA15" i="128"/>
  <c r="R14"/>
  <c r="Y14"/>
  <c r="N25" i="121"/>
  <c r="R11" i="127"/>
  <c r="R20"/>
  <c r="R17"/>
  <c r="X13"/>
  <c r="X9"/>
  <c r="H33" i="121"/>
  <c r="R12" i="127"/>
  <c r="R10" i="128"/>
  <c r="R9"/>
  <c r="S21" i="126"/>
  <c r="AB21"/>
  <c r="Q17" i="121"/>
  <c r="S24" i="125"/>
  <c r="S22"/>
  <c r="S18" i="127"/>
  <c r="AB18"/>
  <c r="Q35" i="121"/>
  <c r="T9" i="127"/>
  <c r="T11" i="126"/>
  <c r="S19"/>
  <c r="AB19"/>
  <c r="Q18" i="121"/>
  <c r="T14" i="126"/>
  <c r="AA14" i="125"/>
  <c r="K37" i="120"/>
  <c r="S44" i="122"/>
  <c r="AB44"/>
  <c r="Q38" i="94"/>
  <c r="S15" i="100"/>
  <c r="S14"/>
  <c r="S17"/>
  <c r="Z9"/>
  <c r="J33" i="93"/>
  <c r="S12" i="88"/>
  <c r="T13"/>
  <c r="T11"/>
  <c r="T10"/>
  <c r="T10" i="86"/>
  <c r="T9"/>
  <c r="S11"/>
  <c r="T13" i="125"/>
  <c r="T23"/>
  <c r="S23"/>
  <c r="AB23"/>
  <c r="Q35" i="120"/>
  <c r="T19" i="125"/>
  <c r="T12"/>
  <c r="S37" i="122"/>
  <c r="AB37"/>
  <c r="Q39" i="94"/>
  <c r="AA18" i="122"/>
  <c r="K38" i="94"/>
  <c r="S43" i="122"/>
  <c r="AB43"/>
  <c r="Q26" i="94"/>
  <c r="S41" i="122"/>
  <c r="AB41"/>
  <c r="Q27" i="94"/>
  <c r="S38" i="122"/>
  <c r="AB38"/>
  <c r="Q43" i="94"/>
  <c r="S9" i="100"/>
  <c r="S16"/>
  <c r="S11"/>
  <c r="S10"/>
  <c r="S13"/>
  <c r="S12"/>
  <c r="AA10" i="88"/>
  <c r="J22" i="93"/>
  <c r="T12" i="88"/>
  <c r="S11"/>
  <c r="AA11"/>
  <c r="J21" i="93"/>
  <c r="S10" i="88"/>
  <c r="T9"/>
  <c r="S18" i="89"/>
  <c r="AA11"/>
  <c r="K14" i="94"/>
  <c r="T11" i="89"/>
  <c r="T43" i="122"/>
  <c r="S17" i="89"/>
  <c r="T10"/>
  <c r="AA10"/>
  <c r="K15" i="94"/>
  <c r="AA12" i="127"/>
  <c r="K32" i="121"/>
  <c r="S20" i="127"/>
  <c r="T12"/>
  <c r="T9" i="89"/>
  <c r="S16"/>
  <c r="AA9"/>
  <c r="K16" i="94"/>
  <c r="T52" i="122"/>
  <c r="T10" i="126"/>
  <c r="AB19" i="124"/>
  <c r="T18" i="89"/>
  <c r="AA18"/>
  <c r="P14" i="94"/>
  <c r="T45" i="122"/>
  <c r="S48"/>
  <c r="AA22"/>
  <c r="K30" i="94"/>
  <c r="T22" i="122"/>
  <c r="T24" i="125"/>
  <c r="S47" i="122"/>
  <c r="T21"/>
  <c r="AA21"/>
  <c r="K35" i="94"/>
  <c r="T47" i="122"/>
  <c r="AB22" i="125"/>
  <c r="Q33" i="120"/>
  <c r="T14" i="125"/>
  <c r="T10" i="128"/>
  <c r="AA10"/>
  <c r="S15"/>
  <c r="T17" i="127"/>
  <c r="AA17"/>
  <c r="P33" i="121"/>
  <c r="S17" i="127"/>
  <c r="AA16" i="124"/>
  <c r="P24" i="120"/>
  <c r="T16" i="124"/>
  <c r="AA24" i="122"/>
  <c r="K40" i="94"/>
  <c r="S50" i="122"/>
  <c r="T24"/>
  <c r="T20" i="126"/>
  <c r="AA20"/>
  <c r="P16" i="121"/>
  <c r="AA9" i="124"/>
  <c r="K24" i="120"/>
  <c r="S16" i="124"/>
  <c r="T9"/>
  <c r="T12"/>
  <c r="AA40" i="122"/>
  <c r="P23" i="94"/>
  <c r="T40" i="122"/>
  <c r="AA54"/>
  <c r="P24" i="94"/>
  <c r="T54" i="122"/>
  <c r="S35"/>
  <c r="T9"/>
  <c r="AA9"/>
  <c r="K33" i="94"/>
  <c r="T12" i="122"/>
  <c r="T15"/>
  <c r="T18"/>
  <c r="T16" i="123"/>
  <c r="AA16"/>
  <c r="P16" i="120"/>
  <c r="T57" i="122"/>
  <c r="T31"/>
  <c r="S57"/>
  <c r="AA31"/>
  <c r="T36"/>
  <c r="AA14" i="128"/>
  <c r="P25" i="121"/>
  <c r="T14" i="128"/>
  <c r="T21" i="126"/>
  <c r="AA14" i="122"/>
  <c r="K23" i="94"/>
  <c r="S40" i="122"/>
  <c r="T14"/>
  <c r="T11" i="124"/>
  <c r="AA42" i="122"/>
  <c r="P36" i="94"/>
  <c r="T42" i="122"/>
  <c r="S45"/>
  <c r="T19"/>
  <c r="AA19"/>
  <c r="K37" i="94"/>
  <c r="T12" i="126"/>
  <c r="T21" i="125"/>
  <c r="AA21"/>
  <c r="P32" i="120"/>
  <c r="S21" i="125"/>
  <c r="T18" i="124"/>
  <c r="AA18"/>
  <c r="P23" i="120"/>
  <c r="S18" i="124"/>
  <c r="AA16" i="122"/>
  <c r="K36" i="94"/>
  <c r="S42" i="122"/>
  <c r="T16"/>
  <c r="AA10"/>
  <c r="K42" i="94"/>
  <c r="S36" i="122"/>
  <c r="T10"/>
  <c r="T13" i="126"/>
  <c r="AA13"/>
  <c r="K15" i="121"/>
  <c r="S22" i="126"/>
  <c r="T23"/>
  <c r="AA23"/>
  <c r="T15" i="125"/>
  <c r="AA17" i="124"/>
  <c r="P25" i="120"/>
  <c r="T17" i="124"/>
  <c r="AA46" i="122"/>
  <c r="P29" i="94"/>
  <c r="T46" i="122"/>
  <c r="T41"/>
  <c r="T56"/>
  <c r="S49"/>
  <c r="T23"/>
  <c r="AA23"/>
  <c r="K25" i="94"/>
  <c r="T11" i="125"/>
  <c r="T17" i="123"/>
  <c r="T49" i="122"/>
  <c r="S52"/>
  <c r="AA26"/>
  <c r="K28" i="94"/>
  <c r="T26" i="122"/>
  <c r="T19" i="124"/>
  <c r="AA19"/>
  <c r="T25" i="122"/>
  <c r="AA25"/>
  <c r="K34" i="94"/>
  <c r="S51" i="122"/>
  <c r="T17"/>
  <c r="T35"/>
  <c r="S19" i="89"/>
  <c r="AA12"/>
  <c r="T12"/>
  <c r="T25" i="125"/>
  <c r="T37" i="122"/>
  <c r="T51"/>
  <c r="T17" i="89"/>
  <c r="T16"/>
  <c r="AA16"/>
  <c r="P16" i="94"/>
  <c r="T19" i="89"/>
  <c r="AA21" i="127"/>
  <c r="T21"/>
  <c r="T48" i="122"/>
  <c r="AB25" i="125"/>
  <c r="T9" i="126"/>
  <c r="S18"/>
  <c r="AA9"/>
  <c r="K14" i="121"/>
  <c r="T12" i="123"/>
  <c r="S19"/>
  <c r="AA12"/>
  <c r="AB24" i="125"/>
  <c r="Q37" i="120"/>
  <c r="AA20" i="127"/>
  <c r="P32" i="121"/>
  <c r="T20" i="127"/>
  <c r="S21"/>
  <c r="S20" i="126"/>
  <c r="AA28" i="122"/>
  <c r="K24" i="94"/>
  <c r="S54" i="122"/>
  <c r="T28"/>
  <c r="AA9" i="125"/>
  <c r="K34" i="120"/>
  <c r="S19" i="125"/>
  <c r="T9"/>
  <c r="AA10" i="123"/>
  <c r="K15" i="120"/>
  <c r="S17" i="123"/>
  <c r="T10"/>
  <c r="T38" i="122"/>
  <c r="AA9" i="128"/>
  <c r="K25" i="121"/>
  <c r="S14" i="128"/>
  <c r="T9"/>
  <c r="AA11" i="127"/>
  <c r="K34" i="121"/>
  <c r="S19" i="127"/>
  <c r="T10"/>
  <c r="T11"/>
  <c r="T13"/>
  <c r="T15" i="128"/>
  <c r="AB23" i="126"/>
  <c r="T19"/>
  <c r="AA10" i="125"/>
  <c r="K36" i="120"/>
  <c r="S20" i="125"/>
  <c r="T10"/>
  <c r="AA10" i="124"/>
  <c r="K25" i="120"/>
  <c r="S17" i="124"/>
  <c r="T10"/>
  <c r="AA11" i="123"/>
  <c r="K14" i="120"/>
  <c r="S18" i="123"/>
  <c r="T11"/>
  <c r="AA20" i="122"/>
  <c r="K29" i="94"/>
  <c r="S46" i="122"/>
  <c r="T20"/>
  <c r="T19" i="127"/>
  <c r="T9" i="123"/>
  <c r="AA9"/>
  <c r="K16" i="120"/>
  <c r="S16" i="123"/>
  <c r="T18"/>
  <c r="AA18"/>
  <c r="P14" i="120"/>
  <c r="T19" i="123"/>
  <c r="AA50" i="122"/>
  <c r="P40" i="94"/>
  <c r="T50" i="122"/>
  <c r="T44"/>
  <c r="S39"/>
  <c r="T13"/>
  <c r="AA13"/>
  <c r="K41" i="94"/>
  <c r="S53" i="122"/>
  <c r="T27"/>
  <c r="AA27"/>
  <c r="K32" i="94"/>
  <c r="T18" i="126"/>
  <c r="T22"/>
  <c r="AA18"/>
  <c r="P14" i="121"/>
  <c r="T39" i="122"/>
  <c r="T53"/>
  <c r="S56"/>
  <c r="AA30"/>
  <c r="K31" i="94"/>
  <c r="T30" i="122"/>
  <c r="T18" i="127"/>
  <c r="T22" i="125"/>
  <c r="AA22"/>
  <c r="P33" i="120"/>
  <c r="T20" i="125"/>
  <c r="S55" i="122"/>
  <c r="T29"/>
  <c r="AA29"/>
  <c r="K44" i="94"/>
  <c r="T11" i="122"/>
  <c r="T55"/>
  <c r="U18" i="127"/>
  <c r="U21" i="126"/>
  <c r="U23"/>
  <c r="U44" i="122"/>
  <c r="U41"/>
  <c r="U54"/>
  <c r="AB54"/>
  <c r="Q24" i="94"/>
  <c r="U37" i="122"/>
  <c r="U46"/>
  <c r="AB46"/>
  <c r="Q29" i="94"/>
  <c r="AB19" i="125"/>
  <c r="Q34" i="120"/>
  <c r="U19" i="125"/>
  <c r="U18" i="126"/>
  <c r="AB18"/>
  <c r="Q14" i="121"/>
  <c r="U22" i="126"/>
  <c r="AB22"/>
  <c r="Q15" i="121"/>
  <c r="U36" i="122"/>
  <c r="AB36"/>
  <c r="Q42" i="94"/>
  <c r="U21" i="125"/>
  <c r="AB21"/>
  <c r="Q32" i="120"/>
  <c r="AB45" i="122"/>
  <c r="Q37" i="94"/>
  <c r="U45" i="122"/>
  <c r="AB57"/>
  <c r="U57"/>
  <c r="U35"/>
  <c r="AB35"/>
  <c r="Q33" i="94"/>
  <c r="U50" i="122"/>
  <c r="AB50"/>
  <c r="Q40" i="94"/>
  <c r="AB47" i="122"/>
  <c r="Q35" i="94"/>
  <c r="U47" i="122"/>
  <c r="U20" i="127"/>
  <c r="AB20"/>
  <c r="Q32" i="121"/>
  <c r="AB17" i="89"/>
  <c r="Q15" i="94"/>
  <c r="U17" i="89"/>
  <c r="AB19"/>
  <c r="U19"/>
  <c r="U42" i="122"/>
  <c r="AB42"/>
  <c r="Q36" i="94"/>
  <c r="U16" i="124"/>
  <c r="AB16"/>
  <c r="Q24" i="120"/>
  <c r="U56" i="122"/>
  <c r="AB56"/>
  <c r="Q31" i="94"/>
  <c r="AB16" i="123"/>
  <c r="Q16" i="120"/>
  <c r="U16" i="123"/>
  <c r="U20" i="125"/>
  <c r="AB20"/>
  <c r="Q36" i="120"/>
  <c r="AB14" i="128"/>
  <c r="Q25" i="121"/>
  <c r="U14" i="128"/>
  <c r="U17" i="123"/>
  <c r="AB17"/>
  <c r="Q15" i="120"/>
  <c r="AB20" i="126"/>
  <c r="Q16" i="121"/>
  <c r="U20" i="126"/>
  <c r="U24" i="125"/>
  <c r="U19" i="123"/>
  <c r="AB19"/>
  <c r="U25" i="125"/>
  <c r="U18" i="124"/>
  <c r="AB18"/>
  <c r="Q23" i="120"/>
  <c r="U40" i="122"/>
  <c r="AB40"/>
  <c r="Q23" i="94"/>
  <c r="AB15" i="128"/>
  <c r="U15"/>
  <c r="U22" i="125"/>
  <c r="U23"/>
  <c r="AB16" i="89"/>
  <c r="Q16" i="94"/>
  <c r="U16" i="89"/>
  <c r="AB53" i="122"/>
  <c r="Q32" i="94"/>
  <c r="U53" i="122"/>
  <c r="AB18" i="123"/>
  <c r="Q14" i="120"/>
  <c r="U18" i="123"/>
  <c r="U19" i="124"/>
  <c r="U43" i="122"/>
  <c r="AB55"/>
  <c r="Q44" i="94"/>
  <c r="U55" i="122"/>
  <c r="AB39"/>
  <c r="Q41" i="94"/>
  <c r="U39" i="122"/>
  <c r="U17" i="124"/>
  <c r="AB17"/>
  <c r="Q25" i="120"/>
  <c r="AB19" i="127"/>
  <c r="Q34" i="121"/>
  <c r="U19" i="127"/>
  <c r="U21"/>
  <c r="AB21"/>
  <c r="AB51" i="122"/>
  <c r="Q34" i="94"/>
  <c r="U51" i="122"/>
  <c r="U52"/>
  <c r="AB52"/>
  <c r="Q28" i="94"/>
  <c r="AB49" i="122"/>
  <c r="Q25" i="94"/>
  <c r="U49" i="122"/>
  <c r="U19" i="126"/>
  <c r="U17" i="127"/>
  <c r="AB17"/>
  <c r="Q33" i="121"/>
  <c r="U48" i="122"/>
  <c r="AB48"/>
  <c r="Q30" i="94"/>
  <c r="U38" i="122"/>
  <c r="AB18" i="89"/>
  <c r="Q14" i="94"/>
  <c r="U18" i="89"/>
  <c r="F10" l="1"/>
  <c r="W10" s="1"/>
  <c r="G15" i="94" s="1"/>
</calcChain>
</file>

<file path=xl/sharedStrings.xml><?xml version="1.0" encoding="utf-8"?>
<sst xmlns="http://schemas.openxmlformats.org/spreadsheetml/2006/main" count="3091" uniqueCount="1395">
  <si>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</si>
  <si>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</si>
  <si>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</si>
  <si>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</si>
  <si>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</si>
  <si>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</si>
  <si>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</si>
  <si>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</si>
  <si>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</si>
  <si>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</si>
  <si>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</si>
  <si>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Kloudová Sabina</t>
  </si>
  <si>
    <t>TJ Sokol Bernartice</t>
  </si>
  <si>
    <t>Kloudová</t>
  </si>
  <si>
    <t>Sabina</t>
  </si>
  <si>
    <t>Procházková Beata</t>
  </si>
  <si>
    <t>RG Proactive Milevsko</t>
  </si>
  <si>
    <t>Procházková</t>
  </si>
  <si>
    <t>Beata</t>
  </si>
  <si>
    <t>Peterková Maria  </t>
  </si>
  <si>
    <t>La Pirouette Jeseník </t>
  </si>
  <si>
    <t>Peterková</t>
  </si>
  <si>
    <t>Maria</t>
  </si>
  <si>
    <t> </t>
  </si>
  <si>
    <t>Čunátová Nina</t>
  </si>
  <si>
    <t>Čunátová</t>
  </si>
  <si>
    <t>Nina</t>
  </si>
  <si>
    <t>Rollová Hana</t>
  </si>
  <si>
    <t>TJ Jiskra Humpolec</t>
  </si>
  <si>
    <t>Rollová</t>
  </si>
  <si>
    <t>Hana</t>
  </si>
  <si>
    <t>Pišková</t>
  </si>
  <si>
    <t>Karolína</t>
  </si>
  <si>
    <t>Fedáková Johana</t>
  </si>
  <si>
    <t>Fedáková</t>
  </si>
  <si>
    <t>Johana</t>
  </si>
  <si>
    <t>Jiráková Anika</t>
  </si>
  <si>
    <t>Jiráková</t>
  </si>
  <si>
    <t>Anika</t>
  </si>
  <si>
    <t>3a</t>
  </si>
  <si>
    <t>Lacinová Andrea</t>
  </si>
  <si>
    <t xml:space="preserve">SKMG Máj České Budějovice </t>
  </si>
  <si>
    <t>Lacinová</t>
  </si>
  <si>
    <t>Andrea</t>
  </si>
  <si>
    <t>Volfová</t>
  </si>
  <si>
    <t>Viktorie</t>
  </si>
  <si>
    <t>Hanusová Kateřina</t>
  </si>
  <si>
    <t>Hanusová</t>
  </si>
  <si>
    <t>Kateřina</t>
  </si>
  <si>
    <t>Jiráková Kateřina</t>
  </si>
  <si>
    <t>Bendová Kateřina</t>
  </si>
  <si>
    <t>Bendová</t>
  </si>
  <si>
    <t>Karnišová Valéria</t>
  </si>
  <si>
    <t>Karnišová</t>
  </si>
  <si>
    <t>Valéria</t>
  </si>
  <si>
    <t>Churanová Amélie</t>
  </si>
  <si>
    <t>Churanová</t>
  </si>
  <si>
    <t>Amélie</t>
  </si>
  <si>
    <t>Kotašková Elen</t>
  </si>
  <si>
    <t>Kotašková</t>
  </si>
  <si>
    <t>Elen</t>
  </si>
  <si>
    <t>Návarová Adéla</t>
  </si>
  <si>
    <t>Návarová</t>
  </si>
  <si>
    <t>Adéla</t>
  </si>
  <si>
    <t>3b</t>
  </si>
  <si>
    <t>Kučerová Ema</t>
  </si>
  <si>
    <t>Kučerová</t>
  </si>
  <si>
    <t>Ema</t>
  </si>
  <si>
    <t xml:space="preserve">Kuchtová Tereza </t>
  </si>
  <si>
    <t>Kuchtová</t>
  </si>
  <si>
    <t>Tereza</t>
  </si>
  <si>
    <t>Kofroňová Anna  </t>
  </si>
  <si>
    <t>Kofroňová</t>
  </si>
  <si>
    <t>Anna</t>
  </si>
  <si>
    <t>Vaiglová Viktorie  </t>
  </si>
  <si>
    <t>Vaiglová</t>
  </si>
  <si>
    <t>Jankujová Natálie</t>
  </si>
  <si>
    <t>Jankujová</t>
  </si>
  <si>
    <t>Natálie</t>
  </si>
  <si>
    <t>GSK Tábor</t>
  </si>
  <si>
    <t>Deimová</t>
  </si>
  <si>
    <t>Blažková Nikola</t>
  </si>
  <si>
    <t>Blažková</t>
  </si>
  <si>
    <t>Nikola</t>
  </si>
  <si>
    <t xml:space="preserve">Ščerbová Jacquelyn Carmen </t>
  </si>
  <si>
    <t>Ščerbová</t>
  </si>
  <si>
    <t>Jacquelyn Carmen</t>
  </si>
  <si>
    <t>Kapustová Tereza</t>
  </si>
  <si>
    <t>Kapustová</t>
  </si>
  <si>
    <t>Petříková Valentýna</t>
  </si>
  <si>
    <t>Petříková</t>
  </si>
  <si>
    <t>Valentýna</t>
  </si>
  <si>
    <t>Hadačová</t>
  </si>
  <si>
    <t>Vanda</t>
  </si>
  <si>
    <t>Vršanová Julie  </t>
  </si>
  <si>
    <t>Vršanová</t>
  </si>
  <si>
    <t>Julie</t>
  </si>
  <si>
    <t>Spálenková</t>
  </si>
  <si>
    <t>Ella</t>
  </si>
  <si>
    <t>Procházková Kristina</t>
  </si>
  <si>
    <t>Kristina</t>
  </si>
  <si>
    <t>Pouzarová Leona</t>
  </si>
  <si>
    <t>Pouzarová</t>
  </si>
  <si>
    <t>Leona</t>
  </si>
  <si>
    <t>Čechová Martina</t>
  </si>
  <si>
    <t>Čechová</t>
  </si>
  <si>
    <t>Martina</t>
  </si>
  <si>
    <t xml:space="preserve">Lázníčková Zita       </t>
  </si>
  <si>
    <t>Lázníčková</t>
  </si>
  <si>
    <t>Zita</t>
  </si>
  <si>
    <t>Šimáková Aneta</t>
  </si>
  <si>
    <t>Šimáková</t>
  </si>
  <si>
    <t>Aneta</t>
  </si>
  <si>
    <t xml:space="preserve">Heckelová Viktoria </t>
  </si>
  <si>
    <t>Heckelová</t>
  </si>
  <si>
    <t>Viktoria</t>
  </si>
  <si>
    <t>Berchová Jolana</t>
  </si>
  <si>
    <t>Berchová</t>
  </si>
  <si>
    <t>Jolana</t>
  </si>
  <si>
    <t>Králová Karin</t>
  </si>
  <si>
    <t>Králová</t>
  </si>
  <si>
    <t>Karin</t>
  </si>
  <si>
    <t xml:space="preserve">Spillerová Dominika </t>
  </si>
  <si>
    <t>Spillerová</t>
  </si>
  <si>
    <t>Dominika</t>
  </si>
  <si>
    <t>Petriková Nikola</t>
  </si>
  <si>
    <t>Petriková</t>
  </si>
  <si>
    <t>Melánia Karnišová</t>
  </si>
  <si>
    <t>Melánie</t>
  </si>
  <si>
    <t>Benešová Tereza</t>
  </si>
  <si>
    <t>Benešová</t>
  </si>
  <si>
    <t>Šimáková Veronika</t>
  </si>
  <si>
    <t>Veronika</t>
  </si>
  <si>
    <t>Nováková Agáta</t>
  </si>
  <si>
    <t>Nováková</t>
  </si>
  <si>
    <t>Agáta</t>
  </si>
  <si>
    <t>Říhová Karolína</t>
  </si>
  <si>
    <t>Říhová</t>
  </si>
  <si>
    <t>Tichá</t>
  </si>
  <si>
    <t>Nezbedová</t>
  </si>
  <si>
    <t>Natali</t>
  </si>
  <si>
    <t>Lázníčková Mira  </t>
  </si>
  <si>
    <t>Mira</t>
  </si>
  <si>
    <t xml:space="preserve">Podlahová Adéla </t>
  </si>
  <si>
    <t>Podlahová</t>
  </si>
  <si>
    <t>Hirn Anabel Julia</t>
  </si>
  <si>
    <t>Hirn</t>
  </si>
  <si>
    <t>Anabel Julia</t>
  </si>
  <si>
    <t xml:space="preserve">Bendová Barbora </t>
  </si>
  <si>
    <t>Barbora</t>
  </si>
  <si>
    <t>Němcová Aneta</t>
  </si>
  <si>
    <t>Němcová</t>
  </si>
  <si>
    <t>Machalová Eliška</t>
  </si>
  <si>
    <t>Machalová</t>
  </si>
  <si>
    <t>Eliška</t>
  </si>
  <si>
    <t xml:space="preserve">Laláková Linda </t>
  </si>
  <si>
    <t>Laláková</t>
  </si>
  <si>
    <t>Linda</t>
  </si>
  <si>
    <t>Radilová Anna</t>
  </si>
  <si>
    <t>Radilová</t>
  </si>
  <si>
    <t>Houdová Linda</t>
  </si>
  <si>
    <t>Houdová</t>
  </si>
  <si>
    <t xml:space="preserve">Rambousková Linda </t>
  </si>
  <si>
    <t>Rambousková</t>
  </si>
  <si>
    <t>Koniorová</t>
  </si>
  <si>
    <t>Kvášová Diana</t>
  </si>
  <si>
    <t>Kvášová</t>
  </si>
  <si>
    <t>Diana</t>
  </si>
  <si>
    <t xml:space="preserve">Šiková Eva </t>
  </si>
  <si>
    <t>Šiková</t>
  </si>
  <si>
    <t>Eva</t>
  </si>
  <si>
    <t>Hadačová Denisa</t>
  </si>
  <si>
    <t>Denisa</t>
  </si>
  <si>
    <t>Majerová Karolina</t>
  </si>
  <si>
    <t>Majerová</t>
  </si>
  <si>
    <t>Karolina</t>
  </si>
  <si>
    <t>Kutišová Tereza</t>
  </si>
  <si>
    <t>Kutišová</t>
  </si>
  <si>
    <t>Kortánová Karolína</t>
  </si>
  <si>
    <t>Kortánová</t>
  </si>
  <si>
    <t>Jelínková Viktorie</t>
  </si>
  <si>
    <t>Jelínková</t>
  </si>
  <si>
    <t>Korytová Ludmila</t>
  </si>
  <si>
    <t>Korytová</t>
  </si>
  <si>
    <t>Ludmila</t>
  </si>
  <si>
    <t>Šmejkalová Magdaléna</t>
  </si>
  <si>
    <t>Šmejkalová</t>
  </si>
  <si>
    <t>Magdaléna</t>
  </si>
  <si>
    <t>Špindlerová Kateřina</t>
  </si>
  <si>
    <t>Špindlerová</t>
  </si>
  <si>
    <t>Jeřábková Tereza</t>
  </si>
  <si>
    <t>Jeřábková</t>
  </si>
  <si>
    <t>Kučerová Natálie</t>
  </si>
  <si>
    <t>Název závodu</t>
  </si>
  <si>
    <t>Jihočeská liga</t>
  </si>
  <si>
    <t>Místo závodu</t>
  </si>
  <si>
    <t>Milevsko</t>
  </si>
  <si>
    <t>Datum závodu</t>
  </si>
  <si>
    <t>4.března 2017</t>
  </si>
  <si>
    <t>Poř.č.</t>
  </si>
  <si>
    <t>Popis kategorie</t>
  </si>
  <si>
    <t>Poč šest</t>
  </si>
  <si>
    <t>Popis sestavy1</t>
  </si>
  <si>
    <t>Popis sestavy2</t>
  </si>
  <si>
    <t>Popis sestavy3</t>
  </si>
  <si>
    <t>Popis sestavy4</t>
  </si>
  <si>
    <t>1.kategorie - Přípravka A, ročník 2011 a mladší</t>
  </si>
  <si>
    <t>sestava bez náčiní</t>
  </si>
  <si>
    <t>x</t>
  </si>
  <si>
    <t>2.kategorie - Přípravka B, ročník 2010</t>
  </si>
  <si>
    <t>3A</t>
  </si>
  <si>
    <t>3a.kategorie - Naděje nejmladší, ročník 2009</t>
  </si>
  <si>
    <t>3B</t>
  </si>
  <si>
    <t>3b.kategorie - Naděje nejmladší, ročník 2009 a mladší</t>
  </si>
  <si>
    <t>sestava s libovolným náčiním</t>
  </si>
  <si>
    <t>4.kategorie - Naděje mladší, ročník 2007 a 2008</t>
  </si>
  <si>
    <t>5.kategorie - Naděje starší, ročník 2005 a 2006</t>
  </si>
  <si>
    <t>6.kategorie - Kadetky mladší, ročník 2005 a 2006</t>
  </si>
  <si>
    <t>7.kategorie - Kadetky starší, ročník 2002 - 2004</t>
  </si>
  <si>
    <t>8.kategorie - Juniorky, ročník 2002 - 2004</t>
  </si>
  <si>
    <t>9.kategorie - Dorostenky, ročník 2001 a starší</t>
  </si>
  <si>
    <t>10.kategorie - Seniorky, ročník 2001 a starší</t>
  </si>
  <si>
    <t>Startovní listina</t>
  </si>
  <si>
    <t>Startovní
číslo</t>
  </si>
  <si>
    <t>Výsledné
pořadí</t>
  </si>
  <si>
    <t>D</t>
  </si>
  <si>
    <t>E</t>
  </si>
  <si>
    <t>Srážka</t>
  </si>
  <si>
    <t>Celkem</t>
  </si>
  <si>
    <t>Pišková Karolína  </t>
  </si>
  <si>
    <t>Volfová Viktorie</t>
  </si>
  <si>
    <t>Součet</t>
  </si>
  <si>
    <t>Náčiní</t>
  </si>
  <si>
    <t>.</t>
  </si>
  <si>
    <t xml:space="preserve">Deimová Anna </t>
  </si>
  <si>
    <t>Hadačová Vanda</t>
  </si>
  <si>
    <t xml:space="preserve">Spálenková Ella </t>
  </si>
  <si>
    <t xml:space="preserve">Tichá Natálie </t>
  </si>
  <si>
    <t>Nezbedová Natali</t>
  </si>
  <si>
    <t>Sestava s libovolným náčiním</t>
  </si>
  <si>
    <t>Koniorová Natálie  </t>
  </si>
  <si>
    <t>Výsledková listina - jednotlivé známky</t>
  </si>
  <si>
    <t>Rozhodčí počet</t>
  </si>
  <si>
    <t>Výchozí známka</t>
  </si>
  <si>
    <t>Náč.</t>
  </si>
  <si>
    <t>Pořadí
v ses</t>
  </si>
  <si>
    <t>D1,2</t>
  </si>
  <si>
    <t>D3,4</t>
  </si>
  <si>
    <t>E12</t>
  </si>
  <si>
    <t>E3</t>
  </si>
  <si>
    <t>E4</t>
  </si>
  <si>
    <t>E5</t>
  </si>
  <si>
    <t>E6</t>
  </si>
  <si>
    <t>Est</t>
  </si>
  <si>
    <t>Náč</t>
  </si>
  <si>
    <t>Sr</t>
  </si>
  <si>
    <t>bez</t>
  </si>
  <si>
    <t>Pořadí
po 2 ses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</si>
  <si>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</si>
  <si>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</si>
  <si>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</si>
  <si>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</si>
  <si>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</si>
  <si>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</si>
  <si>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</si>
  <si>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</si>
  <si>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Celková</t>
  </si>
  <si>
    <t>švih</t>
  </si>
  <si>
    <t>obruč</t>
  </si>
  <si>
    <t>míč</t>
  </si>
  <si>
    <t>stuha</t>
  </si>
  <si>
    <t>kužele</t>
  </si>
  <si>
    <t>Jméno_1</t>
  </si>
  <si>
    <t>Jméno_2</t>
  </si>
  <si>
    <t>Adéle</t>
  </si>
  <si>
    <t>Adriana</t>
  </si>
  <si>
    <t>Adrianě</t>
  </si>
  <si>
    <t>Agátě</t>
  </si>
  <si>
    <t>Agnieczka</t>
  </si>
  <si>
    <t>Ajda</t>
  </si>
  <si>
    <t>Aleksandra</t>
  </si>
  <si>
    <t>Alena</t>
  </si>
  <si>
    <t>Aleně</t>
  </si>
  <si>
    <t>Alexandra</t>
  </si>
  <si>
    <t>Alice</t>
  </si>
  <si>
    <t>Alici</t>
  </si>
  <si>
    <t>Alisa</t>
  </si>
  <si>
    <t>Amálie</t>
  </si>
  <si>
    <t>Amálii</t>
  </si>
  <si>
    <t>Amélii</t>
  </si>
  <si>
    <t>Ana</t>
  </si>
  <si>
    <t>Anabel Julii</t>
  </si>
  <si>
    <t>Andree</t>
  </si>
  <si>
    <t>Anetě</t>
  </si>
  <si>
    <t>Angelina</t>
  </si>
  <si>
    <t>Anička</t>
  </si>
  <si>
    <t>Aničce</t>
  </si>
  <si>
    <t>Anice</t>
  </si>
  <si>
    <t>Anja</t>
  </si>
  <si>
    <t>Anně</t>
  </si>
  <si>
    <t>Anna-Marie</t>
  </si>
  <si>
    <t>Anně-Marii</t>
  </si>
  <si>
    <t>Antonie</t>
  </si>
  <si>
    <t>Antonii</t>
  </si>
  <si>
    <t>Barboře</t>
  </si>
  <si>
    <t>Beatě</t>
  </si>
  <si>
    <t>Berenika</t>
  </si>
  <si>
    <t>Berenice</t>
  </si>
  <si>
    <t>Blanka</t>
  </si>
  <si>
    <t>Blance</t>
  </si>
  <si>
    <t>Clea</t>
  </si>
  <si>
    <t>Dana</t>
  </si>
  <si>
    <t>Daně</t>
  </si>
  <si>
    <t>Daniela</t>
  </si>
  <si>
    <t>Daniele</t>
  </si>
  <si>
    <t>Danijela</t>
  </si>
  <si>
    <t>Darina</t>
  </si>
  <si>
    <t>Darině</t>
  </si>
  <si>
    <t>Délia</t>
  </si>
  <si>
    <t>Denise</t>
  </si>
  <si>
    <t>Dimitra</t>
  </si>
  <si>
    <t>Dominice</t>
  </si>
  <si>
    <t>Dorota</t>
  </si>
  <si>
    <t>Dorotě</t>
  </si>
  <si>
    <t>Edita</t>
  </si>
  <si>
    <t>Editě</t>
  </si>
  <si>
    <t>Ela</t>
  </si>
  <si>
    <t>Ele</t>
  </si>
  <si>
    <t>Elišce</t>
  </si>
  <si>
    <t>Elle</t>
  </si>
  <si>
    <t>Emě</t>
  </si>
  <si>
    <t>Emely</t>
  </si>
  <si>
    <t>Emiliya</t>
  </si>
  <si>
    <t>Emina</t>
  </si>
  <si>
    <t>Erika</t>
  </si>
  <si>
    <t>Erice</t>
  </si>
  <si>
    <t>Evě</t>
  </si>
  <si>
    <t>Ewa</t>
  </si>
  <si>
    <t>Ewelina</t>
  </si>
  <si>
    <t>Františka</t>
  </si>
  <si>
    <t>Františce</t>
  </si>
  <si>
    <t>Gabriela</t>
  </si>
  <si>
    <t>Gabriele</t>
  </si>
  <si>
    <t>Gréta</t>
  </si>
  <si>
    <t>Grétě</t>
  </si>
  <si>
    <t>Haně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</si>
  <si>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</si>
  <si>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</si>
  <si>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</si>
  <si>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</si>
  <si>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</si>
  <si>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</si>
  <si>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</si>
  <si>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</si>
  <si>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</si>
  <si>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</si>
  <si>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</si>
  <si>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</si>
  <si>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</si>
  <si>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Jana</t>
  </si>
  <si>
    <t>Janě</t>
  </si>
  <si>
    <t>Janka</t>
  </si>
  <si>
    <t>Jarmila</t>
  </si>
  <si>
    <t>Jarmile</t>
  </si>
  <si>
    <t>Jelena</t>
  </si>
  <si>
    <t>Jennifer</t>
  </si>
  <si>
    <t>Jessica</t>
  </si>
  <si>
    <t>Jessice</t>
  </si>
  <si>
    <t>Jindřiška</t>
  </si>
  <si>
    <t>Jindřišce</t>
  </si>
  <si>
    <t>Jitka</t>
  </si>
  <si>
    <t>Jitce</t>
  </si>
  <si>
    <t>Joanna</t>
  </si>
  <si>
    <t>Johaně</t>
  </si>
  <si>
    <t>Jolaně</t>
  </si>
  <si>
    <t>Jovana</t>
  </si>
  <si>
    <t>Judyta</t>
  </si>
  <si>
    <t>Julia</t>
  </si>
  <si>
    <t>Julii</t>
  </si>
  <si>
    <t>Jůlie</t>
  </si>
  <si>
    <t>Jůlii</t>
  </si>
  <si>
    <t>Justyna</t>
  </si>
  <si>
    <t>Kaja</t>
  </si>
  <si>
    <t>Kamila</t>
  </si>
  <si>
    <t>Kamile</t>
  </si>
  <si>
    <t>Karolíně</t>
  </si>
  <si>
    <t>Katarina</t>
  </si>
  <si>
    <t>Katarině</t>
  </si>
  <si>
    <t>Kateřině</t>
  </si>
  <si>
    <t>Kateřna</t>
  </si>
  <si>
    <t>Kateřne</t>
  </si>
  <si>
    <t>Klára</t>
  </si>
  <si>
    <t>Kláře</t>
  </si>
  <si>
    <t>Kristiana</t>
  </si>
  <si>
    <t>Kristině</t>
  </si>
  <si>
    <t>Kristýna</t>
  </si>
  <si>
    <t>Kristýně</t>
  </si>
  <si>
    <t>Lada</t>
  </si>
  <si>
    <t>Ladě</t>
  </si>
  <si>
    <t>Laura</t>
  </si>
  <si>
    <t>Lauře</t>
  </si>
  <si>
    <t>Laura Nela</t>
  </si>
  <si>
    <t>Lauře Nele</t>
  </si>
  <si>
    <t>Lea</t>
  </si>
  <si>
    <t>Lena</t>
  </si>
  <si>
    <t>Lenka</t>
  </si>
  <si>
    <t>Lence</t>
  </si>
  <si>
    <t>Leoně</t>
  </si>
  <si>
    <t>Leticie</t>
  </si>
  <si>
    <t>Leticii</t>
  </si>
  <si>
    <t>Lindě</t>
  </si>
  <si>
    <t>Ľubica</t>
  </si>
  <si>
    <t>Ľubici</t>
  </si>
  <si>
    <t>Lucia</t>
  </si>
  <si>
    <t>Lucii</t>
  </si>
  <si>
    <t>Lucie</t>
  </si>
  <si>
    <t>Ludivica</t>
  </si>
  <si>
    <t>Ludmile</t>
  </si>
  <si>
    <t>Magda</t>
  </si>
  <si>
    <t>Magdě</t>
  </si>
  <si>
    <t>Magdaléně</t>
  </si>
  <si>
    <t>Maike</t>
  </si>
  <si>
    <t>Maja</t>
  </si>
  <si>
    <t>Manina</t>
  </si>
  <si>
    <t>Marcela</t>
  </si>
  <si>
    <t>Marcele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</si>
  <si>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</si>
  <si>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</si>
  <si>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</si>
  <si>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</si>
  <si>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</si>
  <si>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</si>
  <si>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</si>
  <si>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</si>
  <si>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</si>
  <si>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</si>
  <si>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Markéta</t>
  </si>
  <si>
    <t>Markétě</t>
  </si>
  <si>
    <t>Marta</t>
  </si>
  <si>
    <t>Martině</t>
  </si>
  <si>
    <t>Matea</t>
  </si>
  <si>
    <t>Matylda</t>
  </si>
  <si>
    <t>Matyldě</t>
  </si>
  <si>
    <t>Melánii</t>
  </si>
  <si>
    <t>Michaela</t>
  </si>
  <si>
    <t>Michaele</t>
  </si>
  <si>
    <t>Milena</t>
  </si>
  <si>
    <t>Mileně</t>
  </si>
  <si>
    <t>Milica</t>
  </si>
  <si>
    <t>Miře</t>
  </si>
  <si>
    <t>Miroslava</t>
  </si>
  <si>
    <t>Miroslavě</t>
  </si>
  <si>
    <t>Monika</t>
  </si>
  <si>
    <t>Monice</t>
  </si>
  <si>
    <t>Nancy</t>
  </si>
  <si>
    <t>Natálii</t>
  </si>
  <si>
    <t>Nataly</t>
  </si>
  <si>
    <t>Nela</t>
  </si>
  <si>
    <t>Nele</t>
  </si>
  <si>
    <t>Ngoc Lan Anh Nina</t>
  </si>
  <si>
    <t>Ngoc Lan Nina</t>
  </si>
  <si>
    <t>Nicole</t>
  </si>
  <si>
    <t>Nikol</t>
  </si>
  <si>
    <t>Nikole</t>
  </si>
  <si>
    <t>Nikoletta</t>
  </si>
  <si>
    <t>Nině</t>
  </si>
  <si>
    <t>Nives</t>
  </si>
  <si>
    <t>Oktawia</t>
  </si>
  <si>
    <t>Olivia</t>
  </si>
  <si>
    <t>Olivii</t>
  </si>
  <si>
    <t>Patrycja</t>
  </si>
  <si>
    <t>Paulina</t>
  </si>
  <si>
    <t>Pavla</t>
  </si>
  <si>
    <t>Pavle</t>
  </si>
  <si>
    <t>Pavlína</t>
  </si>
  <si>
    <t>Pavlíně</t>
  </si>
  <si>
    <t>Petra</t>
  </si>
  <si>
    <t>Petře</t>
  </si>
  <si>
    <t>Polina</t>
  </si>
  <si>
    <t>Radka</t>
  </si>
  <si>
    <t>Radce</t>
  </si>
  <si>
    <t>Rebecca</t>
  </si>
  <si>
    <t>Rebeka</t>
  </si>
  <si>
    <t>Rebece</t>
  </si>
  <si>
    <t>Renata</t>
  </si>
  <si>
    <t>Renatě</t>
  </si>
  <si>
    <t>Rozálie</t>
  </si>
  <si>
    <t>Rozálii</t>
  </si>
  <si>
    <t>Sabině</t>
  </si>
  <si>
    <t>Sandra</t>
  </si>
  <si>
    <t>Sandře</t>
  </si>
  <si>
    <t>Sanja</t>
  </si>
  <si>
    <t>Sára</t>
  </si>
  <si>
    <t>Sáře</t>
  </si>
  <si>
    <t>Sarah</t>
  </si>
  <si>
    <t>Saviena</t>
  </si>
  <si>
    <t>Savieně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</si>
  <si>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</si>
  <si>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</si>
  <si>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</si>
  <si>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</si>
  <si>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</si>
  <si>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</si>
  <si>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</si>
  <si>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</si>
  <si>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Světlana Petra</t>
  </si>
  <si>
    <t>Světlaně Petre</t>
  </si>
  <si>
    <t>Šárka</t>
  </si>
  <si>
    <t>Šárce</t>
  </si>
  <si>
    <t>Špela</t>
  </si>
  <si>
    <t>Tamara</t>
  </si>
  <si>
    <t>Tamaře</t>
  </si>
  <si>
    <t>Tatiana</t>
  </si>
  <si>
    <t>Tatianě</t>
  </si>
  <si>
    <t>Teodora</t>
  </si>
  <si>
    <t>Tereze</t>
  </si>
  <si>
    <t>Terezie</t>
  </si>
  <si>
    <t>Terezii</t>
  </si>
  <si>
    <t>Terezka</t>
  </si>
  <si>
    <t>Terezce</t>
  </si>
  <si>
    <t>Timea</t>
  </si>
  <si>
    <t>Timee</t>
  </si>
  <si>
    <t>Valentýně</t>
  </si>
  <si>
    <t>Valérii</t>
  </si>
  <si>
    <t>Valérie</t>
  </si>
  <si>
    <t>Vandě</t>
  </si>
  <si>
    <t>Vasilisa</t>
  </si>
  <si>
    <t>Vasilise</t>
  </si>
  <si>
    <t>Vendula</t>
  </si>
  <si>
    <t>Vendule</t>
  </si>
  <si>
    <t>Věra</t>
  </si>
  <si>
    <t>Věře</t>
  </si>
  <si>
    <t>Veronica</t>
  </si>
  <si>
    <t>Veronice</t>
  </si>
  <si>
    <t>Victoria</t>
  </si>
  <si>
    <t>Viktorii</t>
  </si>
  <si>
    <t>Viktória</t>
  </si>
  <si>
    <t>Viktórii</t>
  </si>
  <si>
    <t>Viktori</t>
  </si>
  <si>
    <t>Violetta</t>
  </si>
  <si>
    <t>Vivien</t>
  </si>
  <si>
    <t>Yeugheniya</t>
  </si>
  <si>
    <t>Zdeňka</t>
  </si>
  <si>
    <t>Zdeňce</t>
  </si>
  <si>
    <t>Zitě</t>
  </si>
  <si>
    <t>Zuzana</t>
  </si>
  <si>
    <t>Zuzaně</t>
  </si>
  <si>
    <t>Žaneta</t>
  </si>
  <si>
    <t>Žanetě</t>
  </si>
  <si>
    <t>Prijmeni_1</t>
  </si>
  <si>
    <t>Prijmeni_2</t>
  </si>
  <si>
    <t>Andělová</t>
  </si>
  <si>
    <t>Andělové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</si>
  <si>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</si>
  <si>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</si>
  <si>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</si>
  <si>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</si>
  <si>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</si>
  <si>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</si>
  <si>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</si>
  <si>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</si>
  <si>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</si>
  <si>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</si>
  <si>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</si>
  <si>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</si>
  <si>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</si>
  <si>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</si>
  <si>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</si>
  <si>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Belan</t>
  </si>
  <si>
    <t>Bendové</t>
  </si>
  <si>
    <t>Benešové</t>
  </si>
  <si>
    <t>Benetková</t>
  </si>
  <si>
    <t>Benetkové</t>
  </si>
  <si>
    <t>Berchové</t>
  </si>
  <si>
    <t>Bernatová</t>
  </si>
  <si>
    <t>Bernatové</t>
  </si>
  <si>
    <t>Bettáková</t>
  </si>
  <si>
    <t>Bettákové</t>
  </si>
  <si>
    <t>Bielická</t>
  </si>
  <si>
    <t>Bielické</t>
  </si>
  <si>
    <t>Bílková</t>
  </si>
  <si>
    <t>Bílkové</t>
  </si>
  <si>
    <t>Blahová</t>
  </si>
  <si>
    <t>Blahové</t>
  </si>
  <si>
    <t>Blažkové</t>
  </si>
  <si>
    <t>Bobek</t>
  </si>
  <si>
    <t>Boháčová</t>
  </si>
  <si>
    <t>Boháčové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</si>
  <si>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</si>
  <si>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</si>
  <si>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</si>
  <si>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</si>
  <si>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</si>
  <si>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</si>
  <si>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</si>
  <si>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</si>
  <si>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</si>
  <si>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</si>
  <si>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Braun</t>
  </si>
  <si>
    <t>Brožová</t>
  </si>
  <si>
    <t>Brožové</t>
  </si>
  <si>
    <t>Brumovská</t>
  </si>
  <si>
    <t>Brumovské</t>
  </si>
  <si>
    <t>Březinová</t>
  </si>
  <si>
    <t>Březinové</t>
  </si>
  <si>
    <t>Bublíková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</si>
  <si>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</si>
  <si>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</si>
  <si>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</si>
  <si>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</si>
  <si>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</si>
  <si>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</si>
  <si>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</si>
  <si>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Burzová</t>
  </si>
  <si>
    <t>Burzové</t>
  </si>
  <si>
    <t>Buřičová</t>
  </si>
  <si>
    <t>Buřičové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</si>
  <si>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</si>
  <si>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</si>
  <si>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</si>
  <si>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</si>
  <si>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</si>
  <si>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</si>
  <si>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</si>
  <si>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</si>
  <si>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</si>
  <si>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</si>
  <si>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</si>
  <si>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</si>
  <si>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</si>
  <si>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</si>
  <si>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</si>
  <si>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</si>
  <si>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</si>
  <si>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</si>
  <si>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Čechové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</si>
  <si>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</si>
  <si>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</si>
  <si>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</si>
  <si>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</si>
  <si>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</si>
  <si>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</si>
  <si>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</si>
  <si>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</si>
  <si>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Čunátové</t>
  </si>
  <si>
    <t>Dašková</t>
  </si>
  <si>
    <t>Daškové</t>
  </si>
  <si>
    <t>De Groot</t>
  </si>
  <si>
    <t>Deimové</t>
  </si>
  <si>
    <t>Diefenbach</t>
  </si>
  <si>
    <t>Dillingerová</t>
  </si>
  <si>
    <t>Dillingerové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</si>
  <si>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</si>
  <si>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</si>
  <si>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</si>
  <si>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</si>
  <si>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</si>
  <si>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</si>
  <si>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</si>
  <si>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</si>
  <si>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</si>
  <si>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</si>
  <si>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</si>
  <si>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Doležálková</t>
  </si>
  <si>
    <t>Doležálkové</t>
  </si>
  <si>
    <t>Dominkovič</t>
  </si>
  <si>
    <t>Dorková</t>
  </si>
  <si>
    <t>Dorkové</t>
  </si>
  <si>
    <t>Draská</t>
  </si>
  <si>
    <t>Draské</t>
  </si>
  <si>
    <t>Dubská</t>
  </si>
  <si>
    <t>Dubské</t>
  </si>
  <si>
    <t>Duchnovska</t>
  </si>
  <si>
    <t>Duchonovská</t>
  </si>
  <si>
    <t>Duchonovské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</si>
  <si>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</si>
  <si>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</si>
  <si>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</si>
  <si>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</si>
  <si>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</si>
  <si>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</si>
  <si>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</si>
  <si>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</si>
  <si>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Faboková</t>
  </si>
  <si>
    <t>Fabokové</t>
  </si>
  <si>
    <t>Fajová</t>
  </si>
  <si>
    <t>Fajové</t>
  </si>
  <si>
    <t>Fajtová</t>
  </si>
  <si>
    <t>Fajtové</t>
  </si>
  <si>
    <t>Fedákové</t>
  </si>
  <si>
    <t>Fidlerová</t>
  </si>
  <si>
    <t>Fidlerové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</si>
  <si>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</si>
  <si>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</si>
  <si>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</si>
  <si>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</si>
  <si>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</si>
  <si>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</si>
  <si>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</si>
  <si>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</si>
  <si>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</si>
  <si>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</si>
  <si>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</si>
  <si>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</si>
  <si>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</si>
  <si>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</si>
  <si>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</si>
  <si>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</si>
  <si>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</si>
  <si>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</si>
  <si>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</si>
  <si>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</si>
  <si>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</si>
  <si>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</si>
  <si>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</si>
  <si>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</si>
  <si>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</si>
  <si>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Gregorová</t>
  </si>
  <si>
    <t>Gregorové</t>
  </si>
  <si>
    <t>Grišina</t>
  </si>
  <si>
    <t>Gubricová</t>
  </si>
  <si>
    <t>Gubricové</t>
  </si>
  <si>
    <t>Hadačové</t>
  </si>
  <si>
    <t>Haftová</t>
  </si>
  <si>
    <t>Haftové</t>
  </si>
  <si>
    <t>Haišmanová</t>
  </si>
  <si>
    <t>Haišmanové</t>
  </si>
  <si>
    <t>Hajduková</t>
  </si>
  <si>
    <t>Hajdukové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</si>
  <si>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</si>
  <si>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</si>
  <si>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</si>
  <si>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</si>
  <si>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</si>
  <si>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</si>
  <si>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</si>
  <si>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</si>
  <si>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Hanusové</t>
  </si>
  <si>
    <t>Haračič</t>
  </si>
  <si>
    <t>Harte</t>
  </si>
  <si>
    <t>Havlicová</t>
  </si>
  <si>
    <t>Havlicové</t>
  </si>
  <si>
    <t>Havlíková</t>
  </si>
  <si>
    <t>Havlíkové</t>
  </si>
  <si>
    <t>Havlivcová</t>
  </si>
  <si>
    <t>Havlivcové</t>
  </si>
  <si>
    <t>Havlová</t>
  </si>
  <si>
    <t>Havlové</t>
  </si>
  <si>
    <t>Heckelové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</si>
  <si>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</si>
  <si>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</si>
  <si>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</si>
  <si>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</si>
  <si>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</si>
  <si>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</si>
  <si>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</si>
  <si>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</si>
  <si>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</si>
  <si>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</si>
  <si>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</si>
  <si>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</si>
  <si>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</si>
  <si>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</si>
  <si>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</si>
  <si>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Houdové</t>
  </si>
  <si>
    <t>Hourová</t>
  </si>
  <si>
    <t>Hourové</t>
  </si>
  <si>
    <t>Hüblová</t>
  </si>
  <si>
    <t>Hüblové</t>
  </si>
  <si>
    <t>Hulínská</t>
  </si>
  <si>
    <t>Hulínské</t>
  </si>
  <si>
    <t>Hvězdová</t>
  </si>
  <si>
    <t>Hvězdové</t>
  </si>
  <si>
    <t>Charina</t>
  </si>
  <si>
    <t>Charině</t>
  </si>
  <si>
    <t>Charvátová</t>
  </si>
  <si>
    <t>Charvátové</t>
  </si>
  <si>
    <t>Chlebečková</t>
  </si>
  <si>
    <t>Chlebečkové</t>
  </si>
  <si>
    <t>Chmátalová</t>
  </si>
  <si>
    <t>Chmátalové</t>
  </si>
  <si>
    <t>Chrástková</t>
  </si>
  <si>
    <t>Chrástkové</t>
  </si>
  <si>
    <t>Churanové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</si>
  <si>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</si>
  <si>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</si>
  <si>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</si>
  <si>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</si>
  <si>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</si>
  <si>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</si>
  <si>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</si>
  <si>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Jankujové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</si>
  <si>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</si>
  <si>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</si>
  <si>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</si>
  <si>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</si>
  <si>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</si>
  <si>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</si>
  <si>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</si>
  <si>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</si>
  <si>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</si>
  <si>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Jeřábkové</t>
  </si>
  <si>
    <t>Ješíková</t>
  </si>
  <si>
    <t>Ješíkové</t>
  </si>
  <si>
    <t>Jezberová</t>
  </si>
  <si>
    <t>Jezberové</t>
  </si>
  <si>
    <t>Jirákové</t>
  </si>
  <si>
    <t>Jiříková</t>
  </si>
  <si>
    <t>Jiříkové</t>
  </si>
  <si>
    <t>Josefíková</t>
  </si>
  <si>
    <t>Josefíkové</t>
  </si>
  <si>
    <t>Jouglíčková</t>
  </si>
  <si>
    <t>Jouglíčkové</t>
  </si>
  <si>
    <t>Jouldybina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</si>
  <si>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</si>
  <si>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</si>
  <si>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</si>
  <si>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</si>
  <si>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</si>
  <si>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</si>
  <si>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</si>
  <si>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</si>
  <si>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</si>
  <si>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</si>
  <si>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</si>
  <si>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</si>
  <si>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</si>
  <si>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</si>
  <si>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Kapustové</t>
  </si>
  <si>
    <t>Karlová</t>
  </si>
  <si>
    <t>Karlové</t>
  </si>
  <si>
    <t>Karnišové</t>
  </si>
  <si>
    <t>Kašnová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</si>
  <si>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</si>
  <si>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</si>
  <si>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</si>
  <si>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</si>
  <si>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</si>
  <si>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</si>
  <si>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</si>
  <si>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</si>
  <si>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</si>
  <si>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</si>
  <si>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</si>
  <si>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</si>
  <si>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</si>
  <si>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</si>
  <si>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</si>
  <si>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</si>
  <si>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</si>
  <si>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Kloudové</t>
  </si>
  <si>
    <t>Klusáčková</t>
  </si>
  <si>
    <t>Klusáčkové</t>
  </si>
  <si>
    <t>Klusová</t>
  </si>
  <si>
    <t>Klusové</t>
  </si>
  <si>
    <t>Kneisslová</t>
  </si>
  <si>
    <t>Kneisslové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</si>
  <si>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</si>
  <si>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</si>
  <si>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</si>
  <si>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</si>
  <si>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</si>
  <si>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</si>
  <si>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</si>
  <si>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Kolláriková</t>
  </si>
  <si>
    <t>Kollárikové</t>
  </si>
  <si>
    <t>Kolm</t>
  </si>
  <si>
    <t>Koniorové</t>
  </si>
  <si>
    <t>Kopacz</t>
  </si>
  <si>
    <t>Kopáčová</t>
  </si>
  <si>
    <t>Kopáčové</t>
  </si>
  <si>
    <t>Kopczyňska</t>
  </si>
  <si>
    <t>Kopin</t>
  </si>
  <si>
    <t>Koplíková</t>
  </si>
  <si>
    <t>Koplíkové</t>
  </si>
  <si>
    <t>Kopsová</t>
  </si>
  <si>
    <t>Kopsové</t>
  </si>
  <si>
    <t>Korbelová</t>
  </si>
  <si>
    <t>Korbelové</t>
  </si>
  <si>
    <t>Kortánové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</si>
  <si>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</si>
  <si>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</si>
  <si>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</si>
  <si>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</si>
  <si>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</si>
  <si>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</si>
  <si>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</si>
  <si>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</si>
  <si>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Kotaškové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</si>
  <si>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</si>
  <si>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</si>
  <si>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</si>
  <si>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</si>
  <si>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</si>
  <si>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</si>
  <si>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</si>
  <si>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</si>
  <si>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Králové</t>
  </si>
  <si>
    <t>Kratochvílová</t>
  </si>
  <si>
    <t>Kratochvílové</t>
  </si>
  <si>
    <t>Krausová</t>
  </si>
  <si>
    <t>Krausové</t>
  </si>
  <si>
    <t>Kreisslová</t>
  </si>
  <si>
    <t>Kreisslové</t>
  </si>
  <si>
    <t>Krejčová</t>
  </si>
  <si>
    <t>Krejčové</t>
  </si>
  <si>
    <t>Kreslová</t>
  </si>
  <si>
    <t>Kreslové</t>
  </si>
  <si>
    <t>Kressová</t>
  </si>
  <si>
    <t>Kressové</t>
  </si>
  <si>
    <t>Kristková</t>
  </si>
  <si>
    <t>Kristkové</t>
  </si>
  <si>
    <t>Krivdová</t>
  </si>
  <si>
    <t>Krivdové</t>
  </si>
  <si>
    <t>Krlínová</t>
  </si>
  <si>
    <t>Krlínové</t>
  </si>
  <si>
    <t>Kroufková</t>
  </si>
  <si>
    <t>Kroufkové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</si>
  <si>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</si>
  <si>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</si>
  <si>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</si>
  <si>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</si>
  <si>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</si>
  <si>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</si>
  <si>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</si>
  <si>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</si>
  <si>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</si>
  <si>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</si>
  <si>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</si>
  <si>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</si>
  <si>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</si>
  <si>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</si>
  <si>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</si>
  <si>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</si>
  <si>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</si>
  <si>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</si>
  <si>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</si>
  <si>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Kučerové</t>
  </si>
  <si>
    <t>Kuderjava</t>
  </si>
  <si>
    <t>Kuderjavé</t>
  </si>
  <si>
    <t>Kuchtové</t>
  </si>
  <si>
    <t>Kultová</t>
  </si>
  <si>
    <t>Kultové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</si>
  <si>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</si>
  <si>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</si>
  <si>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</si>
  <si>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</si>
  <si>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</si>
  <si>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</si>
  <si>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</si>
  <si>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</si>
  <si>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</si>
  <si>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Kušnírová</t>
  </si>
  <si>
    <t>Kušnírové</t>
  </si>
  <si>
    <t>Kutišové</t>
  </si>
  <si>
    <t>Kvášové</t>
  </si>
  <si>
    <t>Lacinové</t>
  </si>
  <si>
    <t>Lalákové</t>
  </si>
  <si>
    <t>Lantos</t>
  </si>
  <si>
    <t>Lavičková</t>
  </si>
  <si>
    <t>Lavičkové</t>
  </si>
  <si>
    <t>Lázníčkové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</si>
  <si>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</si>
  <si>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</si>
  <si>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</si>
  <si>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</si>
  <si>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</si>
  <si>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</si>
  <si>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</si>
  <si>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</si>
  <si>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</si>
  <si>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</si>
  <si>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</si>
  <si>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</si>
  <si>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Machalové</t>
  </si>
  <si>
    <t>Majerové</t>
  </si>
  <si>
    <t>Malá</t>
  </si>
  <si>
    <t>Malé</t>
  </si>
  <si>
    <t>Malcátová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</si>
  <si>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</si>
  <si>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</si>
  <si>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</si>
  <si>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</si>
  <si>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</si>
  <si>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</si>
  <si>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</si>
  <si>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</si>
  <si>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</si>
  <si>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</si>
  <si>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</si>
  <si>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Marešová</t>
  </si>
  <si>
    <t>Marešové</t>
  </si>
  <si>
    <t>Marková</t>
  </si>
  <si>
    <t>Markové</t>
  </si>
  <si>
    <t>Martínková</t>
  </si>
  <si>
    <t>Martínkové</t>
  </si>
  <si>
    <t>Martišová</t>
  </si>
  <si>
    <t>Martišové</t>
  </si>
  <si>
    <t>Marunová</t>
  </si>
  <si>
    <t>Marunové</t>
  </si>
  <si>
    <t>Mertová</t>
  </si>
  <si>
    <t>Mertové</t>
  </si>
  <si>
    <t>Městková</t>
  </si>
  <si>
    <t>Městkové</t>
  </si>
  <si>
    <t>Mihaliková</t>
  </si>
  <si>
    <t>Mihalikové</t>
  </si>
  <si>
    <t>Michaljaničová</t>
  </si>
  <si>
    <t>Michálková</t>
  </si>
  <si>
    <t>Michálkové</t>
  </si>
  <si>
    <t>Miková</t>
  </si>
  <si>
    <t>Mikové</t>
  </si>
  <si>
    <t>Mikulová</t>
  </si>
  <si>
    <t>Mikulové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</si>
  <si>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</si>
  <si>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</si>
  <si>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</si>
  <si>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</si>
  <si>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</si>
  <si>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</si>
  <si>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</si>
  <si>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</si>
  <si>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Moravcová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</si>
  <si>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</si>
  <si>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</si>
  <si>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</si>
  <si>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</si>
  <si>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</si>
  <si>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</si>
  <si>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</si>
  <si>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</si>
  <si>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</si>
  <si>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</si>
  <si>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</si>
  <si>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Navárová</t>
  </si>
  <si>
    <t>Navárové</t>
  </si>
  <si>
    <t>Návarové</t>
  </si>
  <si>
    <t>Nebesářová</t>
  </si>
  <si>
    <t>Nebesářové</t>
  </si>
  <si>
    <t>Němcové</t>
  </si>
  <si>
    <t>Němečková</t>
  </si>
  <si>
    <t>Němečkové</t>
  </si>
  <si>
    <t>Nepožitková</t>
  </si>
  <si>
    <t>Nepožitkové</t>
  </si>
  <si>
    <t>Nevolová</t>
  </si>
  <si>
    <t>Nevolové</t>
  </si>
  <si>
    <t>Nezbedové</t>
  </si>
  <si>
    <t>Nguyen</t>
  </si>
  <si>
    <t>Nohelová</t>
  </si>
  <si>
    <t>Nohelové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</si>
  <si>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</si>
  <si>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</si>
  <si>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</si>
  <si>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</si>
  <si>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</si>
  <si>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</si>
  <si>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</si>
  <si>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</si>
  <si>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</si>
  <si>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</si>
  <si>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</si>
  <si>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</si>
  <si>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</si>
  <si>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</si>
  <si>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</si>
  <si>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</si>
  <si>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Panovská</t>
  </si>
  <si>
    <t>Panovské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</si>
  <si>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</si>
  <si>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</si>
  <si>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</si>
  <si>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</si>
  <si>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</si>
  <si>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</si>
  <si>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</si>
  <si>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</si>
  <si>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</si>
  <si>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Pelnářová</t>
  </si>
  <si>
    <t>Pelnářové</t>
  </si>
  <si>
    <t>Pernicová</t>
  </si>
  <si>
    <t>Pernicové</t>
  </si>
  <si>
    <t>Pešková</t>
  </si>
  <si>
    <t>Peškové</t>
  </si>
  <si>
    <t>Peterkové</t>
  </si>
  <si>
    <t>Petrikové</t>
  </si>
  <si>
    <t>Petrová</t>
  </si>
  <si>
    <t>Petrové</t>
  </si>
  <si>
    <t>Petříkové</t>
  </si>
  <si>
    <t>Piotrkowska</t>
  </si>
  <si>
    <t>Piškové</t>
  </si>
  <si>
    <t>Pividori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</si>
  <si>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</si>
  <si>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</si>
  <si>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</si>
  <si>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</si>
  <si>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</si>
  <si>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</si>
  <si>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</si>
  <si>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</si>
  <si>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</si>
  <si>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</si>
  <si>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</si>
  <si>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</si>
  <si>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</si>
  <si>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</si>
  <si>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</si>
  <si>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</si>
  <si>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</si>
  <si>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</si>
  <si>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</si>
  <si>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</si>
  <si>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</si>
  <si>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Popova</t>
  </si>
  <si>
    <t>Pospíšilová</t>
  </si>
  <si>
    <t>Pospíšilové</t>
  </si>
  <si>
    <t>Pouzarové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</si>
  <si>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</si>
  <si>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</si>
  <si>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</si>
  <si>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</si>
  <si>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</si>
  <si>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</si>
  <si>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</si>
  <si>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Procházkové</t>
  </si>
  <si>
    <t>Prokopová</t>
  </si>
  <si>
    <t>Prokopové</t>
  </si>
  <si>
    <t>Prokšová</t>
  </si>
  <si>
    <t>Prokšové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</si>
  <si>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</si>
  <si>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</si>
  <si>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</si>
  <si>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</si>
  <si>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</si>
  <si>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</si>
  <si>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</si>
  <si>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</si>
  <si>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Rajtíková</t>
  </si>
  <si>
    <t>Rajtíkové</t>
  </si>
  <si>
    <t>Rambouskové</t>
  </si>
  <si>
    <t>Rambousová</t>
  </si>
  <si>
    <t>Rambousové</t>
  </si>
  <si>
    <t>Rašková</t>
  </si>
  <si>
    <t>Raškové</t>
  </si>
  <si>
    <t>Rawicka</t>
  </si>
  <si>
    <t>Reiserová</t>
  </si>
  <si>
    <t>Reiserové</t>
  </si>
  <si>
    <t>Richterová</t>
  </si>
  <si>
    <t>Richterové</t>
  </si>
  <si>
    <t>Rodová</t>
  </si>
  <si>
    <t>Rodové</t>
  </si>
  <si>
    <t>Rollové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</si>
  <si>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</si>
  <si>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</si>
  <si>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</si>
  <si>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</si>
  <si>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</si>
  <si>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</si>
  <si>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</si>
  <si>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</si>
  <si>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</si>
  <si>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</si>
  <si>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</si>
  <si>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</si>
  <si>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</si>
  <si>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</si>
  <si>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Říhové</t>
  </si>
  <si>
    <t>Sajtlová</t>
  </si>
  <si>
    <t>Sajtlové</t>
  </si>
  <si>
    <t>Salčáková</t>
  </si>
  <si>
    <t>Salčákové</t>
  </si>
  <si>
    <t>Samková</t>
  </si>
  <si>
    <t>Samkové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</si>
  <si>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</si>
  <si>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</si>
  <si>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</si>
  <si>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</si>
  <si>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</si>
  <si>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</si>
  <si>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</si>
  <si>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Schokin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</si>
  <si>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</si>
  <si>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</si>
  <si>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</si>
  <si>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</si>
  <si>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</si>
  <si>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</si>
  <si>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</si>
  <si>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</si>
  <si>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Smékalová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</si>
  <si>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</si>
  <si>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</si>
  <si>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</si>
  <si>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</si>
  <si>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</si>
  <si>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</si>
  <si>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</si>
  <si>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</si>
  <si>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</si>
  <si>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</si>
  <si>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</si>
  <si>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</si>
  <si>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</si>
  <si>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</si>
  <si>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</si>
  <si>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Spálenkové</t>
  </si>
  <si>
    <t>Spillerové</t>
  </si>
  <si>
    <t>Starosta</t>
  </si>
  <si>
    <t>Stehlíková</t>
  </si>
  <si>
    <t>Stehlíkové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</si>
  <si>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</si>
  <si>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</si>
  <si>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</si>
  <si>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</si>
  <si>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</si>
  <si>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</si>
  <si>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</si>
  <si>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</si>
  <si>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</si>
  <si>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</si>
  <si>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</si>
  <si>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</si>
  <si>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</si>
  <si>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Suková</t>
  </si>
  <si>
    <t>Sukové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</si>
  <si>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</si>
  <si>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</si>
  <si>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</si>
  <si>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</si>
  <si>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</si>
  <si>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</si>
  <si>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</si>
  <si>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Ščerbové</t>
  </si>
  <si>
    <t>Šebestová</t>
  </si>
  <si>
    <t>Šebestové</t>
  </si>
  <si>
    <t>Šebková</t>
  </si>
  <si>
    <t>Šebkové</t>
  </si>
  <si>
    <t>Šetinová</t>
  </si>
  <si>
    <t>Šetinové</t>
  </si>
  <si>
    <t>Ševčíková</t>
  </si>
  <si>
    <t>Ševčíkové</t>
  </si>
  <si>
    <t>Šikové</t>
  </si>
  <si>
    <t>Šimáčková</t>
  </si>
  <si>
    <t>Šimáčkové</t>
  </si>
  <si>
    <t>Šimákové</t>
  </si>
  <si>
    <t>Šimanová</t>
  </si>
  <si>
    <t>Šimanové</t>
  </si>
  <si>
    <t>Šimková</t>
  </si>
  <si>
    <t>Šimkové</t>
  </si>
  <si>
    <t>Šímová</t>
  </si>
  <si>
    <t>Šímové</t>
  </si>
  <si>
    <t>Šípková</t>
  </si>
  <si>
    <t>Šípkové</t>
  </si>
  <si>
    <t>Šmejcká</t>
  </si>
  <si>
    <t>Šmejcké</t>
  </si>
  <si>
    <t>Šmejkalové</t>
  </si>
  <si>
    <t>Šmejlkalová</t>
  </si>
  <si>
    <t>Šmejlkalové</t>
  </si>
  <si>
    <t>Špičková</t>
  </si>
  <si>
    <t>Špičkové</t>
  </si>
  <si>
    <t>Špindlerové</t>
  </si>
  <si>
    <t>Šťastná</t>
  </si>
  <si>
    <t>Šťastné</t>
  </si>
  <si>
    <t>Štaubertová</t>
  </si>
  <si>
    <t>Štaubertové</t>
  </si>
  <si>
    <t>Štefíková</t>
  </si>
  <si>
    <t>Štefíkové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</si>
  <si>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</si>
  <si>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</si>
  <si>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</si>
  <si>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</si>
  <si>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</si>
  <si>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</si>
  <si>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</si>
  <si>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</si>
  <si>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</si>
  <si>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</si>
  <si>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</si>
  <si>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</si>
  <si>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</si>
  <si>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</si>
  <si>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</si>
  <si>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</si>
  <si>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</si>
  <si>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</si>
  <si>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Švíková</t>
  </si>
  <si>
    <t>Švíkové</t>
  </si>
  <si>
    <t>Táborová</t>
  </si>
  <si>
    <t>Táborové</t>
  </si>
  <si>
    <t>Teníková</t>
  </si>
  <si>
    <t>Teníkové</t>
  </si>
  <si>
    <t>Thiesbrummel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</si>
  <si>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</si>
  <si>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</si>
  <si>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</si>
  <si>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</si>
  <si>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</si>
  <si>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</si>
  <si>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</si>
  <si>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</si>
  <si>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</si>
  <si>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</si>
  <si>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</si>
  <si>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</si>
  <si>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</si>
  <si>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</si>
  <si>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</si>
  <si>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</si>
  <si>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</si>
  <si>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</si>
  <si>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</si>
  <si>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</si>
  <si>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</si>
  <si>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</si>
  <si>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Uhlířová</t>
  </si>
  <si>
    <t>Uhlířové</t>
  </si>
  <si>
    <t>Urbanová</t>
  </si>
  <si>
    <t>Urbanové</t>
  </si>
  <si>
    <t>Uxová</t>
  </si>
  <si>
    <t>Uxové</t>
  </si>
  <si>
    <t>Vacková</t>
  </si>
  <si>
    <t>Vackové</t>
  </si>
  <si>
    <t>Vágnerová</t>
  </si>
  <si>
    <t>Vágnerové</t>
  </si>
  <si>
    <t>Váchová</t>
  </si>
  <si>
    <t>Váchové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</si>
  <si>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</si>
  <si>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</si>
  <si>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</si>
  <si>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</si>
  <si>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</si>
  <si>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</si>
  <si>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</si>
  <si>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</si>
  <si>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</si>
  <si>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</si>
  <si>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</si>
  <si>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</si>
  <si>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</si>
  <si>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</si>
  <si>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</si>
  <si>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</si>
  <si>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</si>
  <si>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Veselá</t>
  </si>
  <si>
    <t>Veselé</t>
  </si>
  <si>
    <t>Vladisavljevic</t>
  </si>
  <si>
    <t>Vlčková</t>
  </si>
  <si>
    <t>Vlčkové</t>
  </si>
  <si>
    <t>Volánková</t>
  </si>
  <si>
    <t>Volánkové</t>
  </si>
  <si>
    <t>Volfové</t>
  </si>
  <si>
    <t>Vopátková</t>
  </si>
  <si>
    <t>Vopátkové</t>
  </si>
  <si>
    <t>Vorochobina</t>
  </si>
  <si>
    <t>Vostarková</t>
  </si>
  <si>
    <t>Vostarkové</t>
  </si>
  <si>
    <t>Vrbacká</t>
  </si>
  <si>
    <t>Vrbacké</t>
  </si>
  <si>
    <t>Vršanové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</si>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</sst>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2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529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1" fillId="0" borderId="0" xfId="0" applyFont="1" applyAlignment="1">
      <alignment horizontal="center" textRotation="90"/>
    </xf>
    <xf numFmtId="164" fontId="5" fillId="24" borderId="14" xfId="0" applyNumberFormat="1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 applyAlignment="1">
      <alignment horizontal="center"/>
    </xf>
    <xf numFmtId="0" fontId="0" fillId="28" borderId="0" xfId="0" applyFill="1"/>
    <xf numFmtId="14" fontId="0" fillId="28" borderId="0" xfId="0" applyNumberFormat="1" applyFill="1"/>
    <xf numFmtId="0" fontId="0" fillId="28" borderId="0" xfId="0" applyFill="1" applyAlignment="1">
      <alignment horizontal="center"/>
    </xf>
    <xf numFmtId="0" fontId="0" fillId="29" borderId="0" xfId="0" applyFill="1"/>
    <xf numFmtId="0" fontId="0" fillId="29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/>
    <xf numFmtId="0" fontId="38" fillId="0" borderId="29" xfId="0" applyFont="1" applyBorder="1"/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31" xfId="0" applyFont="1" applyBorder="1"/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1" fontId="39" fillId="0" borderId="34" xfId="0" applyNumberFormat="1" applyFont="1" applyBorder="1" applyAlignment="1">
      <alignment horizontal="center"/>
    </xf>
    <xf numFmtId="1" fontId="39" fillId="0" borderId="35" xfId="0" applyNumberFormat="1" applyFont="1" applyBorder="1" applyAlignment="1">
      <alignment horizontal="center"/>
    </xf>
    <xf numFmtId="1" fontId="39" fillId="0" borderId="36" xfId="0" applyNumberFormat="1" applyFont="1" applyBorder="1"/>
    <xf numFmtId="1" fontId="39" fillId="0" borderId="36" xfId="0" applyNumberFormat="1" applyFont="1" applyBorder="1" applyAlignment="1">
      <alignment horizontal="center"/>
    </xf>
    <xf numFmtId="1" fontId="39" fillId="0" borderId="37" xfId="0" applyNumberFormat="1" applyFont="1" applyBorder="1" applyAlignment="1">
      <alignment horizontal="left"/>
    </xf>
    <xf numFmtId="2" fontId="39" fillId="0" borderId="36" xfId="0" applyNumberFormat="1" applyFont="1" applyBorder="1" applyAlignment="1">
      <alignment horizontal="center" vertical="center"/>
    </xf>
    <xf numFmtId="164" fontId="39" fillId="0" borderId="36" xfId="0" applyNumberFormat="1" applyFont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0" fontId="9" fillId="0" borderId="0" xfId="0" applyFont="1"/>
    <xf numFmtId="2" fontId="40" fillId="0" borderId="40" xfId="0" applyNumberFormat="1" applyFont="1" applyBorder="1" applyAlignment="1">
      <alignment horizontal="center" vertical="center"/>
    </xf>
    <xf numFmtId="164" fontId="40" fillId="0" borderId="40" xfId="0" applyNumberFormat="1" applyFont="1" applyBorder="1" applyAlignment="1">
      <alignment horizontal="center"/>
    </xf>
    <xf numFmtId="164" fontId="40" fillId="0" borderId="42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5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/>
    <xf numFmtId="0" fontId="40" fillId="0" borderId="23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/>
    <xf numFmtId="0" fontId="39" fillId="0" borderId="29" xfId="0" applyFont="1" applyBorder="1" applyAlignment="1">
      <alignment horizontal="center"/>
    </xf>
    <xf numFmtId="0" fontId="39" fillId="0" borderId="30" xfId="0" applyFont="1" applyBorder="1"/>
    <xf numFmtId="0" fontId="40" fillId="0" borderId="1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0" fillId="0" borderId="31" xfId="0" applyFont="1" applyBorder="1"/>
    <xf numFmtId="0" fontId="40" fillId="0" borderId="27" xfId="0" applyFont="1" applyBorder="1" applyAlignment="1">
      <alignment horizontal="center"/>
    </xf>
    <xf numFmtId="0" fontId="40" fillId="0" borderId="28" xfId="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/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/>
    </xf>
    <xf numFmtId="2" fontId="40" fillId="0" borderId="22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39" fillId="0" borderId="0" xfId="0" applyFont="1"/>
    <xf numFmtId="0" fontId="40" fillId="0" borderId="44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44" xfId="0" applyNumberFormat="1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2" fontId="40" fillId="0" borderId="50" xfId="0" applyNumberFormat="1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164" fontId="40" fillId="0" borderId="51" xfId="0" applyNumberFormat="1" applyFont="1" applyBorder="1" applyAlignment="1">
      <alignment horizontal="center"/>
    </xf>
    <xf numFmtId="0" fontId="41" fillId="0" borderId="0" xfId="0" applyFont="1"/>
    <xf numFmtId="0" fontId="40" fillId="0" borderId="46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2" fontId="40" fillId="0" borderId="54" xfId="0" applyNumberFormat="1" applyFont="1" applyBorder="1" applyAlignment="1">
      <alignment horizontal="center"/>
    </xf>
    <xf numFmtId="2" fontId="40" fillId="0" borderId="46" xfId="0" applyNumberFormat="1" applyFont="1" applyBorder="1" applyAlignment="1">
      <alignment horizontal="center"/>
    </xf>
    <xf numFmtId="164" fontId="40" fillId="0" borderId="43" xfId="0" applyNumberFormat="1" applyFont="1" applyBorder="1" applyAlignment="1">
      <alignment horizontal="center"/>
    </xf>
    <xf numFmtId="164" fontId="40" fillId="0" borderId="5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40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vertical="center"/>
    </xf>
    <xf numFmtId="1" fontId="5" fillId="0" borderId="36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0" fontId="0" fillId="0" borderId="19" xfId="0" applyFill="1" applyBorder="1"/>
    <xf numFmtId="0" fontId="6" fillId="0" borderId="55" xfId="0" applyFont="1" applyBorder="1"/>
    <xf numFmtId="0" fontId="6" fillId="0" borderId="56" xfId="0" applyFont="1" applyBorder="1"/>
    <xf numFmtId="0" fontId="6" fillId="0" borderId="57" xfId="0" applyFont="1" applyBorder="1"/>
    <xf numFmtId="1" fontId="4" fillId="0" borderId="4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6" fillId="0" borderId="10" xfId="0" applyFont="1" applyBorder="1"/>
    <xf numFmtId="0" fontId="6" fillId="0" borderId="44" xfId="0" applyFont="1" applyBorder="1"/>
    <xf numFmtId="0" fontId="6" fillId="0" borderId="48" xfId="0" applyFont="1" applyBorder="1"/>
    <xf numFmtId="1" fontId="5" fillId="0" borderId="32" xfId="0" applyNumberFormat="1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/>
    </xf>
    <xf numFmtId="0" fontId="0" fillId="0" borderId="39" xfId="0" applyBorder="1"/>
    <xf numFmtId="0" fontId="0" fillId="0" borderId="40" xfId="0" applyBorder="1"/>
    <xf numFmtId="0" fontId="0" fillId="0" borderId="51" xfId="0" applyBorder="1"/>
    <xf numFmtId="0" fontId="0" fillId="0" borderId="52" xfId="0" applyBorder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 vertical="center"/>
    </xf>
    <xf numFmtId="0" fontId="43" fillId="0" borderId="19" xfId="0" applyFont="1" applyFill="1" applyBorder="1"/>
    <xf numFmtId="0" fontId="6" fillId="0" borderId="10" xfId="0" applyFont="1" applyFill="1" applyBorder="1"/>
    <xf numFmtId="0" fontId="6" fillId="0" borderId="44" xfId="0" applyFont="1" applyFill="1" applyBorder="1"/>
    <xf numFmtId="0" fontId="6" fillId="0" borderId="58" xfId="0" applyFont="1" applyBorder="1"/>
    <xf numFmtId="1" fontId="5" fillId="0" borderId="50" xfId="0" applyNumberFormat="1" applyFont="1" applyBorder="1" applyAlignment="1">
      <alignment horizontal="center" vertical="center"/>
    </xf>
    <xf numFmtId="1" fontId="45" fillId="0" borderId="40" xfId="0" applyNumberFormat="1" applyFont="1" applyBorder="1" applyAlignment="1">
      <alignment vertical="center"/>
    </xf>
    <xf numFmtId="1" fontId="5" fillId="0" borderId="51" xfId="0" applyNumberFormat="1" applyFont="1" applyBorder="1" applyAlignment="1">
      <alignment vertical="center"/>
    </xf>
    <xf numFmtId="0" fontId="43" fillId="0" borderId="39" xfId="0" applyFont="1" applyFill="1" applyBorder="1"/>
    <xf numFmtId="0" fontId="6" fillId="0" borderId="40" xfId="0" applyFont="1" applyFill="1" applyBorder="1"/>
    <xf numFmtId="0" fontId="6" fillId="0" borderId="51" xfId="0" applyFont="1" applyFill="1" applyBorder="1"/>
    <xf numFmtId="0" fontId="6" fillId="0" borderId="42" xfId="0" applyFont="1" applyBorder="1"/>
    <xf numFmtId="0" fontId="7" fillId="0" borderId="59" xfId="0" applyFont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6" fillId="0" borderId="36" xfId="0" applyFont="1" applyFill="1" applyBorder="1"/>
    <xf numFmtId="0" fontId="6" fillId="0" borderId="37" xfId="0" applyFont="1" applyFill="1" applyBorder="1"/>
    <xf numFmtId="0" fontId="6" fillId="0" borderId="35" xfId="0" applyFont="1" applyFill="1" applyBorder="1"/>
    <xf numFmtId="0" fontId="6" fillId="0" borderId="60" xfId="0" applyFont="1" applyBorder="1"/>
    <xf numFmtId="0" fontId="6" fillId="0" borderId="34" xfId="0" applyFont="1" applyBorder="1"/>
    <xf numFmtId="0" fontId="6" fillId="0" borderId="43" xfId="0" applyFont="1" applyFill="1" applyBorder="1"/>
    <xf numFmtId="0" fontId="6" fillId="0" borderId="61" xfId="0" applyFont="1" applyBorder="1"/>
    <xf numFmtId="0" fontId="6" fillId="0" borderId="50" xfId="0" applyFont="1" applyFill="1" applyBorder="1"/>
    <xf numFmtId="0" fontId="6" fillId="0" borderId="62" xfId="0" applyFont="1" applyBorder="1"/>
    <xf numFmtId="0" fontId="4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0" fillId="24" borderId="0" xfId="0" applyFill="1" applyAlignment="1">
      <alignment horizont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0" fillId="30" borderId="0" xfId="0" applyFill="1" applyAlignment="1">
      <alignment horizontal="center"/>
    </xf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0" fillId="31" borderId="0" xfId="0" applyFill="1" applyAlignment="1">
      <alignment horizontal="center"/>
    </xf>
    <xf numFmtId="0" fontId="31" fillId="31" borderId="0" xfId="0" applyFont="1" applyFill="1" applyAlignment="1">
      <alignment horizontal="left"/>
    </xf>
    <xf numFmtId="0" fontId="31" fillId="31" borderId="0" xfId="0" applyFont="1" applyFill="1"/>
    <xf numFmtId="0" fontId="0" fillId="26" borderId="0" xfId="0" applyFill="1" applyAlignment="1">
      <alignment horizontal="center"/>
    </xf>
    <xf numFmtId="0" fontId="31" fillId="26" borderId="0" xfId="0" applyFont="1" applyFill="1" applyAlignment="1">
      <alignment horizontal="left"/>
    </xf>
    <xf numFmtId="0" fontId="31" fillId="26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0" fillId="32" borderId="0" xfId="0" applyFill="1" applyAlignment="1">
      <alignment horizontal="center"/>
    </xf>
    <xf numFmtId="0" fontId="31" fillId="32" borderId="0" xfId="0" applyFont="1" applyFill="1" applyAlignment="1">
      <alignment horizontal="left"/>
    </xf>
    <xf numFmtId="0" fontId="31" fillId="32" borderId="0" xfId="0" applyFont="1" applyFill="1"/>
    <xf numFmtId="1" fontId="3" fillId="0" borderId="5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1" fontId="5" fillId="0" borderId="6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45" xfId="0" applyNumberFormat="1" applyFont="1" applyBorder="1" applyAlignment="1">
      <alignment vertical="center"/>
    </xf>
    <xf numFmtId="0" fontId="43" fillId="0" borderId="64" xfId="0" applyFont="1" applyFill="1" applyBorder="1"/>
    <xf numFmtId="0" fontId="6" fillId="0" borderId="32" xfId="0" applyFont="1" applyFill="1" applyBorder="1"/>
    <xf numFmtId="0" fontId="6" fillId="0" borderId="45" xfId="0" applyFont="1" applyFill="1" applyBorder="1"/>
    <xf numFmtId="0" fontId="6" fillId="0" borderId="65" xfId="0" applyFont="1" applyBorder="1"/>
    <xf numFmtId="1" fontId="3" fillId="0" borderId="66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43" xfId="0" applyFont="1" applyBorder="1"/>
    <xf numFmtId="0" fontId="40" fillId="0" borderId="42" xfId="0" applyFont="1" applyBorder="1" applyAlignment="1">
      <alignment horizontal="center"/>
    </xf>
    <xf numFmtId="0" fontId="40" fillId="0" borderId="50" xfId="0" applyFont="1" applyBorder="1"/>
    <xf numFmtId="0" fontId="40" fillId="0" borderId="40" xfId="0" applyFont="1" applyBorder="1" applyAlignment="1">
      <alignment horizontal="center"/>
    </xf>
    <xf numFmtId="0" fontId="40" fillId="0" borderId="51" xfId="0" applyFont="1" applyBorder="1"/>
    <xf numFmtId="0" fontId="40" fillId="0" borderId="34" xfId="0" applyFont="1" applyBorder="1" applyAlignment="1">
      <alignment horizontal="center"/>
    </xf>
    <xf numFmtId="0" fontId="46" fillId="27" borderId="0" xfId="0" applyFont="1" applyFill="1" applyAlignment="1">
      <alignment horizontal="center"/>
    </xf>
    <xf numFmtId="0" fontId="3" fillId="27" borderId="10" xfId="0" applyFont="1" applyFill="1" applyBorder="1" applyAlignment="1">
      <alignment horizontal="center" vertical="center"/>
    </xf>
    <xf numFmtId="0" fontId="48" fillId="0" borderId="0" xfId="0" applyFont="1"/>
    <xf numFmtId="0" fontId="7" fillId="0" borderId="0" xfId="0" applyFont="1" applyBorder="1" applyAlignment="1"/>
    <xf numFmtId="0" fontId="6" fillId="0" borderId="69" xfId="0" applyFont="1" applyFill="1" applyBorder="1"/>
    <xf numFmtId="0" fontId="6" fillId="0" borderId="19" xfId="0" applyFont="1" applyFill="1" applyBorder="1"/>
    <xf numFmtId="0" fontId="6" fillId="0" borderId="39" xfId="0" applyFont="1" applyFill="1" applyBorder="1"/>
    <xf numFmtId="1" fontId="39" fillId="0" borderId="42" xfId="0" applyNumberFormat="1" applyFont="1" applyBorder="1" applyAlignment="1">
      <alignment horizontal="center"/>
    </xf>
    <xf numFmtId="1" fontId="39" fillId="0" borderId="50" xfId="0" applyNumberFormat="1" applyFont="1" applyBorder="1" applyAlignment="1">
      <alignment horizontal="center"/>
    </xf>
    <xf numFmtId="1" fontId="39" fillId="0" borderId="40" xfId="0" applyNumberFormat="1" applyFont="1" applyBorder="1"/>
    <xf numFmtId="1" fontId="39" fillId="0" borderId="40" xfId="0" applyNumberFormat="1" applyFont="1" applyBorder="1" applyAlignment="1">
      <alignment horizontal="center"/>
    </xf>
    <xf numFmtId="1" fontId="39" fillId="0" borderId="51" xfId="0" applyNumberFormat="1" applyFont="1" applyBorder="1" applyAlignment="1">
      <alignment horizontal="left"/>
    </xf>
    <xf numFmtId="164" fontId="40" fillId="0" borderId="52" xfId="0" applyNumberFormat="1" applyFont="1" applyBorder="1" applyAlignment="1">
      <alignment horizontal="center"/>
    </xf>
    <xf numFmtId="2" fontId="40" fillId="0" borderId="44" xfId="0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1" fontId="3" fillId="0" borderId="70" xfId="0" applyNumberFormat="1" applyFont="1" applyBorder="1" applyAlignment="1">
      <alignment horizontal="center" vertical="center"/>
    </xf>
    <xf numFmtId="0" fontId="43" fillId="0" borderId="36" xfId="0" applyFont="1" applyFill="1" applyBorder="1"/>
    <xf numFmtId="0" fontId="43" fillId="0" borderId="69" xfId="0" applyFont="1" applyFill="1" applyBorder="1"/>
    <xf numFmtId="0" fontId="43" fillId="0" borderId="10" xfId="0" applyFont="1" applyFill="1" applyBorder="1"/>
    <xf numFmtId="1" fontId="5" fillId="0" borderId="71" xfId="0" applyNumberFormat="1" applyFont="1" applyBorder="1" applyAlignment="1">
      <alignment horizontal="center" vertical="center"/>
    </xf>
    <xf numFmtId="1" fontId="45" fillId="0" borderId="72" xfId="0" applyNumberFormat="1" applyFont="1" applyBorder="1" applyAlignment="1">
      <alignment vertical="center"/>
    </xf>
    <xf numFmtId="1" fontId="5" fillId="0" borderId="72" xfId="0" applyNumberFormat="1" applyFont="1" applyBorder="1" applyAlignment="1">
      <alignment horizontal="center" vertical="center"/>
    </xf>
    <xf numFmtId="1" fontId="5" fillId="0" borderId="73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/>
    </xf>
    <xf numFmtId="0" fontId="43" fillId="0" borderId="40" xfId="0" applyFont="1" applyFill="1" applyBorder="1"/>
    <xf numFmtId="164" fontId="5" fillId="33" borderId="61" xfId="0" applyNumberFormat="1" applyFont="1" applyFill="1" applyBorder="1" applyAlignment="1">
      <alignment horizontal="center" vertical="center"/>
    </xf>
    <xf numFmtId="2" fontId="3" fillId="27" borderId="74" xfId="0" applyNumberFormat="1" applyFont="1" applyFill="1" applyBorder="1" applyAlignment="1">
      <alignment horizontal="center" vertical="center"/>
    </xf>
    <xf numFmtId="2" fontId="3" fillId="27" borderId="55" xfId="0" applyNumberFormat="1" applyFont="1" applyFill="1" applyBorder="1" applyAlignment="1">
      <alignment horizontal="center" vertical="center"/>
    </xf>
    <xf numFmtId="164" fontId="5" fillId="24" borderId="75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8" xfId="0" applyNumberFormat="1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vertical="center"/>
    </xf>
    <xf numFmtId="1" fontId="5" fillId="0" borderId="55" xfId="0" applyNumberFormat="1" applyFont="1" applyBorder="1" applyAlignment="1">
      <alignment horizontal="center" vertical="center"/>
    </xf>
    <xf numFmtId="0" fontId="43" fillId="0" borderId="56" xfId="0" applyFont="1" applyBorder="1" applyAlignment="1">
      <alignment horizontal="left" vertical="center"/>
    </xf>
    <xf numFmtId="0" fontId="6" fillId="0" borderId="63" xfId="0" applyFont="1" applyFill="1" applyBorder="1"/>
    <xf numFmtId="0" fontId="6" fillId="0" borderId="77" xfId="0" applyFont="1" applyBorder="1"/>
    <xf numFmtId="0" fontId="6" fillId="0" borderId="64" xfId="0" applyFont="1" applyFill="1" applyBorder="1"/>
    <xf numFmtId="1" fontId="3" fillId="0" borderId="5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3" fillId="0" borderId="32" xfId="0" applyFont="1" applyFill="1" applyBorder="1"/>
    <xf numFmtId="0" fontId="49" fillId="0" borderId="59" xfId="0" applyFont="1" applyBorder="1" applyAlignment="1"/>
    <xf numFmtId="0" fontId="4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164" fontId="5" fillId="27" borderId="70" xfId="0" applyNumberFormat="1" applyFont="1" applyFill="1" applyBorder="1" applyAlignment="1">
      <alignment horizontal="center" vertical="center"/>
    </xf>
    <xf numFmtId="2" fontId="12" fillId="27" borderId="78" xfId="0" applyNumberFormat="1" applyFont="1" applyFill="1" applyBorder="1" applyAlignment="1">
      <alignment horizontal="center" vertical="center"/>
    </xf>
    <xf numFmtId="2" fontId="12" fillId="27" borderId="55" xfId="0" applyNumberFormat="1" applyFont="1" applyFill="1" applyBorder="1" applyAlignment="1">
      <alignment horizontal="center" vertical="center"/>
    </xf>
    <xf numFmtId="2" fontId="3" fillId="27" borderId="79" xfId="0" applyNumberFormat="1" applyFont="1" applyFill="1" applyBorder="1" applyAlignment="1">
      <alignment horizontal="center" vertical="center"/>
    </xf>
    <xf numFmtId="164" fontId="5" fillId="24" borderId="7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2" fontId="6" fillId="27" borderId="55" xfId="0" applyNumberFormat="1" applyFont="1" applyFill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" fillId="24" borderId="0" xfId="0" applyFont="1" applyFill="1"/>
    <xf numFmtId="0" fontId="1" fillId="24" borderId="0" xfId="0" applyFont="1" applyFill="1" applyAlignment="1">
      <alignment horizontal="left"/>
    </xf>
    <xf numFmtId="0" fontId="1" fillId="27" borderId="0" xfId="0" applyFont="1" applyFill="1"/>
    <xf numFmtId="0" fontId="1" fillId="30" borderId="0" xfId="0" applyFont="1" applyFill="1"/>
    <xf numFmtId="0" fontId="1" fillId="30" borderId="0" xfId="0" applyFont="1" applyFill="1" applyAlignment="1"/>
    <xf numFmtId="0" fontId="1" fillId="31" borderId="0" xfId="0" applyFont="1" applyFill="1"/>
    <xf numFmtId="0" fontId="1" fillId="31" borderId="0" xfId="0" applyFont="1" applyFill="1" applyAlignment="1">
      <alignment horizontal="left"/>
    </xf>
    <xf numFmtId="0" fontId="1" fillId="26" borderId="0" xfId="0" applyFont="1" applyFill="1"/>
    <xf numFmtId="0" fontId="1" fillId="26" borderId="0" xfId="0" applyFont="1" applyFill="1" applyAlignment="1">
      <alignment horizontal="left"/>
    </xf>
    <xf numFmtId="0" fontId="51" fillId="26" borderId="0" xfId="0" applyFont="1" applyFill="1"/>
    <xf numFmtId="0" fontId="1" fillId="26" borderId="0" xfId="0" applyFont="1" applyFill="1" applyAlignment="1">
      <alignment horizontal="justify"/>
    </xf>
    <xf numFmtId="0" fontId="1" fillId="29" borderId="0" xfId="0" applyFont="1" applyFill="1"/>
    <xf numFmtId="0" fontId="51" fillId="29" borderId="0" xfId="0" applyFont="1" applyFill="1"/>
    <xf numFmtId="0" fontId="1" fillId="29" borderId="0" xfId="0" applyFont="1" applyFill="1" applyAlignment="1">
      <alignment horizontal="left"/>
    </xf>
    <xf numFmtId="0" fontId="1" fillId="32" borderId="0" xfId="0" applyFont="1" applyFill="1"/>
    <xf numFmtId="0" fontId="51" fillId="32" borderId="0" xfId="0" applyFont="1" applyFill="1"/>
    <xf numFmtId="0" fontId="1" fillId="32" borderId="0" xfId="0" applyFont="1" applyFill="1" applyAlignment="1">
      <alignment horizontal="left"/>
    </xf>
    <xf numFmtId="0" fontId="51" fillId="24" borderId="0" xfId="0" applyFont="1" applyFill="1"/>
    <xf numFmtId="0" fontId="1" fillId="24" borderId="0" xfId="0" applyFont="1" applyFill="1" applyAlignment="1">
      <alignment horizontal="center"/>
    </xf>
    <xf numFmtId="0" fontId="1" fillId="27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0" fontId="1" fillId="31" borderId="0" xfId="0" applyFont="1" applyFill="1" applyAlignment="1">
      <alignment horizontal="center"/>
    </xf>
    <xf numFmtId="0" fontId="1" fillId="26" borderId="0" xfId="0" applyFont="1" applyFill="1" applyAlignment="1">
      <alignment horizontal="center"/>
    </xf>
    <xf numFmtId="0" fontId="1" fillId="29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/>
    <xf numFmtId="0" fontId="0" fillId="34" borderId="0" xfId="0" applyFill="1" applyAlignment="1">
      <alignment horizontal="center"/>
    </xf>
    <xf numFmtId="0" fontId="31" fillId="34" borderId="0" xfId="0" applyFont="1" applyFill="1"/>
    <xf numFmtId="0" fontId="31" fillId="34" borderId="0" xfId="0" applyFont="1" applyFill="1" applyAlignment="1">
      <alignment horizontal="left"/>
    </xf>
    <xf numFmtId="49" fontId="1" fillId="24" borderId="0" xfId="0" applyNumberFormat="1" applyFont="1" applyFill="1"/>
    <xf numFmtId="49" fontId="31" fillId="0" borderId="0" xfId="0" applyNumberFormat="1" applyFont="1" applyFill="1"/>
    <xf numFmtId="49" fontId="1" fillId="27" borderId="0" xfId="0" applyNumberFormat="1" applyFont="1" applyFill="1"/>
    <xf numFmtId="49" fontId="1" fillId="30" borderId="0" xfId="0" applyNumberFormat="1" applyFont="1" applyFill="1"/>
    <xf numFmtId="49" fontId="1" fillId="31" borderId="0" xfId="0" applyNumberFormat="1" applyFont="1" applyFill="1"/>
    <xf numFmtId="49" fontId="1" fillId="26" borderId="0" xfId="0" applyNumberFormat="1" applyFont="1" applyFill="1"/>
    <xf numFmtId="49" fontId="51" fillId="26" borderId="0" xfId="0" applyNumberFormat="1" applyFont="1" applyFill="1"/>
    <xf numFmtId="49" fontId="1" fillId="26" borderId="0" xfId="0" applyNumberFormat="1" applyFont="1" applyFill="1" applyAlignment="1">
      <alignment horizontal="justify"/>
    </xf>
    <xf numFmtId="49" fontId="51" fillId="29" borderId="0" xfId="0" applyNumberFormat="1" applyFont="1" applyFill="1"/>
    <xf numFmtId="49" fontId="1" fillId="29" borderId="0" xfId="0" applyNumberFormat="1" applyFont="1" applyFill="1"/>
    <xf numFmtId="49" fontId="51" fillId="32" borderId="0" xfId="0" applyNumberFormat="1" applyFont="1" applyFill="1"/>
    <xf numFmtId="49" fontId="1" fillId="32" borderId="0" xfId="0" applyNumberFormat="1" applyFont="1" applyFill="1"/>
    <xf numFmtId="49" fontId="51" fillId="24" borderId="0" xfId="0" applyNumberFormat="1" applyFont="1" applyFill="1"/>
    <xf numFmtId="49" fontId="1" fillId="34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55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164" fontId="5" fillId="28" borderId="79" xfId="0" applyNumberFormat="1" applyFont="1" applyFill="1" applyBorder="1" applyAlignment="1">
      <alignment horizontal="center" vertical="center"/>
    </xf>
    <xf numFmtId="0" fontId="50" fillId="31" borderId="0" xfId="0" applyFont="1" applyFill="1"/>
    <xf numFmtId="0" fontId="7" fillId="31" borderId="0" xfId="0" applyFont="1" applyFill="1" applyAlignment="1">
      <alignment horizontal="right"/>
    </xf>
    <xf numFmtId="0" fontId="0" fillId="31" borderId="0" xfId="0" applyFill="1"/>
    <xf numFmtId="1" fontId="3" fillId="0" borderId="14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50" fillId="26" borderId="0" xfId="0" applyFont="1" applyFill="1"/>
    <xf numFmtId="0" fontId="7" fillId="26" borderId="0" xfId="0" applyFont="1" applyFill="1" applyAlignment="1">
      <alignment horizontal="right"/>
    </xf>
    <xf numFmtId="1" fontId="39" fillId="0" borderId="26" xfId="0" applyNumberFormat="1" applyFont="1" applyBorder="1" applyAlignment="1">
      <alignment horizontal="center"/>
    </xf>
    <xf numFmtId="1" fontId="39" fillId="0" borderId="27" xfId="0" applyNumberFormat="1" applyFont="1" applyBorder="1" applyAlignment="1">
      <alignment horizontal="center"/>
    </xf>
    <xf numFmtId="1" fontId="39" fillId="0" borderId="28" xfId="0" applyNumberFormat="1" applyFont="1" applyBorder="1"/>
    <xf numFmtId="1" fontId="39" fillId="0" borderId="28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/>
    </xf>
    <xf numFmtId="2" fontId="39" fillId="0" borderId="28" xfId="0" applyNumberFormat="1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/>
    </xf>
    <xf numFmtId="2" fontId="39" fillId="0" borderId="29" xfId="0" applyNumberFormat="1" applyFont="1" applyBorder="1" applyAlignment="1">
      <alignment horizontal="center"/>
    </xf>
    <xf numFmtId="164" fontId="39" fillId="0" borderId="26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/>
    <xf numFmtId="2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1" fontId="39" fillId="0" borderId="58" xfId="0" applyNumberFormat="1" applyFont="1" applyBorder="1" applyAlignment="1">
      <alignment horizontal="center"/>
    </xf>
    <xf numFmtId="1" fontId="39" fillId="0" borderId="68" xfId="0" applyNumberFormat="1" applyFont="1" applyBorder="1" applyAlignment="1">
      <alignment horizontal="left"/>
    </xf>
    <xf numFmtId="1" fontId="39" fillId="0" borderId="19" xfId="0" applyNumberFormat="1" applyFont="1" applyBorder="1" applyAlignment="1">
      <alignment horizontal="left"/>
    </xf>
    <xf numFmtId="1" fontId="39" fillId="0" borderId="43" xfId="0" applyNumberFormat="1" applyFont="1" applyBorder="1" applyAlignment="1">
      <alignment horizontal="center"/>
    </xf>
    <xf numFmtId="1" fontId="39" fillId="0" borderId="44" xfId="0" applyNumberFormat="1" applyFont="1" applyBorder="1" applyAlignment="1">
      <alignment horizontal="left"/>
    </xf>
    <xf numFmtId="2" fontId="39" fillId="0" borderId="37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164" fontId="39" fillId="0" borderId="58" xfId="0" applyNumberFormat="1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40" fillId="0" borderId="63" xfId="0" applyFont="1" applyBorder="1"/>
    <xf numFmtId="0" fontId="40" fillId="0" borderId="45" xfId="0" applyFont="1" applyBorder="1"/>
    <xf numFmtId="164" fontId="40" fillId="0" borderId="63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40" fillId="0" borderId="45" xfId="0" applyNumberFormat="1" applyFont="1" applyBorder="1" applyAlignment="1">
      <alignment horizontal="center"/>
    </xf>
    <xf numFmtId="1" fontId="40" fillId="0" borderId="50" xfId="0" applyNumberFormat="1" applyFont="1" applyBorder="1" applyAlignment="1">
      <alignment horizontal="center"/>
    </xf>
    <xf numFmtId="1" fontId="40" fillId="0" borderId="40" xfId="0" applyNumberFormat="1" applyFont="1" applyBorder="1"/>
    <xf numFmtId="1" fontId="40" fillId="0" borderId="40" xfId="0" applyNumberFormat="1" applyFont="1" applyBorder="1" applyAlignment="1">
      <alignment horizontal="center"/>
    </xf>
    <xf numFmtId="1" fontId="40" fillId="0" borderId="51" xfId="0" applyNumberFormat="1" applyFont="1" applyBorder="1" applyAlignment="1">
      <alignment horizontal="left"/>
    </xf>
    <xf numFmtId="164" fontId="39" fillId="0" borderId="39" xfId="0" applyNumberFormat="1" applyFont="1" applyBorder="1" applyAlignment="1">
      <alignment horizontal="center"/>
    </xf>
    <xf numFmtId="2" fontId="39" fillId="0" borderId="40" xfId="0" applyNumberFormat="1" applyFont="1" applyBorder="1" applyAlignment="1">
      <alignment horizontal="center" vertical="center"/>
    </xf>
    <xf numFmtId="164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164" fontId="39" fillId="0" borderId="42" xfId="0" applyNumberFormat="1" applyFont="1" applyBorder="1" applyAlignment="1">
      <alignment horizontal="center"/>
    </xf>
    <xf numFmtId="0" fontId="40" fillId="0" borderId="40" xfId="0" applyFont="1" applyBorder="1"/>
    <xf numFmtId="0" fontId="40" fillId="0" borderId="52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/>
    <xf numFmtId="0" fontId="39" fillId="0" borderId="36" xfId="0" applyFont="1" applyBorder="1" applyAlignment="1">
      <alignment horizontal="center"/>
    </xf>
    <xf numFmtId="0" fontId="39" fillId="0" borderId="37" xfId="0" applyFont="1" applyBorder="1"/>
    <xf numFmtId="0" fontId="39" fillId="0" borderId="68" xfId="0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64" fontId="39" fillId="0" borderId="68" xfId="0" applyNumberFormat="1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48" xfId="0" applyFont="1" applyBorder="1" applyAlignment="1">
      <alignment horizontal="center" vertical="center"/>
    </xf>
    <xf numFmtId="2" fontId="39" fillId="0" borderId="43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164" fontId="40" fillId="0" borderId="58" xfId="0" applyNumberFormat="1" applyFont="1" applyBorder="1" applyAlignment="1">
      <alignment horizontal="center"/>
    </xf>
    <xf numFmtId="1" fontId="40" fillId="0" borderId="43" xfId="0" applyNumberFormat="1" applyFont="1" applyBorder="1" applyAlignment="1">
      <alignment horizontal="center"/>
    </xf>
    <xf numFmtId="1" fontId="40" fillId="0" borderId="10" xfId="0" applyNumberFormat="1" applyFont="1" applyBorder="1"/>
    <xf numFmtId="1" fontId="40" fillId="0" borderId="10" xfId="0" applyNumberFormat="1" applyFont="1" applyBorder="1" applyAlignment="1">
      <alignment horizontal="center"/>
    </xf>
    <xf numFmtId="1" fontId="40" fillId="0" borderId="44" xfId="0" applyNumberFormat="1" applyFont="1" applyBorder="1" applyAlignment="1">
      <alignment horizontal="left"/>
    </xf>
    <xf numFmtId="1" fontId="40" fillId="0" borderId="19" xfId="0" applyNumberFormat="1" applyFont="1" applyBorder="1" applyAlignment="1">
      <alignment horizontal="left"/>
    </xf>
    <xf numFmtId="1" fontId="40" fillId="0" borderId="39" xfId="0" applyNumberFormat="1" applyFont="1" applyBorder="1" applyAlignment="1">
      <alignment horizontal="left"/>
    </xf>
    <xf numFmtId="164" fontId="39" fillId="0" borderId="19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/>
    <xf numFmtId="164" fontId="39" fillId="0" borderId="35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164" fontId="39" fillId="0" borderId="37" xfId="0" applyNumberFormat="1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43" xfId="0" applyFont="1" applyBorder="1"/>
    <xf numFmtId="0" fontId="39" fillId="0" borderId="10" xfId="0" applyFont="1" applyBorder="1" applyAlignment="1">
      <alignment horizontal="center"/>
    </xf>
    <xf numFmtId="0" fontId="39" fillId="0" borderId="44" xfId="0" applyFont="1" applyBorder="1"/>
    <xf numFmtId="164" fontId="39" fillId="0" borderId="43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64" fontId="39" fillId="0" borderId="44" xfId="0" applyNumberFormat="1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50" xfId="0" applyFont="1" applyBorder="1"/>
    <xf numFmtId="0" fontId="39" fillId="0" borderId="40" xfId="0" applyFont="1" applyBorder="1" applyAlignment="1">
      <alignment horizontal="center"/>
    </xf>
    <xf numFmtId="0" fontId="39" fillId="0" borderId="51" xfId="0" applyFont="1" applyBorder="1"/>
    <xf numFmtId="164" fontId="39" fillId="0" borderId="50" xfId="0" applyNumberFormat="1" applyFont="1" applyBorder="1" applyAlignment="1">
      <alignment horizontal="center"/>
    </xf>
    <xf numFmtId="2" fontId="39" fillId="0" borderId="40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63" xfId="0" applyFont="1" applyBorder="1"/>
    <xf numFmtId="0" fontId="39" fillId="0" borderId="32" xfId="0" applyFont="1" applyBorder="1" applyAlignment="1">
      <alignment horizontal="center"/>
    </xf>
    <xf numFmtId="0" fontId="39" fillId="0" borderId="45" xfId="0" applyFont="1" applyBorder="1"/>
    <xf numFmtId="164" fontId="39" fillId="0" borderId="63" xfId="0" applyNumberFormat="1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40" fillId="0" borderId="58" xfId="0" applyNumberFormat="1" applyFont="1" applyBorder="1" applyAlignment="1">
      <alignment horizontal="center"/>
    </xf>
    <xf numFmtId="1" fontId="40" fillId="0" borderId="42" xfId="0" applyNumberFormat="1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7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46" xfId="0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9"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1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4097" name="Picture 1" descr="logo_mg_milevsko">
          <a:extLst>
            <a:ext uri="{FF2B5EF4-FFF2-40B4-BE49-F238E27FC236}">
              <a16:creationId xmlns:a16="http://schemas.microsoft.com/office/drawing/2014/main" xmlns="" id="{00000000-0008-0000-1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5121" name="Picture 1" descr="logo_mg_milevsko">
          <a:extLst>
            <a:ext uri="{FF2B5EF4-FFF2-40B4-BE49-F238E27FC236}">
              <a16:creationId xmlns:a16="http://schemas.microsoft.com/office/drawing/2014/main" xmlns="" id="{00000000-0008-0000-1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6145" name="Picture 1" descr="logo_mg_milevsko">
          <a:extLst>
            <a:ext uri="{FF2B5EF4-FFF2-40B4-BE49-F238E27FC236}">
              <a16:creationId xmlns:a16="http://schemas.microsoft.com/office/drawing/2014/main" xmlns="" id="{00000000-0008-0000-1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opLeftCell="A52" workbookViewId="0">
      <selection activeCell="C65" sqref="C65"/>
    </sheetView>
  </sheetViews>
  <sheetFormatPr defaultRowHeight="12.75"/>
  <cols>
    <col min="1" max="1" width="8.140625" style="27" bestFit="1" customWidth="1"/>
    <col min="2" max="2" width="8.7109375" style="27" bestFit="1" customWidth="1"/>
    <col min="3" max="3" width="26.42578125" style="28" bestFit="1" customWidth="1"/>
    <col min="4" max="4" width="11" style="27" bestFit="1" customWidth="1"/>
    <col min="5" max="5" width="26.85546875" style="29" bestFit="1" customWidth="1"/>
    <col min="6" max="6" width="8.7109375" style="27" bestFit="1" customWidth="1"/>
    <col min="7" max="7" width="14.5703125" style="28" bestFit="1" customWidth="1"/>
    <col min="8" max="8" width="17.28515625" style="28" bestFit="1" customWidth="1"/>
    <col min="9" max="9" width="12.5703125" style="28" bestFit="1" customWidth="1"/>
    <col min="10" max="10" width="16.42578125" style="28" bestFit="1" customWidth="1"/>
    <col min="11" max="11" width="46.5703125" style="30" bestFit="1" customWidth="1"/>
    <col min="12" max="12" width="9.140625" style="30"/>
    <col min="13" max="15" width="1.5703125" style="30" bestFit="1" customWidth="1"/>
    <col min="16" max="16384" width="9.140625" style="30"/>
  </cols>
  <sheetData>
    <row r="1" spans="1:13">
      <c r="A1" s="37" t="s">
        <v>0</v>
      </c>
      <c r="B1" s="37" t="s">
        <v>1</v>
      </c>
      <c r="C1" s="38" t="s">
        <v>2</v>
      </c>
      <c r="D1" s="37" t="s">
        <v>3</v>
      </c>
      <c r="E1" s="39" t="s">
        <v>4</v>
      </c>
      <c r="F1" s="27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30" t="s">
        <v>10</v>
      </c>
    </row>
    <row r="2" spans="1:13" ht="15">
      <c r="A2" s="341">
        <v>1</v>
      </c>
      <c r="B2" s="341">
        <v>1</v>
      </c>
      <c r="C2" s="323" t="s">
        <v>11</v>
      </c>
      <c r="D2" s="323"/>
      <c r="E2" s="324" t="s">
        <v>12</v>
      </c>
      <c r="F2" s="223"/>
      <c r="G2" s="353" t="s">
        <v>13</v>
      </c>
      <c r="H2" s="353" t="s">
        <v>14</v>
      </c>
      <c r="I2" s="224" t="str">
        <f>VLOOKUP(G2,Příjmení!$A$1:$B$999,2,FALSE)</f>
        <v>Kloudové</v>
      </c>
      <c r="J2" s="224" t="str">
        <f>VLOOKUP(H2,Jména!$A$1:$B$1000,2,FALSE)</f>
        <v>Sabině</v>
      </c>
      <c r="K2" s="225" t="str">
        <f>VLOOKUP(A2,Popis!$A$6:$B$16,2,FALSE)</f>
        <v>1.kategorie - Přípravka A, ročník 2011 a mladší</v>
      </c>
    </row>
    <row r="3" spans="1:13" ht="15">
      <c r="A3" s="341">
        <v>1</v>
      </c>
      <c r="B3" s="341">
        <v>2</v>
      </c>
      <c r="C3" s="323" t="s">
        <v>15</v>
      </c>
      <c r="D3" s="323"/>
      <c r="E3" s="323" t="s">
        <v>16</v>
      </c>
      <c r="F3" s="223"/>
      <c r="G3" s="353" t="s">
        <v>17</v>
      </c>
      <c r="H3" s="353" t="s">
        <v>18</v>
      </c>
      <c r="I3" s="224" t="str">
        <f>VLOOKUP(G3,Příjmení!$A$1:$B$999,2,FALSE)</f>
        <v>Procházkové</v>
      </c>
      <c r="J3" s="224" t="str">
        <f>VLOOKUP(H3,Jména!$A$1:$B$1000,2,FALSE)</f>
        <v>Beatě</v>
      </c>
      <c r="K3" s="225" t="str">
        <f>VLOOKUP(A3,Popis!$A$6:$B$16,2,FALSE)</f>
        <v>1.kategorie - Přípravka A, ročník 2011 a mladší</v>
      </c>
    </row>
    <row r="4" spans="1:13" ht="15">
      <c r="A4" s="341">
        <v>1</v>
      </c>
      <c r="B4" s="341">
        <v>3</v>
      </c>
      <c r="C4" s="323" t="s">
        <v>19</v>
      </c>
      <c r="D4" s="323"/>
      <c r="E4" s="324" t="s">
        <v>20</v>
      </c>
      <c r="F4" s="223"/>
      <c r="G4" s="353" t="s">
        <v>21</v>
      </c>
      <c r="H4" s="353" t="s">
        <v>22</v>
      </c>
      <c r="I4" s="224" t="str">
        <f>VLOOKUP(G4,Příjmení!$A$1:$B$999,2,FALSE)</f>
        <v>Peterkové</v>
      </c>
      <c r="J4" s="224" t="str">
        <f>VLOOKUP(H4,Jména!$A$1:$B$1000,2,FALSE)</f>
        <v>Marii</v>
      </c>
      <c r="K4" s="225" t="str">
        <f>VLOOKUP(A4,Popis!$A$6:$B$16,2,FALSE)</f>
        <v>1.kategorie - Přípravka A, ročník 2011 a mladší</v>
      </c>
      <c r="M4" s="354" t="s">
        <v>23</v>
      </c>
    </row>
    <row r="5" spans="1:13" ht="15">
      <c r="A5" s="342">
        <v>2</v>
      </c>
      <c r="B5" s="342">
        <v>1</v>
      </c>
      <c r="C5" s="325" t="s">
        <v>24</v>
      </c>
      <c r="D5" s="325"/>
      <c r="E5" s="325" t="s">
        <v>12</v>
      </c>
      <c r="F5" s="44"/>
      <c r="G5" s="355" t="s">
        <v>25</v>
      </c>
      <c r="H5" s="355" t="s">
        <v>26</v>
      </c>
      <c r="I5" s="226" t="str">
        <f>VLOOKUP(G5,Příjmení!$A$1:$B$999,2,FALSE)</f>
        <v>Čunátové</v>
      </c>
      <c r="J5" s="226" t="str">
        <f>VLOOKUP(H5,Jména!$A$1:$B$1000,2,FALSE)</f>
        <v>Nině</v>
      </c>
      <c r="K5" s="227" t="str">
        <f>VLOOKUP(A5,Popis!$A$6:$B$16,2,FALSE)</f>
        <v>2.kategorie - Přípravka B, ročník 2010</v>
      </c>
    </row>
    <row r="6" spans="1:13" ht="15">
      <c r="A6" s="342">
        <v>2</v>
      </c>
      <c r="B6" s="342">
        <v>2</v>
      </c>
      <c r="C6" s="325" t="s">
        <v>27</v>
      </c>
      <c r="D6" s="325"/>
      <c r="E6" s="325" t="s">
        <v>28</v>
      </c>
      <c r="F6" s="44"/>
      <c r="G6" s="355" t="s">
        <v>29</v>
      </c>
      <c r="H6" s="355" t="s">
        <v>30</v>
      </c>
      <c r="I6" s="226" t="str">
        <f>VLOOKUP(G6,Příjmení!$A$1:$B$999,2,FALSE)</f>
        <v>Rollové</v>
      </c>
      <c r="J6" s="226" t="str">
        <f>VLOOKUP(H6,Jména!$A$1:$B$1000,2,FALSE)</f>
        <v>Haně</v>
      </c>
      <c r="K6" s="227" t="str">
        <f>VLOOKUP(A6,Popis!$A$6:$B$16,2,FALSE)</f>
        <v>2.kategorie - Přípravka B, ročník 2010</v>
      </c>
    </row>
    <row r="7" spans="1:13" ht="15">
      <c r="A7" s="342">
        <v>2</v>
      </c>
      <c r="B7" s="342">
        <v>3</v>
      </c>
      <c r="C7" s="325"/>
      <c r="D7" s="325"/>
      <c r="E7" s="325" t="s">
        <v>20</v>
      </c>
      <c r="F7" s="44"/>
      <c r="G7" s="355" t="s">
        <v>31</v>
      </c>
      <c r="H7" s="355" t="s">
        <v>32</v>
      </c>
      <c r="I7" s="226" t="str">
        <f>VLOOKUP(G7,Příjmení!$A$1:$B$999,2,FALSE)</f>
        <v>Piškové</v>
      </c>
      <c r="J7" s="226" t="str">
        <f>VLOOKUP(H7,Jména!$A$1:$B$1000,2,FALSE)</f>
        <v>Karolíně</v>
      </c>
      <c r="K7" s="227" t="str">
        <f>VLOOKUP(A7,Popis!$A$6:$B$16,2,FALSE)</f>
        <v>2.kategorie - Přípravka B, ročník 2010</v>
      </c>
      <c r="M7" s="354" t="s">
        <v>23</v>
      </c>
    </row>
    <row r="8" spans="1:13" ht="15">
      <c r="A8" s="342">
        <v>2</v>
      </c>
      <c r="B8" s="342">
        <v>4</v>
      </c>
      <c r="C8" s="325" t="s">
        <v>33</v>
      </c>
      <c r="D8" s="325"/>
      <c r="E8" s="325" t="s">
        <v>12</v>
      </c>
      <c r="F8" s="44"/>
      <c r="G8" s="355" t="s">
        <v>34</v>
      </c>
      <c r="H8" s="355" t="s">
        <v>35</v>
      </c>
      <c r="I8" s="226" t="str">
        <f>VLOOKUP(G8,Příjmení!$A$1:$B$999,2,FALSE)</f>
        <v>Fedákové</v>
      </c>
      <c r="J8" s="226" t="str">
        <f>VLOOKUP(H8,Jména!$A$1:$B$1000,2,FALSE)</f>
        <v>Johaně</v>
      </c>
      <c r="K8" s="227" t="str">
        <f>VLOOKUP(A8,Popis!$A$6:$B$16,2,FALSE)</f>
        <v>2.kategorie - Přípravka B, ročník 2010</v>
      </c>
    </row>
    <row r="9" spans="1:13" ht="15">
      <c r="A9" s="342">
        <v>2</v>
      </c>
      <c r="B9" s="342">
        <v>5</v>
      </c>
      <c r="C9" s="325" t="s">
        <v>36</v>
      </c>
      <c r="D9" s="325"/>
      <c r="E9" s="325" t="s">
        <v>28</v>
      </c>
      <c r="F9" s="44"/>
      <c r="G9" s="355" t="s">
        <v>37</v>
      </c>
      <c r="H9" s="355" t="s">
        <v>38</v>
      </c>
      <c r="I9" s="226" t="str">
        <f>VLOOKUP(G9,Příjmení!$A$1:$B$999,2,FALSE)</f>
        <v>Jirákové</v>
      </c>
      <c r="J9" s="226" t="str">
        <f>VLOOKUP(H9,Jména!$A$1:$B$1000,2,FALSE)</f>
        <v>Anice</v>
      </c>
      <c r="K9" s="227" t="str">
        <f>VLOOKUP(A9,Popis!$A$6:$B$16,2,FALSE)</f>
        <v>2.kategorie - Přípravka B, ročník 2010</v>
      </c>
    </row>
    <row r="10" spans="1:13" ht="15">
      <c r="A10" s="343" t="s">
        <v>39</v>
      </c>
      <c r="B10" s="343">
        <v>1</v>
      </c>
      <c r="C10" s="326" t="s">
        <v>40</v>
      </c>
      <c r="D10" s="326"/>
      <c r="E10" s="327" t="s">
        <v>41</v>
      </c>
      <c r="F10" s="228"/>
      <c r="G10" s="356" t="s">
        <v>42</v>
      </c>
      <c r="H10" s="356" t="s">
        <v>43</v>
      </c>
      <c r="I10" s="229" t="str">
        <f>VLOOKUP(G10,Příjmení!$A$1:$B$999,2,FALSE)</f>
        <v>Lacinové</v>
      </c>
      <c r="J10" s="229" t="str">
        <f>VLOOKUP(H10,Jména!$A$1:$B$1000,2,FALSE)</f>
        <v>Andree</v>
      </c>
      <c r="K10" s="230" t="str">
        <f>VLOOKUP(A10,Popis!$A$6:$B$16,2,FALSE)</f>
        <v>3a.kategorie - Naděje nejmladší, ročník 2009</v>
      </c>
    </row>
    <row r="11" spans="1:13" ht="15">
      <c r="A11" s="343" t="s">
        <v>39</v>
      </c>
      <c r="B11" s="343">
        <v>2</v>
      </c>
      <c r="C11" s="326"/>
      <c r="D11" s="326"/>
      <c r="E11" s="327" t="s">
        <v>41</v>
      </c>
      <c r="F11" s="228"/>
      <c r="G11" s="356" t="s">
        <v>44</v>
      </c>
      <c r="H11" s="356" t="s">
        <v>45</v>
      </c>
      <c r="I11" s="229" t="str">
        <f>VLOOKUP(G11,Příjmení!$A$1:$B$999,2,FALSE)</f>
        <v>Volfové</v>
      </c>
      <c r="J11" s="229" t="str">
        <f>VLOOKUP(H11,Jména!$A$1:$B$1000,2,FALSE)</f>
        <v>Viktori</v>
      </c>
      <c r="K11" s="230" t="str">
        <f>VLOOKUP(A11,Popis!$A$6:$B$16,2,FALSE)</f>
        <v>3a.kategorie - Naděje nejmladší, ročník 2009</v>
      </c>
    </row>
    <row r="12" spans="1:13" ht="15">
      <c r="A12" s="343" t="s">
        <v>39</v>
      </c>
      <c r="B12" s="343">
        <v>3</v>
      </c>
      <c r="C12" s="326" t="s">
        <v>46</v>
      </c>
      <c r="D12" s="326"/>
      <c r="E12" s="327" t="s">
        <v>41</v>
      </c>
      <c r="F12" s="228"/>
      <c r="G12" s="356" t="s">
        <v>47</v>
      </c>
      <c r="H12" s="356" t="s">
        <v>48</v>
      </c>
      <c r="I12" s="229" t="str">
        <f>VLOOKUP(G12,Příjmení!$A$1:$B$999,2,FALSE)</f>
        <v>Hanusové</v>
      </c>
      <c r="J12" s="229" t="str">
        <f>VLOOKUP(H12,Jména!$A$1:$B$1000,2,FALSE)</f>
        <v>Kateřině</v>
      </c>
      <c r="K12" s="230" t="str">
        <f>VLOOKUP(A12,Popis!$A$6:$B$16,2,FALSE)</f>
        <v>3a.kategorie - Naděje nejmladší, ročník 2009</v>
      </c>
    </row>
    <row r="13" spans="1:13" ht="15">
      <c r="A13" s="343" t="s">
        <v>39</v>
      </c>
      <c r="B13" s="343">
        <v>4</v>
      </c>
      <c r="C13" s="326" t="s">
        <v>49</v>
      </c>
      <c r="D13" s="326"/>
      <c r="E13" s="327" t="s">
        <v>28</v>
      </c>
      <c r="F13" s="228"/>
      <c r="G13" s="356" t="s">
        <v>37</v>
      </c>
      <c r="H13" s="356" t="s">
        <v>48</v>
      </c>
      <c r="I13" s="229" t="str">
        <f>VLOOKUP(G13,Příjmení!$A$1:$B$999,2,FALSE)</f>
        <v>Jirákové</v>
      </c>
      <c r="J13" s="229" t="str">
        <f>VLOOKUP(H13,Jména!$A$1:$B$1000,2,FALSE)</f>
        <v>Kateřině</v>
      </c>
      <c r="K13" s="230" t="str">
        <f>VLOOKUP(A13,Popis!$A$6:$B$16,2,FALSE)</f>
        <v>3a.kategorie - Naděje nejmladší, ročník 2009</v>
      </c>
    </row>
    <row r="14" spans="1:13" ht="15">
      <c r="A14" s="343" t="s">
        <v>39</v>
      </c>
      <c r="B14" s="343">
        <v>5</v>
      </c>
      <c r="C14" s="326" t="s">
        <v>50</v>
      </c>
      <c r="D14" s="326"/>
      <c r="E14" s="326" t="s">
        <v>16</v>
      </c>
      <c r="F14" s="228"/>
      <c r="G14" s="356" t="s">
        <v>51</v>
      </c>
      <c r="H14" s="356" t="s">
        <v>48</v>
      </c>
      <c r="I14" s="229" t="str">
        <f>VLOOKUP(G14,Příjmení!$A$1:$B$999,2,FALSE)</f>
        <v>Bendové</v>
      </c>
      <c r="J14" s="229" t="str">
        <f>VLOOKUP(H14,Jména!$A$1:$B$1000,2,FALSE)</f>
        <v>Kateřině</v>
      </c>
      <c r="K14" s="230" t="str">
        <f>VLOOKUP(A14,Popis!$A$6:$B$16,2,FALSE)</f>
        <v>3a.kategorie - Naděje nejmladší, ročník 2009</v>
      </c>
    </row>
    <row r="15" spans="1:13" ht="15">
      <c r="A15" s="343" t="s">
        <v>39</v>
      </c>
      <c r="B15" s="343">
        <v>6</v>
      </c>
      <c r="C15" s="326" t="s">
        <v>52</v>
      </c>
      <c r="D15" s="326"/>
      <c r="E15" s="327" t="s">
        <v>41</v>
      </c>
      <c r="F15" s="228"/>
      <c r="G15" s="356" t="s">
        <v>53</v>
      </c>
      <c r="H15" s="356" t="s">
        <v>54</v>
      </c>
      <c r="I15" s="229" t="str">
        <f>VLOOKUP(G15,Příjmení!$A$1:$B$999,2,FALSE)</f>
        <v>Karnišové</v>
      </c>
      <c r="J15" s="229" t="str">
        <f>VLOOKUP(H15,Jména!$A$1:$B$1000,2,FALSE)</f>
        <v>Valérii</v>
      </c>
      <c r="K15" s="230" t="str">
        <f>VLOOKUP(A15,Popis!$A$6:$B$16,2,FALSE)</f>
        <v>3a.kategorie - Naděje nejmladší, ročník 2009</v>
      </c>
    </row>
    <row r="16" spans="1:13" ht="15">
      <c r="A16" s="343" t="s">
        <v>39</v>
      </c>
      <c r="B16" s="343">
        <v>7</v>
      </c>
      <c r="C16" s="326" t="s">
        <v>55</v>
      </c>
      <c r="D16" s="326"/>
      <c r="E16" s="327" t="s">
        <v>41</v>
      </c>
      <c r="F16" s="228"/>
      <c r="G16" s="356" t="s">
        <v>56</v>
      </c>
      <c r="H16" s="356" t="s">
        <v>57</v>
      </c>
      <c r="I16" s="229" t="str">
        <f>VLOOKUP(G16,Příjmení!$A$1:$B$999,2,FALSE)</f>
        <v>Churanové</v>
      </c>
      <c r="J16" s="229" t="str">
        <f>VLOOKUP(H16,Jména!$A$1:$B$1000,2,FALSE)</f>
        <v>Amélii</v>
      </c>
      <c r="K16" s="230" t="str">
        <f>VLOOKUP(A16,Popis!$A$6:$B$16,2,FALSE)</f>
        <v>3a.kategorie - Naděje nejmladší, ročník 2009</v>
      </c>
    </row>
    <row r="17" spans="1:13" ht="15">
      <c r="A17" s="343" t="s">
        <v>39</v>
      </c>
      <c r="B17" s="343">
        <v>8</v>
      </c>
      <c r="C17" s="326" t="s">
        <v>58</v>
      </c>
      <c r="D17" s="326"/>
      <c r="E17" s="327" t="s">
        <v>41</v>
      </c>
      <c r="F17" s="228"/>
      <c r="G17" s="356" t="s">
        <v>59</v>
      </c>
      <c r="H17" s="356" t="s">
        <v>60</v>
      </c>
      <c r="I17" s="229" t="str">
        <f>VLOOKUP(G17,Příjmení!$A$1:$B$999,2,FALSE)</f>
        <v>Kotaškové</v>
      </c>
      <c r="J17" s="229" t="str">
        <f>VLOOKUP(H17,Jména!$A$1:$B$1000,2,FALSE)</f>
        <v>Elen</v>
      </c>
      <c r="K17" s="230" t="str">
        <f>VLOOKUP(A17,Popis!$A$6:$B$16,2,FALSE)</f>
        <v>3a.kategorie - Naděje nejmladší, ročník 2009</v>
      </c>
    </row>
    <row r="18" spans="1:13" ht="15">
      <c r="A18" s="343" t="s">
        <v>39</v>
      </c>
      <c r="B18" s="343">
        <v>9</v>
      </c>
      <c r="C18" s="326" t="s">
        <v>61</v>
      </c>
      <c r="D18" s="326"/>
      <c r="E18" s="327" t="s">
        <v>41</v>
      </c>
      <c r="F18" s="228"/>
      <c r="G18" s="356" t="s">
        <v>62</v>
      </c>
      <c r="H18" s="356" t="s">
        <v>63</v>
      </c>
      <c r="I18" s="229" t="str">
        <f>VLOOKUP(G18,Příjmení!$A$1:$B$999,2,FALSE)</f>
        <v>Návarové</v>
      </c>
      <c r="J18" s="229" t="str">
        <f>VLOOKUP(H18,Jména!$A$1:$B$1000,2,FALSE)</f>
        <v>Adéle</v>
      </c>
      <c r="K18" s="230" t="str">
        <f>VLOOKUP(A18,Popis!$A$6:$B$16,2,FALSE)</f>
        <v>3a.kategorie - Naděje nejmladší, ročník 2009</v>
      </c>
    </row>
    <row r="19" spans="1:13" ht="15">
      <c r="A19" s="344" t="s">
        <v>64</v>
      </c>
      <c r="B19" s="344">
        <v>1</v>
      </c>
      <c r="C19" s="328" t="s">
        <v>65</v>
      </c>
      <c r="D19" s="328"/>
      <c r="E19" s="329" t="s">
        <v>16</v>
      </c>
      <c r="F19" s="231"/>
      <c r="G19" s="357" t="s">
        <v>66</v>
      </c>
      <c r="H19" s="357" t="s">
        <v>67</v>
      </c>
      <c r="I19" s="232" t="str">
        <f>VLOOKUP(G19,Příjmení!$A$1:$B$999,2,FALSE)</f>
        <v>Kučerové</v>
      </c>
      <c r="J19" s="232" t="str">
        <f>VLOOKUP(H19,Jména!$A$1:$B$1000,2,FALSE)</f>
        <v>Emě</v>
      </c>
      <c r="K19" s="233" t="str">
        <f>VLOOKUP(A19,Popis!$A$6:$B$16,2,FALSE)</f>
        <v>3b.kategorie - Naděje nejmladší, ročník 2009 a mladší</v>
      </c>
    </row>
    <row r="20" spans="1:13" ht="15">
      <c r="A20" s="344" t="s">
        <v>64</v>
      </c>
      <c r="B20" s="344">
        <v>2</v>
      </c>
      <c r="C20" s="328" t="s">
        <v>68</v>
      </c>
      <c r="D20" s="328"/>
      <c r="E20" s="329" t="s">
        <v>12</v>
      </c>
      <c r="F20" s="231"/>
      <c r="G20" s="357" t="s">
        <v>69</v>
      </c>
      <c r="H20" s="357" t="s">
        <v>70</v>
      </c>
      <c r="I20" s="232" t="str">
        <f>VLOOKUP(G20,Příjmení!$A$1:$B$999,2,FALSE)</f>
        <v>Kuchtové</v>
      </c>
      <c r="J20" s="232" t="str">
        <f>VLOOKUP(H20,Jména!$A$1:$B$1000,2,FALSE)</f>
        <v>Tereze</v>
      </c>
      <c r="K20" s="233" t="str">
        <f>VLOOKUP(A20,Popis!$A$6:$B$16,2,FALSE)</f>
        <v>3b.kategorie - Naděje nejmladší, ročník 2009 a mladší</v>
      </c>
    </row>
    <row r="21" spans="1:13" ht="15">
      <c r="A21" s="344" t="s">
        <v>64</v>
      </c>
      <c r="B21" s="344">
        <v>3</v>
      </c>
      <c r="C21" s="328" t="s">
        <v>71</v>
      </c>
      <c r="D21" s="328"/>
      <c r="E21" s="329" t="s">
        <v>20</v>
      </c>
      <c r="F21" s="231"/>
      <c r="G21" s="357" t="s">
        <v>72</v>
      </c>
      <c r="H21" s="357" t="s">
        <v>73</v>
      </c>
      <c r="I21" s="232" t="str">
        <f>VLOOKUP(G21,Příjmení!$A$1:$B$999,2,FALSE)</f>
        <v>Kofroňové</v>
      </c>
      <c r="J21" s="232" t="str">
        <f>VLOOKUP(H21,Jména!$A$1:$B$1000,2,FALSE)</f>
        <v>Anně</v>
      </c>
      <c r="K21" s="233" t="str">
        <f>VLOOKUP(A21,Popis!$A$6:$B$16,2,FALSE)</f>
        <v>3b.kategorie - Naděje nejmladší, ročník 2009 a mladší</v>
      </c>
      <c r="M21" s="354" t="s">
        <v>23</v>
      </c>
    </row>
    <row r="22" spans="1:13" ht="15">
      <c r="A22" s="345">
        <v>4</v>
      </c>
      <c r="B22" s="345">
        <v>1</v>
      </c>
      <c r="C22" s="330" t="s">
        <v>74</v>
      </c>
      <c r="D22" s="330"/>
      <c r="E22" s="331" t="s">
        <v>20</v>
      </c>
      <c r="F22" s="234"/>
      <c r="G22" s="358" t="s">
        <v>75</v>
      </c>
      <c r="H22" s="358" t="s">
        <v>45</v>
      </c>
      <c r="I22" s="235" t="str">
        <f>VLOOKUP(G22,Příjmení!$A$1:$B$999,2,FALSE)</f>
        <v>Vaiglové</v>
      </c>
      <c r="J22" s="235" t="str">
        <f>VLOOKUP(H22,Jména!$A$1:$B$1000,2,FALSE)</f>
        <v>Viktori</v>
      </c>
      <c r="K22" s="236" t="str">
        <f>VLOOKUP(A22,Popis!$A$6:$B$16,2,FALSE)</f>
        <v>4.kategorie - Naděje mladší, ročník 2007 a 2008</v>
      </c>
      <c r="M22" s="354" t="s">
        <v>23</v>
      </c>
    </row>
    <row r="23" spans="1:13" ht="15">
      <c r="A23" s="345">
        <v>4</v>
      </c>
      <c r="B23" s="345">
        <v>2</v>
      </c>
      <c r="C23" s="330" t="s">
        <v>76</v>
      </c>
      <c r="D23" s="330"/>
      <c r="E23" s="331" t="s">
        <v>28</v>
      </c>
      <c r="F23" s="234"/>
      <c r="G23" s="358" t="s">
        <v>77</v>
      </c>
      <c r="H23" s="358" t="s">
        <v>78</v>
      </c>
      <c r="I23" s="235" t="str">
        <f>VLOOKUP(G23,Příjmení!$A$1:$B$999,2,FALSE)</f>
        <v>Jankujové</v>
      </c>
      <c r="J23" s="235" t="str">
        <f>VLOOKUP(H23,Jména!$A$1:$B$1000,2,FALSE)</f>
        <v>Natálii</v>
      </c>
      <c r="K23" s="236" t="str">
        <f>VLOOKUP(A23,Popis!$A$6:$B$16,2,FALSE)</f>
        <v>4.kategorie - Naděje mladší, ročník 2007 a 2008</v>
      </c>
    </row>
    <row r="24" spans="1:13" ht="15">
      <c r="A24" s="345">
        <v>4</v>
      </c>
      <c r="B24" s="345">
        <v>3</v>
      </c>
      <c r="C24" s="332"/>
      <c r="D24" s="332"/>
      <c r="E24" s="331" t="s">
        <v>79</v>
      </c>
      <c r="F24" s="234"/>
      <c r="G24" s="359" t="s">
        <v>80</v>
      </c>
      <c r="H24" s="359" t="s">
        <v>73</v>
      </c>
      <c r="I24" s="235" t="str">
        <f>VLOOKUP(G24,Příjmení!$A$1:$B$999,2,FALSE)</f>
        <v>Deimové</v>
      </c>
      <c r="J24" s="235" t="str">
        <f>VLOOKUP(H24,Jména!$A$1:$B$1000,2,FALSE)</f>
        <v>Anně</v>
      </c>
      <c r="K24" s="236" t="str">
        <f>VLOOKUP(A24,Popis!$A$6:$B$16,2,FALSE)</f>
        <v>4.kategorie - Naděje mladší, ročník 2007 a 2008</v>
      </c>
    </row>
    <row r="25" spans="1:13" ht="15">
      <c r="A25" s="345">
        <v>4</v>
      </c>
      <c r="B25" s="345">
        <v>4</v>
      </c>
      <c r="C25" s="330" t="s">
        <v>81</v>
      </c>
      <c r="D25" s="330"/>
      <c r="E25" s="331" t="s">
        <v>16</v>
      </c>
      <c r="F25" s="234"/>
      <c r="G25" s="358" t="s">
        <v>82</v>
      </c>
      <c r="H25" s="358" t="s">
        <v>83</v>
      </c>
      <c r="I25" s="235" t="str">
        <f>VLOOKUP(G25,Příjmení!$A$1:$B$999,2,FALSE)</f>
        <v>Blažkové</v>
      </c>
      <c r="J25" s="235" t="str">
        <f>VLOOKUP(H25,Jména!$A$1:$B$1000,2,FALSE)</f>
        <v>Nikole</v>
      </c>
      <c r="K25" s="236" t="str">
        <f>VLOOKUP(A25,Popis!$A$6:$B$16,2,FALSE)</f>
        <v>4.kategorie - Naděje mladší, ročník 2007 a 2008</v>
      </c>
    </row>
    <row r="26" spans="1:13" ht="15">
      <c r="A26" s="345">
        <v>4</v>
      </c>
      <c r="B26" s="345">
        <v>5</v>
      </c>
      <c r="C26" s="330" t="s">
        <v>84</v>
      </c>
      <c r="D26" s="330"/>
      <c r="E26" s="331" t="s">
        <v>12</v>
      </c>
      <c r="F26" s="234"/>
      <c r="G26" s="358" t="s">
        <v>85</v>
      </c>
      <c r="H26" s="358" t="s">
        <v>86</v>
      </c>
      <c r="I26" s="235" t="str">
        <f>VLOOKUP(G26,Příjmení!$A$1:$B$999,2,FALSE)</f>
        <v>Ščerbové</v>
      </c>
      <c r="J26" s="235" t="str">
        <f>VLOOKUP(H26,Jména!$A$1:$B$1000,2,FALSE)</f>
        <v>Jacquelyn Carmen</v>
      </c>
      <c r="K26" s="236" t="str">
        <f>VLOOKUP(A26,Popis!$A$6:$B$16,2,FALSE)</f>
        <v>4.kategorie - Naděje mladší, ročník 2007 a 2008</v>
      </c>
      <c r="M26" s="354"/>
    </row>
    <row r="27" spans="1:13" ht="15">
      <c r="A27" s="345">
        <v>4</v>
      </c>
      <c r="B27" s="345">
        <v>6</v>
      </c>
      <c r="C27" s="330" t="s">
        <v>87</v>
      </c>
      <c r="D27" s="330"/>
      <c r="E27" s="331" t="s">
        <v>28</v>
      </c>
      <c r="F27" s="234"/>
      <c r="G27" s="358" t="s">
        <v>88</v>
      </c>
      <c r="H27" s="358" t="s">
        <v>70</v>
      </c>
      <c r="I27" s="235" t="str">
        <f>VLOOKUP(G27,Příjmení!$A$1:$B$999,2,FALSE)</f>
        <v>Kapustové</v>
      </c>
      <c r="J27" s="235" t="str">
        <f>VLOOKUP(H27,Jména!$A$1:$B$1000,2,FALSE)</f>
        <v>Tereze</v>
      </c>
      <c r="K27" s="236" t="str">
        <f>VLOOKUP(A27,Popis!$A$6:$B$16,2,FALSE)</f>
        <v>4.kategorie - Naděje mladší, ročník 2007 a 2008</v>
      </c>
    </row>
    <row r="28" spans="1:13" ht="15">
      <c r="A28" s="345">
        <v>4</v>
      </c>
      <c r="B28" s="345">
        <v>7</v>
      </c>
      <c r="C28" s="330" t="s">
        <v>89</v>
      </c>
      <c r="D28" s="330"/>
      <c r="E28" s="331" t="s">
        <v>16</v>
      </c>
      <c r="F28" s="234"/>
      <c r="G28" s="358" t="s">
        <v>90</v>
      </c>
      <c r="H28" s="358" t="s">
        <v>91</v>
      </c>
      <c r="I28" s="235" t="str">
        <f>VLOOKUP(G28,Příjmení!$A$1:$B$999,2,FALSE)</f>
        <v>Petříkové</v>
      </c>
      <c r="J28" s="235" t="str">
        <f>VLOOKUP(H28,Jména!$A$1:$B$1000,2,FALSE)</f>
        <v>Valentýně</v>
      </c>
      <c r="K28" s="236" t="str">
        <f>VLOOKUP(A28,Popis!$A$6:$B$16,2,FALSE)</f>
        <v>4.kategorie - Naděje mladší, ročník 2007 a 2008</v>
      </c>
    </row>
    <row r="29" spans="1:13" ht="15">
      <c r="A29" s="345">
        <v>4</v>
      </c>
      <c r="B29" s="345">
        <v>8</v>
      </c>
      <c r="C29" s="330"/>
      <c r="D29" s="330"/>
      <c r="E29" s="331" t="s">
        <v>41</v>
      </c>
      <c r="F29" s="234"/>
      <c r="G29" s="358" t="s">
        <v>92</v>
      </c>
      <c r="H29" s="358" t="s">
        <v>93</v>
      </c>
      <c r="I29" s="235" t="str">
        <f>VLOOKUP(G29,Příjmení!$A$1:$B$999,2,FALSE)</f>
        <v>Hadačové</v>
      </c>
      <c r="J29" s="235" t="str">
        <f>VLOOKUP(H29,Jména!$A$1:$B$1000,2,FALSE)</f>
        <v>Vandě</v>
      </c>
      <c r="K29" s="236" t="str">
        <f>VLOOKUP(A29,Popis!$A$6:$B$16,2,FALSE)</f>
        <v>4.kategorie - Naděje mladší, ročník 2007 a 2008</v>
      </c>
    </row>
    <row r="30" spans="1:13" ht="15">
      <c r="A30" s="345">
        <v>4</v>
      </c>
      <c r="B30" s="345">
        <v>9</v>
      </c>
      <c r="C30" s="330" t="s">
        <v>94</v>
      </c>
      <c r="D30" s="330"/>
      <c r="E30" s="331" t="s">
        <v>20</v>
      </c>
      <c r="F30" s="234"/>
      <c r="G30" s="358" t="s">
        <v>95</v>
      </c>
      <c r="H30" s="358" t="s">
        <v>96</v>
      </c>
      <c r="I30" s="235" t="str">
        <f>VLOOKUP(G30,Příjmení!$A$1:$B$999,2,FALSE)</f>
        <v>Vršanové</v>
      </c>
      <c r="J30" s="235" t="str">
        <f>VLOOKUP(H30,Jména!$A$1:$B$1000,2,FALSE)</f>
        <v>Julii</v>
      </c>
      <c r="K30" s="236" t="str">
        <f>VLOOKUP(A30,Popis!$A$6:$B$16,2,FALSE)</f>
        <v>4.kategorie - Naděje mladší, ročník 2007 a 2008</v>
      </c>
      <c r="M30" s="354" t="s">
        <v>23</v>
      </c>
    </row>
    <row r="31" spans="1:13" ht="15">
      <c r="A31" s="345">
        <v>4</v>
      </c>
      <c r="B31" s="345">
        <v>10</v>
      </c>
      <c r="C31" s="332"/>
      <c r="D31" s="332"/>
      <c r="E31" s="331" t="s">
        <v>79</v>
      </c>
      <c r="F31" s="234"/>
      <c r="G31" s="359" t="s">
        <v>97</v>
      </c>
      <c r="H31" s="359" t="s">
        <v>98</v>
      </c>
      <c r="I31" s="235" t="str">
        <f>VLOOKUP(G31,Příjmení!$A$1:$B$999,2,FALSE)</f>
        <v>Spálenkové</v>
      </c>
      <c r="J31" s="235" t="str">
        <f>VLOOKUP(H31,Jména!$A$1:$B$1000,2,FALSE)</f>
        <v>Elle</v>
      </c>
      <c r="K31" s="236" t="str">
        <f>VLOOKUP(A31,Popis!$A$6:$B$16,2,FALSE)</f>
        <v>4.kategorie - Naděje mladší, ročník 2007 a 2008</v>
      </c>
    </row>
    <row r="32" spans="1:13" ht="15">
      <c r="A32" s="345">
        <v>4</v>
      </c>
      <c r="B32" s="345">
        <v>11</v>
      </c>
      <c r="C32" s="330" t="s">
        <v>99</v>
      </c>
      <c r="D32" s="330"/>
      <c r="E32" s="331" t="s">
        <v>16</v>
      </c>
      <c r="F32" s="234"/>
      <c r="G32" s="358" t="s">
        <v>17</v>
      </c>
      <c r="H32" s="358" t="s">
        <v>100</v>
      </c>
      <c r="I32" s="235" t="str">
        <f>VLOOKUP(G32,Příjmení!$A$1:$B$999,2,FALSE)</f>
        <v>Procházkové</v>
      </c>
      <c r="J32" s="235" t="str">
        <f>VLOOKUP(H32,Jména!$A$1:$B$1000,2,FALSE)</f>
        <v>Kristině</v>
      </c>
      <c r="K32" s="236" t="str">
        <f>VLOOKUP(A32,Popis!$A$6:$B$16,2,FALSE)</f>
        <v>4.kategorie - Naděje mladší, ročník 2007 a 2008</v>
      </c>
    </row>
    <row r="33" spans="1:15" ht="15">
      <c r="A33" s="345">
        <v>4</v>
      </c>
      <c r="B33" s="345">
        <v>12</v>
      </c>
      <c r="C33" s="330" t="s">
        <v>101</v>
      </c>
      <c r="D33" s="330"/>
      <c r="E33" s="331" t="s">
        <v>41</v>
      </c>
      <c r="F33" s="234"/>
      <c r="G33" s="358" t="s">
        <v>102</v>
      </c>
      <c r="H33" s="358" t="s">
        <v>103</v>
      </c>
      <c r="I33" s="235" t="str">
        <f>VLOOKUP(G33,Příjmení!$A$1:$B$999,2,FALSE)</f>
        <v>Pouzarové</v>
      </c>
      <c r="J33" s="235" t="str">
        <f>VLOOKUP(H33,Jména!$A$1:$B$1000,2,FALSE)</f>
        <v>Leoně</v>
      </c>
      <c r="K33" s="236" t="str">
        <f>VLOOKUP(A33,Popis!$A$6:$B$16,2,FALSE)</f>
        <v>4.kategorie - Naděje mladší, ročník 2007 a 2008</v>
      </c>
    </row>
    <row r="34" spans="1:15" ht="15">
      <c r="A34" s="345">
        <v>4</v>
      </c>
      <c r="B34" s="345">
        <v>13</v>
      </c>
      <c r="C34" s="330" t="s">
        <v>104</v>
      </c>
      <c r="D34" s="330"/>
      <c r="E34" s="331" t="s">
        <v>28</v>
      </c>
      <c r="F34" s="234"/>
      <c r="G34" s="358" t="s">
        <v>105</v>
      </c>
      <c r="H34" s="358" t="s">
        <v>106</v>
      </c>
      <c r="I34" s="235" t="str">
        <f>VLOOKUP(G34,Příjmení!$A$1:$B$999,2,FALSE)</f>
        <v>Čechové</v>
      </c>
      <c r="J34" s="235" t="str">
        <f>VLOOKUP(H34,Jména!$A$1:$B$1000,2,FALSE)</f>
        <v>Martině</v>
      </c>
      <c r="K34" s="236" t="str">
        <f>VLOOKUP(A34,Popis!$A$6:$B$16,2,FALSE)</f>
        <v>4.kategorie - Naděje mladší, ročník 2007 a 2008</v>
      </c>
    </row>
    <row r="35" spans="1:15" ht="15">
      <c r="A35" s="345">
        <v>4</v>
      </c>
      <c r="B35" s="345">
        <v>14</v>
      </c>
      <c r="C35" s="330" t="s">
        <v>107</v>
      </c>
      <c r="D35" s="330"/>
      <c r="E35" s="331" t="s">
        <v>20</v>
      </c>
      <c r="F35" s="234"/>
      <c r="G35" s="358" t="s">
        <v>108</v>
      </c>
      <c r="H35" s="358" t="s">
        <v>109</v>
      </c>
      <c r="I35" s="235" t="str">
        <f>VLOOKUP(G35,Příjmení!$A$1:$B$999,2,FALSE)</f>
        <v>Lázníčkové</v>
      </c>
      <c r="J35" s="235" t="str">
        <f>VLOOKUP(H35,Jména!$A$1:$B$1000,2,FALSE)</f>
        <v>Zitě</v>
      </c>
      <c r="K35" s="236" t="str">
        <f>VLOOKUP(A35,Popis!$A$6:$B$16,2,FALSE)</f>
        <v>4.kategorie - Naděje mladší, ročník 2007 a 2008</v>
      </c>
      <c r="M35" s="354" t="s">
        <v>23</v>
      </c>
      <c r="N35" s="30" t="s">
        <v>23</v>
      </c>
      <c r="O35" s="30" t="s">
        <v>23</v>
      </c>
    </row>
    <row r="36" spans="1:15" ht="15">
      <c r="A36" s="345">
        <v>4</v>
      </c>
      <c r="B36" s="345">
        <v>15</v>
      </c>
      <c r="C36" s="330" t="s">
        <v>110</v>
      </c>
      <c r="D36" s="330"/>
      <c r="E36" s="331" t="s">
        <v>16</v>
      </c>
      <c r="F36" s="234"/>
      <c r="G36" s="358" t="s">
        <v>111</v>
      </c>
      <c r="H36" s="358" t="s">
        <v>112</v>
      </c>
      <c r="I36" s="235" t="str">
        <f>VLOOKUP(G36,Příjmení!$A$1:$B$999,2,FALSE)</f>
        <v>Šimákové</v>
      </c>
      <c r="J36" s="235" t="str">
        <f>VLOOKUP(H36,Jména!$A$1:$B$1000,2,FALSE)</f>
        <v>Anetě</v>
      </c>
      <c r="K36" s="236" t="str">
        <f>VLOOKUP(A36,Popis!$A$6:$B$16,2,FALSE)</f>
        <v>4.kategorie - Naděje mladší, ročník 2007 a 2008</v>
      </c>
    </row>
    <row r="37" spans="1:15" ht="15">
      <c r="A37" s="345">
        <v>4</v>
      </c>
      <c r="B37" s="345">
        <v>16</v>
      </c>
      <c r="C37" s="330" t="s">
        <v>113</v>
      </c>
      <c r="D37" s="330"/>
      <c r="E37" s="331" t="s">
        <v>20</v>
      </c>
      <c r="F37" s="234"/>
      <c r="G37" s="358" t="s">
        <v>114</v>
      </c>
      <c r="H37" s="358" t="s">
        <v>115</v>
      </c>
      <c r="I37" s="235" t="str">
        <f>VLOOKUP(G37,Příjmení!$A$1:$B$999,2,FALSE)</f>
        <v>Heckelové</v>
      </c>
      <c r="J37" s="235" t="str">
        <f>VLOOKUP(H37,Jména!$A$1:$B$1000,2,FALSE)</f>
        <v>Viktorii</v>
      </c>
      <c r="K37" s="236" t="str">
        <f>VLOOKUP(A37,Popis!$A$6:$B$16,2,FALSE)</f>
        <v>4.kategorie - Naděje mladší, ročník 2007 a 2008</v>
      </c>
    </row>
    <row r="38" spans="1:15" ht="15">
      <c r="A38" s="345">
        <v>4</v>
      </c>
      <c r="B38" s="345">
        <v>17</v>
      </c>
      <c r="C38" s="333" t="s">
        <v>116</v>
      </c>
      <c r="D38" s="333"/>
      <c r="E38" s="331" t="s">
        <v>41</v>
      </c>
      <c r="F38" s="234"/>
      <c r="G38" s="360" t="s">
        <v>117</v>
      </c>
      <c r="H38" s="360" t="s">
        <v>118</v>
      </c>
      <c r="I38" s="235" t="str">
        <f>VLOOKUP(G38,Příjmení!$A$1:$B$999,2,FALSE)</f>
        <v>Berchové</v>
      </c>
      <c r="J38" s="235" t="str">
        <f>VLOOKUP(H38,Jména!$A$1:$B$1000,2,FALSE)</f>
        <v>Jolaně</v>
      </c>
      <c r="K38" s="236" t="str">
        <f>VLOOKUP(A38,Popis!$A$6:$B$16,2,FALSE)</f>
        <v>4.kategorie - Naděje mladší, ročník 2007 a 2008</v>
      </c>
    </row>
    <row r="39" spans="1:15" ht="15">
      <c r="A39" s="345">
        <v>4</v>
      </c>
      <c r="B39" s="345">
        <v>18</v>
      </c>
      <c r="C39" s="330" t="s">
        <v>119</v>
      </c>
      <c r="D39" s="330"/>
      <c r="E39" s="331" t="s">
        <v>16</v>
      </c>
      <c r="F39" s="234"/>
      <c r="G39" s="358" t="s">
        <v>120</v>
      </c>
      <c r="H39" s="358" t="s">
        <v>121</v>
      </c>
      <c r="I39" s="235" t="str">
        <f>VLOOKUP(G39,Příjmení!$A$1:$B$999,2,FALSE)</f>
        <v>Králové</v>
      </c>
      <c r="J39" s="235" t="str">
        <f>VLOOKUP(H39,Jména!$A$1:$B$1000,2,FALSE)</f>
        <v>Karin</v>
      </c>
      <c r="K39" s="236" t="str">
        <f>VLOOKUP(A39,Popis!$A$6:$B$16,2,FALSE)</f>
        <v>4.kategorie - Naděje mladší, ročník 2007 a 2008</v>
      </c>
    </row>
    <row r="40" spans="1:15" ht="15">
      <c r="A40" s="345">
        <v>4</v>
      </c>
      <c r="B40" s="345">
        <v>19</v>
      </c>
      <c r="C40" s="330" t="s">
        <v>122</v>
      </c>
      <c r="D40" s="330"/>
      <c r="E40" s="331" t="s">
        <v>20</v>
      </c>
      <c r="F40" s="234"/>
      <c r="G40" s="358" t="s">
        <v>123</v>
      </c>
      <c r="H40" s="358" t="s">
        <v>124</v>
      </c>
      <c r="I40" s="235" t="str">
        <f>VLOOKUP(G40,Příjmení!$A$1:$B$999,2,FALSE)</f>
        <v>Spillerové</v>
      </c>
      <c r="J40" s="235" t="str">
        <f>VLOOKUP(H40,Jména!$A$1:$B$1000,2,FALSE)</f>
        <v>Dominice</v>
      </c>
      <c r="K40" s="236" t="str">
        <f>VLOOKUP(A40,Popis!$A$6:$B$16,2,FALSE)</f>
        <v>4.kategorie - Naděje mladší, ročník 2007 a 2008</v>
      </c>
    </row>
    <row r="41" spans="1:15" ht="15">
      <c r="A41" s="345">
        <v>4</v>
      </c>
      <c r="B41" s="345">
        <v>20</v>
      </c>
      <c r="C41" s="330" t="s">
        <v>125</v>
      </c>
      <c r="D41" s="330"/>
      <c r="E41" s="331" t="s">
        <v>28</v>
      </c>
      <c r="F41" s="234"/>
      <c r="G41" s="358" t="s">
        <v>126</v>
      </c>
      <c r="H41" s="358" t="s">
        <v>83</v>
      </c>
      <c r="I41" s="235" t="str">
        <f>VLOOKUP(G41,Příjmení!$A$1:$B$999,2,FALSE)</f>
        <v>Petrikové</v>
      </c>
      <c r="J41" s="235" t="str">
        <f>VLOOKUP(H41,Jména!$A$1:$B$1000,2,FALSE)</f>
        <v>Nikole</v>
      </c>
      <c r="K41" s="236" t="str">
        <f>VLOOKUP(A41,Popis!$A$6:$B$16,2,FALSE)</f>
        <v>4.kategorie - Naděje mladší, ročník 2007 a 2008</v>
      </c>
    </row>
    <row r="42" spans="1:15" ht="15">
      <c r="A42" s="345">
        <v>4</v>
      </c>
      <c r="B42" s="345">
        <v>21</v>
      </c>
      <c r="C42" s="330" t="s">
        <v>127</v>
      </c>
      <c r="D42" s="330"/>
      <c r="E42" s="331" t="s">
        <v>41</v>
      </c>
      <c r="F42" s="234"/>
      <c r="G42" s="358" t="s">
        <v>53</v>
      </c>
      <c r="H42" s="358" t="s">
        <v>128</v>
      </c>
      <c r="I42" s="235" t="str">
        <f>VLOOKUP(G42,Příjmení!$A$1:$B$999,2,FALSE)</f>
        <v>Karnišové</v>
      </c>
      <c r="J42" s="235" t="str">
        <f>VLOOKUP(H42,Jména!$A$1:$B$1000,2,FALSE)</f>
        <v>Melánii</v>
      </c>
      <c r="K42" s="236" t="str">
        <f>VLOOKUP(A42,Popis!$A$6:$B$16,2,FALSE)</f>
        <v>4.kategorie - Naděje mladší, ročník 2007 a 2008</v>
      </c>
    </row>
    <row r="43" spans="1:15" ht="15">
      <c r="A43" s="345">
        <v>4</v>
      </c>
      <c r="B43" s="345">
        <v>22</v>
      </c>
      <c r="C43" s="330" t="s">
        <v>129</v>
      </c>
      <c r="D43" s="330"/>
      <c r="E43" s="331" t="s">
        <v>28</v>
      </c>
      <c r="F43" s="234"/>
      <c r="G43" s="358" t="s">
        <v>130</v>
      </c>
      <c r="H43" s="358" t="s">
        <v>70</v>
      </c>
      <c r="I43" s="235" t="str">
        <f>VLOOKUP(G43,Příjmení!$A$1:$B$999,2,FALSE)</f>
        <v>Benešové</v>
      </c>
      <c r="J43" s="235" t="str">
        <f>VLOOKUP(H43,Jména!$A$1:$B$1000,2,FALSE)</f>
        <v>Tereze</v>
      </c>
      <c r="K43" s="236" t="str">
        <f>VLOOKUP(A43,Popis!$A$6:$B$16,2,FALSE)</f>
        <v>4.kategorie - Naděje mladší, ročník 2007 a 2008</v>
      </c>
    </row>
    <row r="44" spans="1:15" ht="15">
      <c r="A44" s="345">
        <v>4</v>
      </c>
      <c r="B44" s="345">
        <v>23</v>
      </c>
      <c r="C44" s="330" t="s">
        <v>131</v>
      </c>
      <c r="D44" s="330"/>
      <c r="E44" s="331" t="s">
        <v>16</v>
      </c>
      <c r="F44" s="234"/>
      <c r="G44" s="358" t="s">
        <v>111</v>
      </c>
      <c r="H44" s="358" t="s">
        <v>132</v>
      </c>
      <c r="I44" s="235" t="str">
        <f>VLOOKUP(G44,Příjmení!$A$1:$B$999,2,FALSE)</f>
        <v>Šimákové</v>
      </c>
      <c r="J44" s="235" t="str">
        <f>VLOOKUP(H44,Jména!$A$1:$B$1000,2,FALSE)</f>
        <v>Veronice</v>
      </c>
      <c r="K44" s="236" t="str">
        <f>VLOOKUP(A44,Popis!$A$6:$B$16,2,FALSE)</f>
        <v>4.kategorie - Naděje mladší, ročník 2007 a 2008</v>
      </c>
    </row>
    <row r="45" spans="1:15" ht="15">
      <c r="A45" s="345">
        <v>4</v>
      </c>
      <c r="B45" s="345">
        <v>24</v>
      </c>
      <c r="C45" s="330" t="s">
        <v>133</v>
      </c>
      <c r="D45" s="330"/>
      <c r="E45" s="331" t="s">
        <v>28</v>
      </c>
      <c r="F45" s="234"/>
      <c r="G45" s="358" t="s">
        <v>134</v>
      </c>
      <c r="H45" s="358" t="s">
        <v>135</v>
      </c>
      <c r="I45" s="235" t="str">
        <f>VLOOKUP(G45,Příjmení!$A$1:$B$999,2,FALSE)</f>
        <v>Novákové</v>
      </c>
      <c r="J45" s="235" t="str">
        <f>VLOOKUP(H45,Jména!$A$1:$B$1000,2,FALSE)</f>
        <v>Agátě</v>
      </c>
      <c r="K45" s="236" t="str">
        <f>VLOOKUP(A45,Popis!$A$6:$B$16,2,FALSE)</f>
        <v>4.kategorie - Naděje mladší, ročník 2007 a 2008</v>
      </c>
    </row>
    <row r="46" spans="1:15" ht="15">
      <c r="A46" s="345">
        <v>4</v>
      </c>
      <c r="B46" s="345">
        <v>25</v>
      </c>
      <c r="C46" s="330" t="s">
        <v>136</v>
      </c>
      <c r="D46" s="330"/>
      <c r="E46" s="331" t="s">
        <v>41</v>
      </c>
      <c r="F46" s="234"/>
      <c r="G46" s="358" t="s">
        <v>137</v>
      </c>
      <c r="H46" s="358" t="s">
        <v>32</v>
      </c>
      <c r="I46" s="235" t="str">
        <f>VLOOKUP(G46,Příjmení!$A$1:$B$999,2,FALSE)</f>
        <v>Říhové</v>
      </c>
      <c r="J46" s="235" t="str">
        <f>VLOOKUP(H46,Jména!$A$1:$B$1000,2,FALSE)</f>
        <v>Karolíně</v>
      </c>
      <c r="K46" s="236" t="str">
        <f>VLOOKUP(A46,Popis!$A$6:$B$16,2,FALSE)</f>
        <v>4.kategorie - Naděje mladší, ročník 2007 a 2008</v>
      </c>
    </row>
    <row r="47" spans="1:15" ht="15">
      <c r="A47" s="346">
        <v>5</v>
      </c>
      <c r="B47" s="346">
        <v>1</v>
      </c>
      <c r="C47" s="335"/>
      <c r="D47" s="335"/>
      <c r="E47" s="336" t="s">
        <v>79</v>
      </c>
      <c r="F47" s="49"/>
      <c r="G47" s="361" t="s">
        <v>138</v>
      </c>
      <c r="H47" s="361" t="s">
        <v>78</v>
      </c>
      <c r="I47" s="237" t="str">
        <f>VLOOKUP(G47,Příjmení!$A$1:$B$999,2,FALSE)</f>
        <v>Tiché</v>
      </c>
      <c r="J47" s="237" t="str">
        <f>VLOOKUP(H47,Jména!$A$1:$B$1000,2,FALSE)</f>
        <v>Natálii</v>
      </c>
      <c r="K47" s="238" t="str">
        <f>VLOOKUP(A47,Popis!$A$6:$B$16,2,FALSE)</f>
        <v>5.kategorie - Naděje starší, ročník 2005 a 2006</v>
      </c>
    </row>
    <row r="48" spans="1:15" ht="15">
      <c r="A48" s="346">
        <v>5</v>
      </c>
      <c r="B48" s="346">
        <v>2</v>
      </c>
      <c r="C48" s="334"/>
      <c r="D48" s="334"/>
      <c r="E48" s="336" t="s">
        <v>41</v>
      </c>
      <c r="F48" s="49"/>
      <c r="G48" s="362" t="s">
        <v>139</v>
      </c>
      <c r="H48" s="362" t="s">
        <v>140</v>
      </c>
      <c r="I48" s="237" t="str">
        <f>VLOOKUP(G48,Příjmení!$A$1:$B$999,2,FALSE)</f>
        <v>Nezbedové</v>
      </c>
      <c r="J48" s="237" t="str">
        <f>VLOOKUP(H48,Jména!$A$1:$B$1000,2,FALSE)</f>
        <v>Natali</v>
      </c>
      <c r="K48" s="238" t="str">
        <f>VLOOKUP(A48,Popis!$A$6:$B$16,2,FALSE)</f>
        <v>5.kategorie - Naděje starší, ročník 2005 a 2006</v>
      </c>
    </row>
    <row r="49" spans="1:13" ht="15">
      <c r="A49" s="346">
        <v>5</v>
      </c>
      <c r="B49" s="346">
        <v>3</v>
      </c>
      <c r="C49" s="334" t="s">
        <v>141</v>
      </c>
      <c r="D49" s="334"/>
      <c r="E49" s="336" t="s">
        <v>20</v>
      </c>
      <c r="F49" s="49"/>
      <c r="G49" s="362" t="s">
        <v>108</v>
      </c>
      <c r="H49" s="362" t="s">
        <v>142</v>
      </c>
      <c r="I49" s="237" t="str">
        <f>VLOOKUP(G49,Příjmení!$A$1:$B$999,2,FALSE)</f>
        <v>Lázníčkové</v>
      </c>
      <c r="J49" s="237" t="str">
        <f>VLOOKUP(H49,Jména!$A$1:$B$1000,2,FALSE)</f>
        <v>Miře</v>
      </c>
      <c r="K49" s="238" t="str">
        <f>VLOOKUP(A49,Popis!$A$6:$B$16,2,FALSE)</f>
        <v>5.kategorie - Naděje starší, ročník 2005 a 2006</v>
      </c>
      <c r="M49" s="354" t="s">
        <v>23</v>
      </c>
    </row>
    <row r="50" spans="1:13" ht="15">
      <c r="A50" s="346">
        <v>5</v>
      </c>
      <c r="B50" s="346">
        <v>4</v>
      </c>
      <c r="C50" s="335" t="s">
        <v>143</v>
      </c>
      <c r="D50" s="335"/>
      <c r="E50" s="336" t="s">
        <v>79</v>
      </c>
      <c r="F50" s="49"/>
      <c r="G50" s="361" t="s">
        <v>144</v>
      </c>
      <c r="H50" s="361" t="s">
        <v>63</v>
      </c>
      <c r="I50" s="237" t="str">
        <f>VLOOKUP(G50,Příjmení!$A$1:$B$999,2,FALSE)</f>
        <v>Podlahové</v>
      </c>
      <c r="J50" s="237" t="str">
        <f>VLOOKUP(H50,Jména!$A$1:$B$1000,2,FALSE)</f>
        <v>Adéle</v>
      </c>
      <c r="K50" s="238" t="str">
        <f>VLOOKUP(A50,Popis!$A$6:$B$16,2,FALSE)</f>
        <v>5.kategorie - Naděje starší, ročník 2005 a 2006</v>
      </c>
    </row>
    <row r="51" spans="1:13" ht="15">
      <c r="A51" s="346">
        <v>5</v>
      </c>
      <c r="B51" s="346">
        <v>5</v>
      </c>
      <c r="C51" s="334" t="s">
        <v>145</v>
      </c>
      <c r="D51" s="334"/>
      <c r="E51" s="336" t="s">
        <v>41</v>
      </c>
      <c r="F51" s="49"/>
      <c r="G51" s="362" t="s">
        <v>146</v>
      </c>
      <c r="H51" s="362" t="s">
        <v>147</v>
      </c>
      <c r="I51" s="237" t="str">
        <f>VLOOKUP(G51,Příjmení!$A$1:$B$999,2,FALSE)</f>
        <v>Hirn</v>
      </c>
      <c r="J51" s="237" t="str">
        <f>VLOOKUP(H51,Jména!$A$1:$B$1000,2,FALSE)</f>
        <v>Anabel Julii</v>
      </c>
      <c r="K51" s="238" t="str">
        <f>VLOOKUP(A51,Popis!$A$6:$B$16,2,FALSE)</f>
        <v>5.kategorie - Naděje starší, ročník 2005 a 2006</v>
      </c>
      <c r="M51" s="354"/>
    </row>
    <row r="52" spans="1:13" ht="15">
      <c r="A52" s="347">
        <v>6</v>
      </c>
      <c r="B52" s="347">
        <v>1</v>
      </c>
      <c r="C52" s="338" t="s">
        <v>148</v>
      </c>
      <c r="D52" s="338"/>
      <c r="E52" s="339" t="s">
        <v>79</v>
      </c>
      <c r="F52" s="239"/>
      <c r="G52" s="363" t="s">
        <v>51</v>
      </c>
      <c r="H52" s="363" t="s">
        <v>149</v>
      </c>
      <c r="I52" s="240" t="str">
        <f>VLOOKUP(G52,Příjmení!$A$1:$B$999,2,FALSE)</f>
        <v>Bendové</v>
      </c>
      <c r="J52" s="240" t="str">
        <f>VLOOKUP(H52,Jména!$A$1:$B$1000,2,FALSE)</f>
        <v>Barboře</v>
      </c>
      <c r="K52" s="241" t="str">
        <f>VLOOKUP(A52,Popis!$A$6:$B$16,2,FALSE)</f>
        <v>6.kategorie - Kadetky mladší, ročník 2005 a 2006</v>
      </c>
    </row>
    <row r="53" spans="1:13" ht="15">
      <c r="A53" s="347">
        <v>6</v>
      </c>
      <c r="B53" s="347">
        <v>2</v>
      </c>
      <c r="C53" s="337" t="s">
        <v>150</v>
      </c>
      <c r="D53" s="337"/>
      <c r="E53" s="339" t="s">
        <v>28</v>
      </c>
      <c r="F53" s="239"/>
      <c r="G53" s="364" t="s">
        <v>151</v>
      </c>
      <c r="H53" s="364" t="s">
        <v>112</v>
      </c>
      <c r="I53" s="240" t="str">
        <f>VLOOKUP(G53,Příjmení!$A$1:$B$999,2,FALSE)</f>
        <v>Němcové</v>
      </c>
      <c r="J53" s="240" t="str">
        <f>VLOOKUP(H53,Jména!$A$1:$B$1000,2,FALSE)</f>
        <v>Anetě</v>
      </c>
      <c r="K53" s="241" t="str">
        <f>VLOOKUP(A53,Popis!$A$6:$B$16,2,FALSE)</f>
        <v>6.kategorie - Kadetky mladší, ročník 2005 a 2006</v>
      </c>
    </row>
    <row r="54" spans="1:13" ht="15">
      <c r="A54" s="347">
        <v>6</v>
      </c>
      <c r="B54" s="347">
        <v>3</v>
      </c>
      <c r="C54" s="337" t="s">
        <v>152</v>
      </c>
      <c r="D54" s="337"/>
      <c r="E54" s="339" t="s">
        <v>16</v>
      </c>
      <c r="F54" s="239"/>
      <c r="G54" s="364" t="s">
        <v>153</v>
      </c>
      <c r="H54" s="364" t="s">
        <v>154</v>
      </c>
      <c r="I54" s="240" t="str">
        <f>VLOOKUP(G54,Příjmení!$A$1:$B$999,2,FALSE)</f>
        <v>Machalové</v>
      </c>
      <c r="J54" s="240" t="str">
        <f>VLOOKUP(H54,Jména!$A$1:$B$1000,2,FALSE)</f>
        <v>Elišce</v>
      </c>
      <c r="K54" s="241" t="str">
        <f>VLOOKUP(A54,Popis!$A$6:$B$16,2,FALSE)</f>
        <v>6.kategorie - Kadetky mladší, ročník 2005 a 2006</v>
      </c>
    </row>
    <row r="55" spans="1:13" ht="15">
      <c r="A55" s="341">
        <v>7</v>
      </c>
      <c r="B55" s="341">
        <v>1</v>
      </c>
      <c r="C55" s="323" t="s">
        <v>155</v>
      </c>
      <c r="D55" s="323"/>
      <c r="E55" s="324" t="s">
        <v>12</v>
      </c>
      <c r="F55" s="223"/>
      <c r="G55" s="353" t="s">
        <v>156</v>
      </c>
      <c r="H55" s="353" t="s">
        <v>157</v>
      </c>
      <c r="I55" s="224" t="str">
        <f>VLOOKUP(G55,Příjmení!$A$1:$B$999,2,FALSE)</f>
        <v>Lalákové</v>
      </c>
      <c r="J55" s="224" t="str">
        <f>VLOOKUP(H55,Jména!$A$1:$B$1000,2,FALSE)</f>
        <v>Lindě</v>
      </c>
      <c r="K55" s="225" t="str">
        <f>VLOOKUP(A55,Popis!$A$6:$B$16,2,FALSE)</f>
        <v>7.kategorie - Kadetky starší, ročník 2002 - 2004</v>
      </c>
    </row>
    <row r="56" spans="1:13" ht="15">
      <c r="A56" s="341">
        <v>7</v>
      </c>
      <c r="B56" s="341">
        <v>2</v>
      </c>
      <c r="C56" s="323" t="s">
        <v>158</v>
      </c>
      <c r="D56" s="323"/>
      <c r="E56" s="324" t="s">
        <v>28</v>
      </c>
      <c r="F56" s="223"/>
      <c r="G56" s="353" t="s">
        <v>159</v>
      </c>
      <c r="H56" s="353" t="s">
        <v>73</v>
      </c>
      <c r="I56" s="224" t="str">
        <f>VLOOKUP(G56,Příjmení!$A$1:$B$999,2,FALSE)</f>
        <v>Radilové</v>
      </c>
      <c r="J56" s="224" t="str">
        <f>VLOOKUP(H56,Jména!$A$1:$B$1000,2,FALSE)</f>
        <v>Anně</v>
      </c>
      <c r="K56" s="225" t="str">
        <f>VLOOKUP(A56,Popis!$A$6:$B$16,2,FALSE)</f>
        <v>7.kategorie - Kadetky starší, ročník 2002 - 2004</v>
      </c>
    </row>
    <row r="57" spans="1:13" ht="15">
      <c r="A57" s="341">
        <v>7</v>
      </c>
      <c r="B57" s="341">
        <v>3</v>
      </c>
      <c r="C57" s="323" t="s">
        <v>160</v>
      </c>
      <c r="D57" s="323"/>
      <c r="E57" s="324" t="s">
        <v>16</v>
      </c>
      <c r="F57" s="223"/>
      <c r="G57" s="353" t="s">
        <v>161</v>
      </c>
      <c r="H57" s="353" t="s">
        <v>157</v>
      </c>
      <c r="I57" s="224" t="str">
        <f>VLOOKUP(G57,Příjmení!$A$1:$B$999,2,FALSE)</f>
        <v>Houdové</v>
      </c>
      <c r="J57" s="224" t="str">
        <f>VLOOKUP(H57,Jména!$A$1:$B$1000,2,FALSE)</f>
        <v>Lindě</v>
      </c>
      <c r="K57" s="225" t="str">
        <f>VLOOKUP(A57,Popis!$A$6:$B$16,2,FALSE)</f>
        <v>7.kategorie - Kadetky starší, ročník 2002 - 2004</v>
      </c>
    </row>
    <row r="58" spans="1:13" ht="15">
      <c r="A58" s="341">
        <v>7</v>
      </c>
      <c r="B58" s="341">
        <v>4</v>
      </c>
      <c r="C58" s="340" t="s">
        <v>162</v>
      </c>
      <c r="D58" s="340"/>
      <c r="E58" s="324" t="s">
        <v>79</v>
      </c>
      <c r="F58" s="223"/>
      <c r="G58" s="365" t="s">
        <v>163</v>
      </c>
      <c r="H58" s="365" t="s">
        <v>157</v>
      </c>
      <c r="I58" s="224" t="str">
        <f>VLOOKUP(G58,Příjmení!$A$1:$B$999,2,FALSE)</f>
        <v>Rambouskové</v>
      </c>
      <c r="J58" s="224" t="str">
        <f>VLOOKUP(H58,Jména!$A$1:$B$1000,2,FALSE)</f>
        <v>Lindě</v>
      </c>
      <c r="K58" s="225" t="str">
        <f>VLOOKUP(A58,Popis!$A$6:$B$16,2,FALSE)</f>
        <v>7.kategorie - Kadetky starší, ročník 2002 - 2004</v>
      </c>
    </row>
    <row r="59" spans="1:13" ht="15">
      <c r="A59" s="341">
        <v>7</v>
      </c>
      <c r="B59" s="341">
        <v>5</v>
      </c>
      <c r="C59" s="323"/>
      <c r="D59" s="323"/>
      <c r="E59" s="324" t="s">
        <v>20</v>
      </c>
      <c r="F59" s="223"/>
      <c r="G59" s="353" t="s">
        <v>164</v>
      </c>
      <c r="H59" s="353" t="s">
        <v>78</v>
      </c>
      <c r="I59" s="224" t="str">
        <f>VLOOKUP(G59,Příjmení!$A$1:$B$999,2,FALSE)</f>
        <v>Koniorové</v>
      </c>
      <c r="J59" s="224" t="str">
        <f>VLOOKUP(H59,Jména!$A$1:$B$1000,2,FALSE)</f>
        <v>Natálii</v>
      </c>
      <c r="K59" s="225" t="str">
        <f>VLOOKUP(A59,Popis!$A$6:$B$16,2,FALSE)</f>
        <v>7.kategorie - Kadetky starší, ročník 2002 - 2004</v>
      </c>
      <c r="M59" s="354" t="s">
        <v>23</v>
      </c>
    </row>
    <row r="60" spans="1:13" ht="15">
      <c r="A60" s="341">
        <v>7</v>
      </c>
      <c r="B60" s="341">
        <v>6</v>
      </c>
      <c r="C60" s="323" t="s">
        <v>165</v>
      </c>
      <c r="D60" s="323"/>
      <c r="E60" s="324" t="s">
        <v>28</v>
      </c>
      <c r="F60" s="223"/>
      <c r="G60" s="353" t="s">
        <v>166</v>
      </c>
      <c r="H60" s="353" t="s">
        <v>167</v>
      </c>
      <c r="I60" s="224" t="str">
        <f>VLOOKUP(G60,Příjmení!$A$1:$B$999,2,FALSE)</f>
        <v>Kvášové</v>
      </c>
      <c r="J60" s="224" t="str">
        <f>VLOOKUP(H60,Jména!$A$1:$B$1000,2,FALSE)</f>
        <v>Diana</v>
      </c>
      <c r="K60" s="225" t="str">
        <f>VLOOKUP(A60,Popis!$A$6:$B$16,2,FALSE)</f>
        <v>7.kategorie - Kadetky starší, ročník 2002 - 2004</v>
      </c>
    </row>
    <row r="61" spans="1:13" ht="15">
      <c r="A61" s="341">
        <v>7</v>
      </c>
      <c r="B61" s="341">
        <v>7</v>
      </c>
      <c r="C61" s="340" t="s">
        <v>168</v>
      </c>
      <c r="D61" s="340"/>
      <c r="E61" s="324" t="s">
        <v>79</v>
      </c>
      <c r="F61" s="223"/>
      <c r="G61" s="365" t="s">
        <v>169</v>
      </c>
      <c r="H61" s="365" t="s">
        <v>170</v>
      </c>
      <c r="I61" s="224" t="str">
        <f>VLOOKUP(G61,Příjmení!$A$1:$B$999,2,FALSE)</f>
        <v>Šikové</v>
      </c>
      <c r="J61" s="224" t="str">
        <f>VLOOKUP(H61,Jména!$A$1:$B$1000,2,FALSE)</f>
        <v>Evě</v>
      </c>
      <c r="K61" s="225" t="str">
        <f>VLOOKUP(A61,Popis!$A$6:$B$16,2,FALSE)</f>
        <v>7.kategorie - Kadetky starší, ročník 2002 - 2004</v>
      </c>
    </row>
    <row r="62" spans="1:13" ht="15">
      <c r="A62" s="342">
        <v>8</v>
      </c>
      <c r="B62" s="342">
        <v>1</v>
      </c>
      <c r="C62" s="325" t="s">
        <v>171</v>
      </c>
      <c r="D62" s="325"/>
      <c r="E62" s="325" t="s">
        <v>41</v>
      </c>
      <c r="F62" s="44"/>
      <c r="G62" s="355" t="s">
        <v>92</v>
      </c>
      <c r="H62" s="355" t="s">
        <v>172</v>
      </c>
      <c r="I62" s="226" t="str">
        <f>VLOOKUP(G62,Příjmení!$A$1:$B$999,2,FALSE)</f>
        <v>Hadačové</v>
      </c>
      <c r="J62" s="226" t="str">
        <f>VLOOKUP(H62,Jména!$A$1:$B$1000,2,FALSE)</f>
        <v>Denise</v>
      </c>
      <c r="K62" s="227" t="str">
        <f>VLOOKUP(A62,Popis!$A$6:$B$16,2,FALSE)</f>
        <v>8.kategorie - Juniorky, ročník 2002 - 2004</v>
      </c>
    </row>
    <row r="63" spans="1:13" ht="15">
      <c r="A63" s="342">
        <v>8</v>
      </c>
      <c r="B63" s="342">
        <v>2</v>
      </c>
      <c r="C63" s="325" t="s">
        <v>173</v>
      </c>
      <c r="D63" s="325"/>
      <c r="E63" s="325" t="s">
        <v>41</v>
      </c>
      <c r="F63" s="44"/>
      <c r="G63" s="355" t="s">
        <v>174</v>
      </c>
      <c r="H63" s="355" t="s">
        <v>175</v>
      </c>
      <c r="I63" s="226" t="str">
        <f>VLOOKUP(G63,Příjmení!$A$1:$B$999,2,FALSE)</f>
        <v>Majerové</v>
      </c>
      <c r="J63" s="226" t="str">
        <f>VLOOKUP(H63,Jména!$A$1:$B$1000,2,FALSE)</f>
        <v>Karolina</v>
      </c>
      <c r="K63" s="227" t="str">
        <f>VLOOKUP(A63,Popis!$A$6:$B$16,2,FALSE)</f>
        <v>8.kategorie - Juniorky, ročník 2002 - 2004</v>
      </c>
    </row>
    <row r="64" spans="1:13" ht="15">
      <c r="A64" s="342">
        <v>8</v>
      </c>
      <c r="B64" s="342">
        <v>3</v>
      </c>
      <c r="C64" s="325" t="s">
        <v>176</v>
      </c>
      <c r="D64" s="325"/>
      <c r="E64" s="325" t="s">
        <v>16</v>
      </c>
      <c r="F64" s="44"/>
      <c r="G64" s="355" t="s">
        <v>177</v>
      </c>
      <c r="H64" s="355" t="s">
        <v>70</v>
      </c>
      <c r="I64" s="226" t="str">
        <f>VLOOKUP(G64,Příjmení!$A$1:$B$999,2,FALSE)</f>
        <v>Kutišové</v>
      </c>
      <c r="J64" s="226" t="str">
        <f>VLOOKUP(H64,Jména!$A$1:$B$1000,2,FALSE)</f>
        <v>Tereze</v>
      </c>
      <c r="K64" s="227" t="str">
        <f>VLOOKUP(A64,Popis!$A$6:$B$16,2,FALSE)</f>
        <v>8.kategorie - Juniorky, ročník 2002 - 2004</v>
      </c>
    </row>
    <row r="65" spans="1:11" ht="15">
      <c r="A65" s="342">
        <v>8</v>
      </c>
      <c r="B65" s="342">
        <v>4</v>
      </c>
      <c r="C65" s="325" t="s">
        <v>178</v>
      </c>
      <c r="D65" s="325"/>
      <c r="E65" s="325" t="s">
        <v>41</v>
      </c>
      <c r="F65" s="44"/>
      <c r="G65" s="355" t="s">
        <v>179</v>
      </c>
      <c r="H65" s="355" t="s">
        <v>32</v>
      </c>
      <c r="I65" s="226" t="str">
        <f>VLOOKUP(G65,Příjmení!$A$1:$B$999,2,FALSE)</f>
        <v>Kortánové</v>
      </c>
      <c r="J65" s="226" t="str">
        <f>VLOOKUP(H65,Jména!$A$1:$B$1000,2,FALSE)</f>
        <v>Karolíně</v>
      </c>
      <c r="K65" s="227" t="str">
        <f>VLOOKUP(A65,Popis!$A$6:$B$16,2,FALSE)</f>
        <v>8.kategorie - Juniorky, ročník 2002 - 2004</v>
      </c>
    </row>
    <row r="66" spans="1:11" ht="15">
      <c r="A66" s="342">
        <v>8</v>
      </c>
      <c r="B66" s="342">
        <v>5</v>
      </c>
      <c r="C66" s="325" t="s">
        <v>180</v>
      </c>
      <c r="D66" s="325"/>
      <c r="E66" s="325" t="s">
        <v>41</v>
      </c>
      <c r="F66" s="44"/>
      <c r="G66" s="355" t="s">
        <v>181</v>
      </c>
      <c r="H66" s="355" t="s">
        <v>45</v>
      </c>
      <c r="I66" s="226" t="str">
        <f>VLOOKUP(G66,Příjmení!$A$1:$B$999,2,FALSE)</f>
        <v>Jelínkové</v>
      </c>
      <c r="J66" s="226" t="str">
        <f>VLOOKUP(H66,Jména!$A$1:$B$1000,2,FALSE)</f>
        <v>Viktori</v>
      </c>
      <c r="K66" s="227" t="str">
        <f>VLOOKUP(A66,Popis!$A$6:$B$16,2,FALSE)</f>
        <v>8.kategorie - Juniorky, ročník 2002 - 2004</v>
      </c>
    </row>
    <row r="67" spans="1:11" ht="15">
      <c r="A67" s="344">
        <v>9</v>
      </c>
      <c r="B67" s="344">
        <v>1</v>
      </c>
      <c r="C67" s="328" t="s">
        <v>182</v>
      </c>
      <c r="D67" s="328"/>
      <c r="E67" s="328" t="s">
        <v>16</v>
      </c>
      <c r="F67" s="231"/>
      <c r="G67" s="357" t="s">
        <v>183</v>
      </c>
      <c r="H67" s="357" t="s">
        <v>184</v>
      </c>
      <c r="I67" s="232" t="str">
        <f>VLOOKUP(G67,Příjmení!$A$1:$B$999,2,FALSE)</f>
        <v>Korytové</v>
      </c>
      <c r="J67" s="232" t="str">
        <f>VLOOKUP(H67,Jména!$A$1:$B$1000,2,FALSE)</f>
        <v>Ludmile</v>
      </c>
      <c r="K67" s="233" t="str">
        <f>VLOOKUP(A67,Popis!$A$6:$B$16,2,FALSE)</f>
        <v>9.kategorie - Dorostenky, ročník 2001 a starší</v>
      </c>
    </row>
    <row r="68" spans="1:11" ht="15">
      <c r="A68" s="348">
        <v>10</v>
      </c>
      <c r="B68" s="348">
        <v>1</v>
      </c>
      <c r="C68" s="349" t="s">
        <v>185</v>
      </c>
      <c r="D68" s="349"/>
      <c r="E68" s="349" t="s">
        <v>41</v>
      </c>
      <c r="F68" s="350"/>
      <c r="G68" s="366" t="s">
        <v>186</v>
      </c>
      <c r="H68" s="366" t="s">
        <v>187</v>
      </c>
      <c r="I68" s="352" t="str">
        <f>VLOOKUP(G68,Příjmení!$A$1:$B$999,2,FALSE)</f>
        <v>Šmejkalové</v>
      </c>
      <c r="J68" s="352" t="str">
        <f>VLOOKUP(H68,Jména!$A$1:$B$1000,2,FALSE)</f>
        <v>Magdaléně</v>
      </c>
      <c r="K68" s="351" t="str">
        <f>VLOOKUP(A68,Popis!$A$6:$B$16,2,FALSE)</f>
        <v>10.kategorie - Seniorky, ročník 2001 a starší</v>
      </c>
    </row>
    <row r="69" spans="1:11" ht="15">
      <c r="A69" s="348">
        <v>10</v>
      </c>
      <c r="B69" s="348">
        <v>2</v>
      </c>
      <c r="C69" s="349" t="s">
        <v>188</v>
      </c>
      <c r="D69" s="349"/>
      <c r="E69" s="349" t="s">
        <v>41</v>
      </c>
      <c r="F69" s="350"/>
      <c r="G69" s="366" t="s">
        <v>189</v>
      </c>
      <c r="H69" s="366" t="s">
        <v>48</v>
      </c>
      <c r="I69" s="352" t="str">
        <f>VLOOKUP(G69,Příjmení!$A$1:$B$999,2,FALSE)</f>
        <v>Špindlerové</v>
      </c>
      <c r="J69" s="352" t="str">
        <f>VLOOKUP(H69,Jména!$A$1:$B$1000,2,FALSE)</f>
        <v>Kateřině</v>
      </c>
      <c r="K69" s="351" t="str">
        <f>VLOOKUP(A69,Popis!$A$6:$B$16,2,FALSE)</f>
        <v>10.kategorie - Seniorky, ročník 2001 a starší</v>
      </c>
    </row>
    <row r="70" spans="1:11" ht="15">
      <c r="A70" s="348">
        <v>10</v>
      </c>
      <c r="B70" s="348">
        <v>3</v>
      </c>
      <c r="C70" s="349" t="s">
        <v>190</v>
      </c>
      <c r="D70" s="349"/>
      <c r="E70" s="349" t="s">
        <v>41</v>
      </c>
      <c r="F70" s="350"/>
      <c r="G70" s="366" t="s">
        <v>191</v>
      </c>
      <c r="H70" s="366" t="s">
        <v>70</v>
      </c>
      <c r="I70" s="352" t="str">
        <f>VLOOKUP(G70,Příjmení!$A$1:$B$999,2,FALSE)</f>
        <v>Jeřábkové</v>
      </c>
      <c r="J70" s="352" t="str">
        <f>VLOOKUP(H70,Jména!$A$1:$B$1000,2,FALSE)</f>
        <v>Tereze</v>
      </c>
      <c r="K70" s="351" t="str">
        <f>VLOOKUP(A70,Popis!$A$6:$B$16,2,FALSE)</f>
        <v>10.kategorie - Seniorky, ročník 2001 a starší</v>
      </c>
    </row>
    <row r="71" spans="1:11" ht="15">
      <c r="A71" s="348">
        <v>10</v>
      </c>
      <c r="B71" s="348">
        <v>4</v>
      </c>
      <c r="C71" s="349" t="s">
        <v>192</v>
      </c>
      <c r="D71" s="349"/>
      <c r="E71" s="349" t="s">
        <v>41</v>
      </c>
      <c r="F71" s="350"/>
      <c r="G71" s="366" t="s">
        <v>66</v>
      </c>
      <c r="H71" s="366" t="s">
        <v>78</v>
      </c>
      <c r="I71" s="352" t="str">
        <f>VLOOKUP(G71,Příjmení!$A$1:$B$999,2,FALSE)</f>
        <v>Kučerové</v>
      </c>
      <c r="J71" s="352" t="str">
        <f>VLOOKUP(H71,Jména!$A$1:$B$1000,2,FALSE)</f>
        <v>Natálii</v>
      </c>
      <c r="K71" s="351" t="str">
        <f>VLOOKUP(A71,Popis!$A$6:$B$16,2,FALSE)</f>
        <v>10.kategorie - Seniorky, ročník 2001 a starší</v>
      </c>
    </row>
  </sheetData>
  <autoFilter ref="A1:K71"/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zoomScale="75" workbookViewId="0">
      <selection activeCell="O18" sqref="O1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hidden="1" customWidth="1"/>
    <col min="7" max="8" width="5.7109375" style="7" customWidth="1"/>
    <col min="9" max="11" width="7.140625" style="7" bestFit="1" customWidth="1"/>
    <col min="12" max="14" width="5.7109375" customWidth="1"/>
    <col min="15" max="15" width="7.5703125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  <c r="S1" s="377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_kat4</f>
        <v>3b.kategorie - Naděje nejmladší, ročník 2009 a mladší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8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Kat4S1</f>
        <v>sestava bez náčiní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320"/>
      <c r="T7" s="507" t="s">
        <v>245</v>
      </c>
      <c r="U7" s="503"/>
    </row>
    <row r="8" spans="1:28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469" t="s">
        <v>226</v>
      </c>
      <c r="Q8" s="321" t="s">
        <v>227</v>
      </c>
      <c r="R8" s="315" t="s">
        <v>228</v>
      </c>
      <c r="S8" s="322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8" ht="24.95" customHeight="1">
      <c r="A9" s="33">
        <f>Seznam!B19</f>
        <v>1</v>
      </c>
      <c r="B9" s="367" t="str">
        <f>Seznam!C19</f>
        <v>Kučerová Ema</v>
      </c>
      <c r="C9" s="367">
        <f>Seznam!D19</f>
        <v>0</v>
      </c>
      <c r="D9" s="367" t="str">
        <f>Seznam!E19</f>
        <v>RG Proactive Milevsko</v>
      </c>
      <c r="E9" s="367">
        <f>Seznam!F19</f>
        <v>0</v>
      </c>
      <c r="F9" s="9" t="str">
        <f>IF($G$7="sestava bez náčiní","bez"," ")</f>
        <v>bez</v>
      </c>
      <c r="G9" s="288">
        <v>0.5</v>
      </c>
      <c r="H9" s="289">
        <v>0.2</v>
      </c>
      <c r="I9" s="290">
        <f>G9+H9</f>
        <v>0.7</v>
      </c>
      <c r="J9" s="309">
        <v>2.8</v>
      </c>
      <c r="K9" s="310">
        <v>5.3</v>
      </c>
      <c r="L9" s="311">
        <v>4.9000000000000004</v>
      </c>
      <c r="M9" s="312">
        <v>4.0999999999999996</v>
      </c>
      <c r="N9" s="312">
        <v>4.0999999999999996</v>
      </c>
      <c r="O9" s="313">
        <f>IF($O$2=2,TRUNC(SUM(K9:L9)/2*1000)/1000,IF($O$2=3,TRUNC(SUM(K9:M9)/3*1000)/1000,IF($O$2=4,TRUNC(MEDIAN(K9:N9)*1000)/1000,"???")))</f>
        <v>4.5</v>
      </c>
      <c r="P9" s="317">
        <f>IF(AND(J9=0,O9=0),0,IF(($Q$2-J9-O9)&lt;0,0,$Q$2-J9-O9))</f>
        <v>2.7</v>
      </c>
      <c r="Q9" s="311"/>
      <c r="R9" s="293">
        <f>I9+P9-Q9</f>
        <v>3.4000000000000004</v>
      </c>
      <c r="S9" s="24" t="s">
        <v>208</v>
      </c>
      <c r="T9" s="19">
        <f>RANK(R9,$R$9:$R$12)</f>
        <v>3</v>
      </c>
      <c r="U9" s="374" t="s">
        <v>208</v>
      </c>
      <c r="W9" s="36" t="str">
        <f>F9</f>
        <v>bez</v>
      </c>
      <c r="X9" s="31">
        <f>I9</f>
        <v>0.7</v>
      </c>
      <c r="Y9" s="31">
        <f t="shared" ref="Y9:AA12" si="0">P9</f>
        <v>2.7</v>
      </c>
      <c r="Z9" s="31">
        <f t="shared" si="0"/>
        <v>0</v>
      </c>
      <c r="AA9" s="31">
        <f t="shared" si="0"/>
        <v>3.4000000000000004</v>
      </c>
    </row>
    <row r="10" spans="1:28" ht="24.95" customHeight="1">
      <c r="A10" s="33">
        <f>Seznam!B20</f>
        <v>2</v>
      </c>
      <c r="B10" s="367" t="str">
        <f>Seznam!C20</f>
        <v xml:space="preserve">Kuchtová Tereza </v>
      </c>
      <c r="C10" s="367">
        <f>Seznam!D20</f>
        <v>0</v>
      </c>
      <c r="D10" s="367" t="str">
        <f>Seznam!E20</f>
        <v>TJ Sokol Bernartice</v>
      </c>
      <c r="E10" s="367">
        <f>Seznam!F20</f>
        <v>0</v>
      </c>
      <c r="F10" s="9" t="str">
        <f>IF($G$7="sestava bez náčiní","bez"," ")</f>
        <v>bez</v>
      </c>
      <c r="G10" s="288">
        <v>1.2</v>
      </c>
      <c r="H10" s="289">
        <v>0.4</v>
      </c>
      <c r="I10" s="290">
        <f>G10+H10</f>
        <v>1.6</v>
      </c>
      <c r="J10" s="309">
        <v>1.7</v>
      </c>
      <c r="K10" s="310">
        <v>3</v>
      </c>
      <c r="L10" s="311">
        <v>2.9</v>
      </c>
      <c r="M10" s="312">
        <v>2.7</v>
      </c>
      <c r="N10" s="312">
        <v>2.4</v>
      </c>
      <c r="O10" s="313">
        <f>IF($O$2=2,TRUNC(SUM(K10:L10)/2*1000)/1000,IF($O$2=3,TRUNC(SUM(K10:M10)/3*1000)/1000,IF($O$2=4,TRUNC(MEDIAN(K10:N10)*1000)/1000,"???")))</f>
        <v>2.8</v>
      </c>
      <c r="P10" s="317">
        <f>IF(AND(J10=0,O10=0),0,IF(($Q$2-J10-O10)&lt;0,0,$Q$2-J10-O10))</f>
        <v>5.5000000000000009</v>
      </c>
      <c r="Q10" s="311"/>
      <c r="R10" s="293">
        <f>I10+P10-Q10</f>
        <v>7.1000000000000014</v>
      </c>
      <c r="S10" s="24" t="s">
        <v>208</v>
      </c>
      <c r="T10" s="19">
        <f>RANK(R10,$R$9:$R$12)</f>
        <v>2</v>
      </c>
      <c r="U10" s="374" t="s">
        <v>208</v>
      </c>
      <c r="W10" s="36" t="str">
        <f>F10</f>
        <v>bez</v>
      </c>
      <c r="X10" s="31">
        <f>I10</f>
        <v>1.6</v>
      </c>
      <c r="Y10" s="31">
        <f t="shared" si="0"/>
        <v>5.5000000000000009</v>
      </c>
      <c r="Z10" s="31">
        <f t="shared" si="0"/>
        <v>0</v>
      </c>
      <c r="AA10" s="31">
        <f t="shared" si="0"/>
        <v>7.1000000000000014</v>
      </c>
    </row>
    <row r="11" spans="1:28" ht="24.95" customHeight="1">
      <c r="A11" s="33">
        <f>Seznam!B21</f>
        <v>3</v>
      </c>
      <c r="B11" s="367" t="str">
        <f>Seznam!C21</f>
        <v>Kofroňová Anna  </v>
      </c>
      <c r="C11" s="367">
        <f>Seznam!D21</f>
        <v>0</v>
      </c>
      <c r="D11" s="367" t="str">
        <f>Seznam!E21</f>
        <v>La Pirouette Jeseník </v>
      </c>
      <c r="E11" s="367">
        <f>Seznam!F21</f>
        <v>0</v>
      </c>
      <c r="F11" s="9" t="str">
        <f>IF($G$7="sestava bez náčiní","bez"," ")</f>
        <v>bez</v>
      </c>
      <c r="G11" s="288">
        <v>1.8</v>
      </c>
      <c r="H11" s="289">
        <v>0.6</v>
      </c>
      <c r="I11" s="290">
        <f>G11+H11</f>
        <v>2.4</v>
      </c>
      <c r="J11" s="309">
        <v>1.1000000000000001</v>
      </c>
      <c r="K11" s="310">
        <v>2.8</v>
      </c>
      <c r="L11" s="311">
        <v>2.9</v>
      </c>
      <c r="M11" s="312">
        <v>2.2999999999999998</v>
      </c>
      <c r="N11" s="312">
        <v>1.9</v>
      </c>
      <c r="O11" s="313">
        <f>IF($O$2=2,TRUNC(SUM(K11:L11)/2*1000)/1000,IF($O$2=3,TRUNC(SUM(K11:M11)/3*1000)/1000,IF($O$2=4,TRUNC(MEDIAN(K11:N11)*1000)/1000,"???")))</f>
        <v>2.5499999999999998</v>
      </c>
      <c r="P11" s="317">
        <f>IF(AND(J11=0,O11=0),0,IF(($Q$2-J11-O11)&lt;0,0,$Q$2-J11-O11))</f>
        <v>6.3500000000000005</v>
      </c>
      <c r="Q11" s="311"/>
      <c r="R11" s="293">
        <f>I11+P11-Q11</f>
        <v>8.75</v>
      </c>
      <c r="S11" s="24" t="s">
        <v>208</v>
      </c>
      <c r="T11" s="19">
        <f>RANK(R11,$R$9:$R$12)</f>
        <v>1</v>
      </c>
      <c r="U11" s="374" t="s">
        <v>208</v>
      </c>
      <c r="W11" s="36" t="str">
        <f>F11</f>
        <v>bez</v>
      </c>
      <c r="X11" s="31">
        <f>I11</f>
        <v>2.4</v>
      </c>
      <c r="Y11" s="31">
        <f t="shared" si="0"/>
        <v>6.3500000000000005</v>
      </c>
      <c r="Z11" s="31">
        <f t="shared" si="0"/>
        <v>0</v>
      </c>
      <c r="AA11" s="31">
        <f t="shared" si="0"/>
        <v>8.75</v>
      </c>
    </row>
    <row r="12" spans="1:28" ht="24.95" customHeight="1">
      <c r="A12" s="213"/>
      <c r="B12" s="214"/>
      <c r="C12" s="215"/>
      <c r="D12" s="216"/>
      <c r="E12" s="216"/>
      <c r="F12" s="215"/>
      <c r="G12" s="288">
        <v>0</v>
      </c>
      <c r="H12" s="289"/>
      <c r="I12" s="290">
        <f>G12+H12</f>
        <v>0</v>
      </c>
      <c r="J12" s="309">
        <v>0</v>
      </c>
      <c r="K12" s="310">
        <v>0</v>
      </c>
      <c r="L12" s="311"/>
      <c r="M12" s="312"/>
      <c r="N12" s="312"/>
      <c r="O12" s="313">
        <f>IF($O$2=2,TRUNC(SUM(K12:L12)/2*1000)/1000,IF($O$2=3,TRUNC(SUM(K12:M12)/3*1000)/1000,IF($O$2=4,TRUNC(MEDIAN(K12:N12)*1000)/1000,"???")))</f>
        <v>0</v>
      </c>
      <c r="P12" s="317">
        <f>IF(AND(J12=0,O12=0),0,IF(($Q$2-J12-O12)&lt;0,0,$Q$2-J12-O12))</f>
        <v>0</v>
      </c>
      <c r="Q12" s="311"/>
      <c r="R12" s="293">
        <f>I12+P12-Q12</f>
        <v>0</v>
      </c>
      <c r="S12" s="24" t="s">
        <v>208</v>
      </c>
      <c r="T12" s="19">
        <f>RANK(R12,$R$9:$R$12)</f>
        <v>4</v>
      </c>
      <c r="U12" s="374" t="s">
        <v>208</v>
      </c>
      <c r="W12" s="36">
        <f>F12</f>
        <v>0</v>
      </c>
      <c r="X12" s="31">
        <f>I12</f>
        <v>0</v>
      </c>
      <c r="Y12" s="31">
        <f t="shared" si="0"/>
        <v>0</v>
      </c>
      <c r="Z12" s="31">
        <f t="shared" si="0"/>
        <v>0</v>
      </c>
      <c r="AA12" s="31">
        <f t="shared" si="0"/>
        <v>0</v>
      </c>
    </row>
    <row r="13" spans="1:28" s="222" customFormat="1" ht="16.5" thickBot="1">
      <c r="A13" s="217"/>
      <c r="B13" s="217"/>
      <c r="C13" s="219"/>
      <c r="D13" s="217"/>
      <c r="E13" s="217"/>
      <c r="F13" s="218"/>
      <c r="G13" s="220">
        <v>0</v>
      </c>
      <c r="H13" s="220"/>
      <c r="I13" s="220"/>
      <c r="J13" s="220"/>
      <c r="K13" s="221">
        <f>SUM(G13:J13)/2</f>
        <v>0</v>
      </c>
      <c r="L13" s="253">
        <v>0</v>
      </c>
      <c r="M13" s="253"/>
      <c r="N13" s="253"/>
      <c r="O13" s="253"/>
      <c r="P13" s="253"/>
      <c r="Q13" s="221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ht="16.5" customHeight="1">
      <c r="A14" s="509" t="s">
        <v>223</v>
      </c>
      <c r="B14" s="511" t="s">
        <v>6</v>
      </c>
      <c r="C14" s="513" t="s">
        <v>3</v>
      </c>
      <c r="D14" s="511" t="s">
        <v>4</v>
      </c>
      <c r="E14" s="515" t="s">
        <v>5</v>
      </c>
      <c r="F14" s="515" t="s">
        <v>244</v>
      </c>
      <c r="G14" s="318" t="str">
        <f>Kat4S2</f>
        <v>sestava s libovolným náčiním</v>
      </c>
      <c r="H14" s="319"/>
      <c r="I14" s="18"/>
      <c r="J14" s="18"/>
      <c r="K14" s="18"/>
      <c r="L14" s="18"/>
      <c r="M14" s="18"/>
      <c r="N14" s="18"/>
      <c r="O14" s="18"/>
      <c r="P14" s="18"/>
      <c r="Q14" s="18">
        <v>0</v>
      </c>
      <c r="R14" s="18">
        <v>0</v>
      </c>
      <c r="S14" s="320"/>
      <c r="T14" s="507" t="s">
        <v>245</v>
      </c>
      <c r="U14" s="507" t="s">
        <v>257</v>
      </c>
    </row>
    <row r="15" spans="1:28" ht="16.5" customHeight="1" thickBot="1">
      <c r="A15" s="510">
        <v>0</v>
      </c>
      <c r="B15" s="512">
        <v>0</v>
      </c>
      <c r="C15" s="514">
        <v>0</v>
      </c>
      <c r="D15" s="512">
        <v>0</v>
      </c>
      <c r="E15" s="516">
        <v>0</v>
      </c>
      <c r="F15" s="516">
        <v>0</v>
      </c>
      <c r="G15" s="316" t="s">
        <v>246</v>
      </c>
      <c r="H15" s="314" t="s">
        <v>247</v>
      </c>
      <c r="I15" s="315" t="s">
        <v>225</v>
      </c>
      <c r="J15" s="469" t="s">
        <v>248</v>
      </c>
      <c r="K15" s="469" t="s">
        <v>249</v>
      </c>
      <c r="L15" s="469" t="s">
        <v>250</v>
      </c>
      <c r="M15" s="469" t="s">
        <v>251</v>
      </c>
      <c r="N15" s="469" t="s">
        <v>252</v>
      </c>
      <c r="O15" s="315" t="s">
        <v>253</v>
      </c>
      <c r="P15" s="469" t="s">
        <v>226</v>
      </c>
      <c r="Q15" s="321" t="s">
        <v>227</v>
      </c>
      <c r="R15" s="315" t="s">
        <v>228</v>
      </c>
      <c r="S15" s="322" t="s">
        <v>231</v>
      </c>
      <c r="T15" s="508"/>
      <c r="U15" s="508"/>
      <c r="W15" s="35" t="s">
        <v>254</v>
      </c>
      <c r="X15" s="35" t="s">
        <v>225</v>
      </c>
      <c r="Y15" s="35" t="s">
        <v>226</v>
      </c>
      <c r="Z15" s="35" t="s">
        <v>255</v>
      </c>
      <c r="AA15" s="35" t="s">
        <v>231</v>
      </c>
      <c r="AB15" s="35" t="s">
        <v>228</v>
      </c>
    </row>
    <row r="16" spans="1:28" ht="24.95" customHeight="1">
      <c r="A16" s="33">
        <f>Seznam!B19</f>
        <v>1</v>
      </c>
      <c r="B16" s="367" t="str">
        <f>Seznam!C19</f>
        <v>Kučerová Ema</v>
      </c>
      <c r="C16" s="367">
        <f>Seznam!D19</f>
        <v>0</v>
      </c>
      <c r="D16" s="367" t="str">
        <f>Seznam!E19</f>
        <v>RG Proactive Milevsko</v>
      </c>
      <c r="E16" s="367">
        <f>Seznam!F19</f>
        <v>0</v>
      </c>
      <c r="F16" s="262" t="str">
        <f>IF($G$14="sestava bez náčiní","bez"," ")</f>
        <v xml:space="preserve"> </v>
      </c>
      <c r="G16" s="288">
        <v>0.2</v>
      </c>
      <c r="H16" s="289">
        <v>0</v>
      </c>
      <c r="I16" s="290">
        <f>G16+H16</f>
        <v>0.2</v>
      </c>
      <c r="J16" s="309">
        <v>3</v>
      </c>
      <c r="K16" s="310">
        <v>5.7</v>
      </c>
      <c r="L16" s="311">
        <v>5.2</v>
      </c>
      <c r="M16" s="312">
        <v>4.8</v>
      </c>
      <c r="N16" s="312">
        <v>4.5999999999999996</v>
      </c>
      <c r="O16" s="313">
        <f>IF($O$2=2,TRUNC(SUM(K16:L16)/2*1000)/1000,IF($O$2=3,TRUNC(SUM(K16:M16)/3*1000)/1000,IF($O$2=4,TRUNC(MEDIAN(K16:N16)*1000)/1000,"???")))</f>
        <v>5</v>
      </c>
      <c r="P16" s="317">
        <f>IF(AND(J16=0,O16=0),0,IF(($Q$2-J16-O16)&lt;0,0,$Q$2-J16-O16))</f>
        <v>2</v>
      </c>
      <c r="Q16" s="311"/>
      <c r="R16" s="293">
        <f>I16+P16-Q16</f>
        <v>2.2000000000000002</v>
      </c>
      <c r="S16" s="24">
        <f>R9+R16</f>
        <v>5.6000000000000005</v>
      </c>
      <c r="T16" s="19">
        <f>RANK(R16,$R$16:$R$19)</f>
        <v>3</v>
      </c>
      <c r="U16" s="25">
        <f>RANK(S16,$S$16:$S$19)</f>
        <v>3</v>
      </c>
      <c r="W16" s="36" t="str">
        <f>F16</f>
        <v xml:space="preserve"> </v>
      </c>
      <c r="X16" s="31">
        <f>I16</f>
        <v>0.2</v>
      </c>
      <c r="Y16" s="31">
        <f t="shared" ref="Y16:AB19" si="1">P16</f>
        <v>2</v>
      </c>
      <c r="Z16" s="31">
        <f t="shared" si="1"/>
        <v>0</v>
      </c>
      <c r="AA16" s="31">
        <f t="shared" si="1"/>
        <v>2.2000000000000002</v>
      </c>
      <c r="AB16" s="31">
        <f t="shared" si="1"/>
        <v>5.6000000000000005</v>
      </c>
    </row>
    <row r="17" spans="1:28" ht="24.95" customHeight="1">
      <c r="A17" s="33">
        <f>Seznam!B20</f>
        <v>2</v>
      </c>
      <c r="B17" s="367" t="str">
        <f>Seznam!C20</f>
        <v xml:space="preserve">Kuchtová Tereza </v>
      </c>
      <c r="C17" s="367">
        <f>Seznam!D20</f>
        <v>0</v>
      </c>
      <c r="D17" s="367" t="str">
        <f>Seznam!E20</f>
        <v>TJ Sokol Bernartice</v>
      </c>
      <c r="E17" s="367">
        <f>Seznam!F30</f>
        <v>0</v>
      </c>
      <c r="F17" s="262" t="str">
        <f>IF($G$14="sestava bez náčiní","bez"," ")</f>
        <v xml:space="preserve"> </v>
      </c>
      <c r="G17" s="288">
        <v>0.6</v>
      </c>
      <c r="H17" s="289">
        <v>0</v>
      </c>
      <c r="I17" s="290">
        <f>G17+H17</f>
        <v>0.6</v>
      </c>
      <c r="J17" s="309">
        <v>2.5</v>
      </c>
      <c r="K17" s="310">
        <v>3.9</v>
      </c>
      <c r="L17" s="311">
        <v>4.9000000000000004</v>
      </c>
      <c r="M17" s="312">
        <v>3.4</v>
      </c>
      <c r="N17" s="312">
        <v>3.2</v>
      </c>
      <c r="O17" s="313">
        <f>IF($O$2=2,TRUNC(SUM(K17:L17)/2*1000)/1000,IF($O$2=3,TRUNC(SUM(K17:M17)/3*1000)/1000,IF($O$2=4,TRUNC(MEDIAN(K17:N17)*1000)/1000,"???")))</f>
        <v>3.65</v>
      </c>
      <c r="P17" s="317">
        <f>IF(AND(J17=0,O17=0),0,IF(($Q$2-J17-O17)&lt;0,0,$Q$2-J17-O17))</f>
        <v>3.85</v>
      </c>
      <c r="Q17" s="311"/>
      <c r="R17" s="293">
        <f>I17+P17-Q17</f>
        <v>4.45</v>
      </c>
      <c r="S17" s="24">
        <f>R10+R17</f>
        <v>11.55</v>
      </c>
      <c r="T17" s="19">
        <f>RANK(R17,$R$16:$R$19)</f>
        <v>2</v>
      </c>
      <c r="U17" s="25">
        <f>RANK(S17,$S$16:$S$19)</f>
        <v>2</v>
      </c>
      <c r="W17" s="36" t="str">
        <f>F17</f>
        <v xml:space="preserve"> </v>
      </c>
      <c r="X17" s="31">
        <f>I17</f>
        <v>0.6</v>
      </c>
      <c r="Y17" s="31">
        <f t="shared" si="1"/>
        <v>3.85</v>
      </c>
      <c r="Z17" s="31">
        <f t="shared" si="1"/>
        <v>0</v>
      </c>
      <c r="AA17" s="31">
        <f t="shared" si="1"/>
        <v>4.45</v>
      </c>
      <c r="AB17" s="31">
        <f t="shared" si="1"/>
        <v>11.55</v>
      </c>
    </row>
    <row r="18" spans="1:28" ht="24.95" customHeight="1">
      <c r="A18" s="33">
        <f>Seznam!B21</f>
        <v>3</v>
      </c>
      <c r="B18" s="367" t="str">
        <f>Seznam!C21</f>
        <v>Kofroňová Anna  </v>
      </c>
      <c r="C18" s="367">
        <f>Seznam!D21</f>
        <v>0</v>
      </c>
      <c r="D18" s="367" t="str">
        <f>Seznam!E21</f>
        <v>La Pirouette Jeseník </v>
      </c>
      <c r="E18" s="367">
        <f>Seznam!F34</f>
        <v>0</v>
      </c>
      <c r="F18" s="262" t="str">
        <f>IF($G$14="sestava bez náčiní","bez"," ")</f>
        <v xml:space="preserve"> </v>
      </c>
      <c r="G18" s="288">
        <v>1.4</v>
      </c>
      <c r="H18" s="289">
        <v>0.6</v>
      </c>
      <c r="I18" s="290">
        <f>G18+H18</f>
        <v>2</v>
      </c>
      <c r="J18" s="309">
        <v>2.2000000000000002</v>
      </c>
      <c r="K18" s="310">
        <v>3.7</v>
      </c>
      <c r="L18" s="311">
        <v>4</v>
      </c>
      <c r="M18" s="312">
        <v>3</v>
      </c>
      <c r="N18" s="312">
        <v>2.6</v>
      </c>
      <c r="O18" s="313">
        <f>IF($O$2=2,TRUNC(SUM(K18:L18)/2*1000)/1000,IF($O$2=3,TRUNC(SUM(K18:M18)/3*1000)/1000,IF($O$2=4,TRUNC(MEDIAN(K18:N18)*1000)/1000,"???")))</f>
        <v>3.35</v>
      </c>
      <c r="P18" s="317">
        <f>IF(AND(J18=0,O18=0),0,IF(($Q$2-J18-O18)&lt;0,0,$Q$2-J18-O18))</f>
        <v>4.4499999999999993</v>
      </c>
      <c r="Q18" s="311"/>
      <c r="R18" s="293">
        <f>I18+P18-Q18</f>
        <v>6.4499999999999993</v>
      </c>
      <c r="S18" s="24">
        <f>R11+R18</f>
        <v>15.2</v>
      </c>
      <c r="T18" s="19">
        <f>RANK(R18,$R$16:$R$19)</f>
        <v>1</v>
      </c>
      <c r="U18" s="25">
        <f>RANK(S18,$S$16:$S$19)</f>
        <v>1</v>
      </c>
      <c r="W18" s="36" t="str">
        <f>F18</f>
        <v xml:space="preserve"> </v>
      </c>
      <c r="X18" s="31">
        <f>I18</f>
        <v>2</v>
      </c>
      <c r="Y18" s="31">
        <f t="shared" si="1"/>
        <v>4.4499999999999993</v>
      </c>
      <c r="Z18" s="31">
        <f t="shared" si="1"/>
        <v>0</v>
      </c>
      <c r="AA18" s="31">
        <f t="shared" si="1"/>
        <v>6.4499999999999993</v>
      </c>
      <c r="AB18" s="31">
        <f t="shared" si="1"/>
        <v>15.2</v>
      </c>
    </row>
    <row r="19" spans="1:28" ht="24.95" customHeight="1">
      <c r="A19" s="33"/>
      <c r="B19" s="2"/>
      <c r="C19" s="9"/>
      <c r="D19" s="34"/>
      <c r="E19" s="34"/>
      <c r="F19" s="9"/>
      <c r="G19" s="288">
        <v>0</v>
      </c>
      <c r="H19" s="289"/>
      <c r="I19" s="290">
        <f>G19+H19</f>
        <v>0</v>
      </c>
      <c r="J19" s="309">
        <v>0</v>
      </c>
      <c r="K19" s="310">
        <v>0</v>
      </c>
      <c r="L19" s="311"/>
      <c r="M19" s="312"/>
      <c r="N19" s="312"/>
      <c r="O19" s="313">
        <f>IF($O$2=2,TRUNC(SUM(K19:L19)/2*1000)/1000,IF($O$2=3,TRUNC(SUM(K19:M19)/3*1000)/1000,IF($O$2=4,TRUNC(MEDIAN(K19:N19)*1000)/1000,"???")))</f>
        <v>0</v>
      </c>
      <c r="P19" s="317">
        <f>IF(AND(J19=0,O19=0),0,IF(($Q$2-J19-O19)&lt;0,0,$Q$2-J19-O19))</f>
        <v>0</v>
      </c>
      <c r="Q19" s="311"/>
      <c r="R19" s="293">
        <f>I19+P19-Q19</f>
        <v>0</v>
      </c>
      <c r="S19" s="24">
        <f>R12+R19</f>
        <v>0</v>
      </c>
      <c r="T19" s="19">
        <f>RANK(R19,$R$16:$R$19)</f>
        <v>4</v>
      </c>
      <c r="U19" s="25">
        <f>RANK(S19,$S$16:$S$19)</f>
        <v>4</v>
      </c>
      <c r="W19" s="36">
        <f>F19</f>
        <v>0</v>
      </c>
      <c r="X19" s="31">
        <f>I19</f>
        <v>0</v>
      </c>
      <c r="Y19" s="31">
        <f t="shared" si="1"/>
        <v>0</v>
      </c>
      <c r="Z19" s="31">
        <f t="shared" si="1"/>
        <v>0</v>
      </c>
      <c r="AA19" s="31">
        <f t="shared" si="1"/>
        <v>0</v>
      </c>
      <c r="AB19" s="31">
        <f t="shared" si="1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C14:C15"/>
    <mergeCell ref="D14:D15"/>
    <mergeCell ref="E14:E15"/>
    <mergeCell ref="F14:F15"/>
  </mergeCells>
  <phoneticPr fontId="13" type="noConversion"/>
  <conditionalFormatting sqref="G16:H19 J16:N19 G9:H12 J9:N12">
    <cfRule type="cellIs" dxfId="32" priority="1" stopIfTrue="1" operator="equal">
      <formula>0</formula>
    </cfRule>
  </conditionalFormatting>
  <conditionalFormatting sqref="I16:I19 I9:I12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16:O19 O9:O12">
    <cfRule type="cellIs" dxfId="29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Zeros="0" topLeftCell="A43" zoomScale="75" workbookViewId="0">
      <selection activeCell="P40" sqref="P40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hidden="1" customWidth="1"/>
    <col min="7" max="8" width="5.7109375" style="7" customWidth="1"/>
    <col min="9" max="11" width="7.140625" style="7" bestFit="1" customWidth="1"/>
    <col min="12" max="14" width="5.7109375" customWidth="1"/>
    <col min="15" max="15" width="7.425781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4.kategorie - Naděje mladší, ročník 2007 a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7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Kat5S1</f>
        <v>sestava bez náčiní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7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322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7" ht="24.95" customHeight="1">
      <c r="A9" s="33">
        <f>Seznam!B22</f>
        <v>1</v>
      </c>
      <c r="B9" s="367" t="str">
        <f>Seznam!C22</f>
        <v>Vaiglová Viktorie  </v>
      </c>
      <c r="C9" s="367">
        <f>Seznam!D22</f>
        <v>0</v>
      </c>
      <c r="D9" s="367" t="str">
        <f>Seznam!E22</f>
        <v>La Pirouette Jeseník </v>
      </c>
      <c r="E9" s="367">
        <f>Seznam!F22</f>
        <v>0</v>
      </c>
      <c r="F9" s="9" t="str">
        <f>IF($G$7="sestava bez náčiní","bez"," ")</f>
        <v>bez</v>
      </c>
      <c r="G9" s="288">
        <v>0.6</v>
      </c>
      <c r="H9" s="289">
        <v>0.4</v>
      </c>
      <c r="I9" s="290">
        <f>G9+H9</f>
        <v>1</v>
      </c>
      <c r="J9" s="309">
        <v>2</v>
      </c>
      <c r="K9" s="310">
        <v>3.7</v>
      </c>
      <c r="L9" s="311">
        <v>3.8</v>
      </c>
      <c r="M9" s="312">
        <v>2.1</v>
      </c>
      <c r="N9" s="312">
        <v>2.2999999999999998</v>
      </c>
      <c r="O9" s="313">
        <f>IF($O$2=2,TRUNC(SUM(K9:L9)/2*1000)/1000,IF($O$2=3,TRUNC(SUM(K9:M9)/3*1000)/1000,IF($O$2=4,TRUNC(MEDIAN(K9:N9)*1000)/1000,"???")))</f>
        <v>3</v>
      </c>
      <c r="P9" s="368">
        <f>IF(AND(J9=0,O9=0),0,IF(($Q$2-J9-O9)&lt;0,0,$Q$2-J9-O9))</f>
        <v>5</v>
      </c>
      <c r="Q9" s="311"/>
      <c r="R9" s="293">
        <f>I9+P9-Q9</f>
        <v>6</v>
      </c>
      <c r="S9" s="24" t="s">
        <v>208</v>
      </c>
      <c r="T9" s="19">
        <f t="shared" ref="T9:T31" si="0">RANK(R9,$R$9:$R$31)</f>
        <v>11</v>
      </c>
      <c r="U9" s="374" t="s">
        <v>208</v>
      </c>
      <c r="W9" s="36" t="str">
        <f>F9</f>
        <v>bez</v>
      </c>
      <c r="X9" s="31">
        <f>I9</f>
        <v>1</v>
      </c>
      <c r="Y9" s="31">
        <f t="shared" ref="Y9:AA10" si="1">P9</f>
        <v>5</v>
      </c>
      <c r="Z9" s="31">
        <f t="shared" si="1"/>
        <v>0</v>
      </c>
      <c r="AA9" s="31">
        <f t="shared" si="1"/>
        <v>6</v>
      </c>
    </row>
    <row r="10" spans="1:27" ht="24.95" customHeight="1">
      <c r="A10" s="33">
        <f>Seznam!B23</f>
        <v>2</v>
      </c>
      <c r="B10" s="367" t="str">
        <f>Seznam!C23</f>
        <v>Jankujová Natálie</v>
      </c>
      <c r="C10" s="367">
        <f>Seznam!D23</f>
        <v>0</v>
      </c>
      <c r="D10" s="367" t="str">
        <f>Seznam!E23</f>
        <v>TJ Jiskra Humpolec</v>
      </c>
      <c r="E10" s="367">
        <f>Seznam!F23</f>
        <v>0</v>
      </c>
      <c r="F10" s="9" t="str">
        <f>IF($G$7="sestava bez náčiní","bez"," ")</f>
        <v>bez</v>
      </c>
      <c r="G10" s="288">
        <v>0</v>
      </c>
      <c r="H10" s="289">
        <v>0.4</v>
      </c>
      <c r="I10" s="290">
        <f>G10+H10</f>
        <v>0.4</v>
      </c>
      <c r="J10" s="309">
        <v>3</v>
      </c>
      <c r="K10" s="310">
        <v>4.5</v>
      </c>
      <c r="L10" s="311">
        <v>4.7</v>
      </c>
      <c r="M10" s="312">
        <v>2.7</v>
      </c>
      <c r="N10" s="312">
        <v>2.7</v>
      </c>
      <c r="O10" s="313">
        <f>IF($O$2=2,TRUNC(SUM(K10:L10)/2*1000)/1000,IF($O$2=3,TRUNC(SUM(K10:M10)/3*1000)/1000,IF($O$2=4,TRUNC(MEDIAN(K10:N10)*1000)/1000,"???")))</f>
        <v>3.6</v>
      </c>
      <c r="P10" s="368">
        <f>IF(AND(J10=0,O10=0),0,IF(($Q$2-J10-O10)&lt;0,0,$Q$2-J10-O10))</f>
        <v>3.4</v>
      </c>
      <c r="Q10" s="311"/>
      <c r="R10" s="293">
        <f>I10+P10-Q10</f>
        <v>3.8</v>
      </c>
      <c r="S10" s="24" t="s">
        <v>208</v>
      </c>
      <c r="T10" s="19">
        <f t="shared" si="0"/>
        <v>21</v>
      </c>
      <c r="U10" s="374" t="s">
        <v>208</v>
      </c>
      <c r="W10" s="36" t="str">
        <f>F10</f>
        <v>bez</v>
      </c>
      <c r="X10" s="31">
        <f>I10</f>
        <v>0.4</v>
      </c>
      <c r="Y10" s="31">
        <f t="shared" si="1"/>
        <v>3.4</v>
      </c>
      <c r="Z10" s="31">
        <f t="shared" si="1"/>
        <v>0</v>
      </c>
      <c r="AA10" s="31">
        <f t="shared" si="1"/>
        <v>3.8</v>
      </c>
    </row>
    <row r="11" spans="1:27" ht="24.95" customHeight="1">
      <c r="A11" s="33">
        <f>Seznam!B25</f>
        <v>4</v>
      </c>
      <c r="B11" s="367" t="str">
        <f>Seznam!C25</f>
        <v>Blažková Nikola</v>
      </c>
      <c r="C11" s="367">
        <f>Seznam!D25</f>
        <v>0</v>
      </c>
      <c r="D11" s="367" t="str">
        <f>Seznam!E25</f>
        <v>RG Proactive Milevsko</v>
      </c>
      <c r="E11" s="367">
        <f>Seznam!F25</f>
        <v>0</v>
      </c>
      <c r="F11" s="215" t="s">
        <v>256</v>
      </c>
      <c r="G11" s="288">
        <v>1</v>
      </c>
      <c r="H11" s="289">
        <v>0.2</v>
      </c>
      <c r="I11" s="290">
        <f t="shared" ref="I11:I30" si="2">G11+H11</f>
        <v>1.2</v>
      </c>
      <c r="J11" s="309">
        <v>2.4</v>
      </c>
      <c r="K11" s="310">
        <v>4.7</v>
      </c>
      <c r="L11" s="311">
        <v>4.9000000000000004</v>
      </c>
      <c r="M11" s="312">
        <v>3.3</v>
      </c>
      <c r="N11" s="312">
        <v>3.1</v>
      </c>
      <c r="O11" s="313">
        <f t="shared" ref="O11:O30" si="3">IF($O$2=2,TRUNC(SUM(K11:L11)/2*1000)/1000,IF($O$2=3,TRUNC(SUM(K11:M11)/3*1000)/1000,IF($O$2=4,TRUNC(MEDIAN(K11:N11)*1000)/1000,"???")))</f>
        <v>4</v>
      </c>
      <c r="P11" s="368">
        <f t="shared" ref="P11:P30" si="4">IF(AND(J11=0,O11=0),0,IF(($Q$2-J11-O11)&lt;0,0,$Q$2-J11-O11))</f>
        <v>3.5999999999999996</v>
      </c>
      <c r="Q11" s="311"/>
      <c r="R11" s="293">
        <f t="shared" ref="R11:R30" si="5">I11+P11-Q11</f>
        <v>4.8</v>
      </c>
      <c r="S11" s="24" t="s">
        <v>208</v>
      </c>
      <c r="T11" s="19">
        <f t="shared" si="0"/>
        <v>15</v>
      </c>
      <c r="U11" s="374" t="s">
        <v>208</v>
      </c>
      <c r="W11" s="36" t="str">
        <f t="shared" ref="W11:W30" si="6">F11</f>
        <v>bez</v>
      </c>
      <c r="X11" s="31">
        <f t="shared" ref="X11:X30" si="7">I11</f>
        <v>1.2</v>
      </c>
      <c r="Y11" s="31">
        <f t="shared" ref="Y11:Y30" si="8">P11</f>
        <v>3.5999999999999996</v>
      </c>
      <c r="Z11" s="31">
        <f t="shared" ref="Z11:Z30" si="9">Q11</f>
        <v>0</v>
      </c>
      <c r="AA11" s="31">
        <f t="shared" ref="AA11:AA30" si="10">R11</f>
        <v>4.8</v>
      </c>
    </row>
    <row r="12" spans="1:27" ht="24.95" customHeight="1">
      <c r="A12" s="33">
        <f>Seznam!B26</f>
        <v>5</v>
      </c>
      <c r="B12" s="367" t="str">
        <f>Seznam!C26</f>
        <v xml:space="preserve">Ščerbová Jacquelyn Carmen </v>
      </c>
      <c r="C12" s="367">
        <f>Seznam!D26</f>
        <v>0</v>
      </c>
      <c r="D12" s="367" t="str">
        <f>Seznam!E26</f>
        <v>TJ Sokol Bernartice</v>
      </c>
      <c r="E12" s="367">
        <f>Seznam!F26</f>
        <v>0</v>
      </c>
      <c r="F12" s="215" t="s">
        <v>256</v>
      </c>
      <c r="G12" s="288">
        <v>0.5</v>
      </c>
      <c r="H12" s="289">
        <v>0.4</v>
      </c>
      <c r="I12" s="290">
        <f t="shared" si="2"/>
        <v>0.9</v>
      </c>
      <c r="J12" s="309">
        <v>3.4</v>
      </c>
      <c r="K12" s="310">
        <v>4.5999999999999996</v>
      </c>
      <c r="L12" s="311">
        <v>3.9</v>
      </c>
      <c r="M12" s="312">
        <v>3.2</v>
      </c>
      <c r="N12" s="312">
        <v>3.2</v>
      </c>
      <c r="O12" s="313">
        <f t="shared" si="3"/>
        <v>3.55</v>
      </c>
      <c r="P12" s="368">
        <f t="shared" si="4"/>
        <v>3.05</v>
      </c>
      <c r="Q12" s="311"/>
      <c r="R12" s="293">
        <f t="shared" si="5"/>
        <v>3.9499999999999997</v>
      </c>
      <c r="S12" s="24" t="s">
        <v>208</v>
      </c>
      <c r="T12" s="19">
        <f t="shared" si="0"/>
        <v>20</v>
      </c>
      <c r="U12" s="374" t="s">
        <v>208</v>
      </c>
      <c r="W12" s="36" t="str">
        <f t="shared" si="6"/>
        <v>bez</v>
      </c>
      <c r="X12" s="31">
        <f t="shared" si="7"/>
        <v>0.9</v>
      </c>
      <c r="Y12" s="31">
        <f t="shared" si="8"/>
        <v>3.05</v>
      </c>
      <c r="Z12" s="31">
        <f t="shared" si="9"/>
        <v>0</v>
      </c>
      <c r="AA12" s="31">
        <f t="shared" si="10"/>
        <v>3.9499999999999997</v>
      </c>
    </row>
    <row r="13" spans="1:27" ht="24.95" customHeight="1">
      <c r="A13" s="33">
        <f>Seznam!B27</f>
        <v>6</v>
      </c>
      <c r="B13" s="367" t="str">
        <f>Seznam!C27</f>
        <v>Kapustová Tereza</v>
      </c>
      <c r="C13" s="367">
        <f>Seznam!D27</f>
        <v>0</v>
      </c>
      <c r="D13" s="367" t="str">
        <f>Seznam!E27</f>
        <v>TJ Jiskra Humpolec</v>
      </c>
      <c r="E13" s="367">
        <f>Seznam!F27</f>
        <v>0</v>
      </c>
      <c r="F13" s="215" t="s">
        <v>256</v>
      </c>
      <c r="G13" s="288">
        <v>0.1</v>
      </c>
      <c r="H13" s="289">
        <v>0.6</v>
      </c>
      <c r="I13" s="290">
        <f t="shared" si="2"/>
        <v>0.7</v>
      </c>
      <c r="J13" s="309">
        <v>2.8</v>
      </c>
      <c r="K13" s="310">
        <v>4.7</v>
      </c>
      <c r="L13" s="311">
        <v>4.3</v>
      </c>
      <c r="M13" s="312">
        <v>3.2</v>
      </c>
      <c r="N13" s="312">
        <v>3</v>
      </c>
      <c r="O13" s="313">
        <f t="shared" si="3"/>
        <v>3.75</v>
      </c>
      <c r="P13" s="368">
        <f t="shared" si="4"/>
        <v>3.45</v>
      </c>
      <c r="Q13" s="311"/>
      <c r="R13" s="293">
        <f t="shared" si="5"/>
        <v>4.1500000000000004</v>
      </c>
      <c r="S13" s="24" t="s">
        <v>208</v>
      </c>
      <c r="T13" s="19">
        <f t="shared" si="0"/>
        <v>19</v>
      </c>
      <c r="U13" s="374" t="s">
        <v>208</v>
      </c>
      <c r="W13" s="36" t="str">
        <f t="shared" si="6"/>
        <v>bez</v>
      </c>
      <c r="X13" s="31">
        <f t="shared" si="7"/>
        <v>0.7</v>
      </c>
      <c r="Y13" s="31">
        <f t="shared" si="8"/>
        <v>3.45</v>
      </c>
      <c r="Z13" s="31">
        <f t="shared" si="9"/>
        <v>0</v>
      </c>
      <c r="AA13" s="31">
        <f t="shared" si="10"/>
        <v>4.1500000000000004</v>
      </c>
    </row>
    <row r="14" spans="1:27" ht="24.95" customHeight="1">
      <c r="A14" s="33">
        <f>Seznam!B28</f>
        <v>7</v>
      </c>
      <c r="B14" s="367" t="str">
        <f>Seznam!C28</f>
        <v>Petříková Valentýna</v>
      </c>
      <c r="C14" s="367">
        <f>Seznam!D28</f>
        <v>0</v>
      </c>
      <c r="D14" s="367" t="str">
        <f>Seznam!E28</f>
        <v>RG Proactive Milevsko</v>
      </c>
      <c r="E14" s="367">
        <f>Seznam!F28</f>
        <v>0</v>
      </c>
      <c r="F14" s="215" t="s">
        <v>256</v>
      </c>
      <c r="G14" s="288">
        <v>2.2999999999999998</v>
      </c>
      <c r="H14" s="289">
        <v>0.4</v>
      </c>
      <c r="I14" s="290">
        <f t="shared" si="2"/>
        <v>2.6999999999999997</v>
      </c>
      <c r="J14" s="309">
        <v>0.7</v>
      </c>
      <c r="K14" s="310">
        <v>2.4</v>
      </c>
      <c r="L14" s="311">
        <v>2.4</v>
      </c>
      <c r="M14" s="312">
        <v>1.4</v>
      </c>
      <c r="N14" s="312">
        <v>1.6</v>
      </c>
      <c r="O14" s="313">
        <f t="shared" si="3"/>
        <v>2</v>
      </c>
      <c r="P14" s="368">
        <f t="shared" si="4"/>
        <v>7.3000000000000007</v>
      </c>
      <c r="Q14" s="311"/>
      <c r="R14" s="293">
        <f t="shared" si="5"/>
        <v>10</v>
      </c>
      <c r="S14" s="24" t="s">
        <v>208</v>
      </c>
      <c r="T14" s="19">
        <f t="shared" si="0"/>
        <v>1</v>
      </c>
      <c r="U14" s="374" t="s">
        <v>208</v>
      </c>
      <c r="W14" s="36" t="str">
        <f t="shared" si="6"/>
        <v>bez</v>
      </c>
      <c r="X14" s="31">
        <f t="shared" si="7"/>
        <v>2.6999999999999997</v>
      </c>
      <c r="Y14" s="31">
        <f t="shared" si="8"/>
        <v>7.3000000000000007</v>
      </c>
      <c r="Z14" s="31">
        <f t="shared" si="9"/>
        <v>0</v>
      </c>
      <c r="AA14" s="31">
        <f t="shared" si="10"/>
        <v>10</v>
      </c>
    </row>
    <row r="15" spans="1:27" ht="24.95" customHeight="1">
      <c r="A15" s="33">
        <f>Seznam!B30</f>
        <v>9</v>
      </c>
      <c r="B15" s="367" t="str">
        <f>Seznam!C30</f>
        <v>Vršanová Julie  </v>
      </c>
      <c r="C15" s="367">
        <f>Seznam!D30</f>
        <v>0</v>
      </c>
      <c r="D15" s="367" t="str">
        <f>Seznam!E30</f>
        <v>La Pirouette Jeseník </v>
      </c>
      <c r="E15" s="367">
        <f>Seznam!F30</f>
        <v>0</v>
      </c>
      <c r="F15" s="215" t="s">
        <v>256</v>
      </c>
      <c r="G15" s="288">
        <v>1.1000000000000001</v>
      </c>
      <c r="H15" s="289">
        <v>0.6</v>
      </c>
      <c r="I15" s="290">
        <f t="shared" si="2"/>
        <v>1.7000000000000002</v>
      </c>
      <c r="J15" s="309">
        <v>2.1</v>
      </c>
      <c r="K15" s="310">
        <v>3.3</v>
      </c>
      <c r="L15" s="311">
        <v>2.8</v>
      </c>
      <c r="M15" s="312">
        <v>2.5</v>
      </c>
      <c r="N15" s="312">
        <v>2.4</v>
      </c>
      <c r="O15" s="313">
        <f t="shared" si="3"/>
        <v>2.65</v>
      </c>
      <c r="P15" s="368">
        <f t="shared" si="4"/>
        <v>5.25</v>
      </c>
      <c r="Q15" s="311"/>
      <c r="R15" s="293">
        <f t="shared" si="5"/>
        <v>6.95</v>
      </c>
      <c r="S15" s="24" t="s">
        <v>208</v>
      </c>
      <c r="T15" s="19">
        <f t="shared" si="0"/>
        <v>8</v>
      </c>
      <c r="U15" s="374" t="s">
        <v>208</v>
      </c>
      <c r="W15" s="36" t="str">
        <f t="shared" si="6"/>
        <v>bez</v>
      </c>
      <c r="X15" s="31">
        <f t="shared" si="7"/>
        <v>1.7000000000000002</v>
      </c>
      <c r="Y15" s="31">
        <f t="shared" si="8"/>
        <v>5.25</v>
      </c>
      <c r="Z15" s="31">
        <f t="shared" si="9"/>
        <v>0</v>
      </c>
      <c r="AA15" s="31">
        <f t="shared" si="10"/>
        <v>6.95</v>
      </c>
    </row>
    <row r="16" spans="1:27" ht="24.95" customHeight="1">
      <c r="A16" s="33">
        <f>Seznam!B32</f>
        <v>11</v>
      </c>
      <c r="B16" s="367" t="str">
        <f>Seznam!C32</f>
        <v>Procházková Kristina</v>
      </c>
      <c r="C16" s="367">
        <f>Seznam!D32</f>
        <v>0</v>
      </c>
      <c r="D16" s="367" t="str">
        <f>Seznam!E32</f>
        <v>RG Proactive Milevsko</v>
      </c>
      <c r="E16" s="367">
        <f>Seznam!F32</f>
        <v>0</v>
      </c>
      <c r="F16" s="215" t="s">
        <v>256</v>
      </c>
      <c r="G16" s="288">
        <v>1.1000000000000001</v>
      </c>
      <c r="H16" s="289">
        <v>0.2</v>
      </c>
      <c r="I16" s="290">
        <f t="shared" si="2"/>
        <v>1.3</v>
      </c>
      <c r="J16" s="309">
        <v>2.4</v>
      </c>
      <c r="K16" s="310">
        <v>4.8</v>
      </c>
      <c r="L16" s="311">
        <v>4.9000000000000004</v>
      </c>
      <c r="M16" s="312">
        <v>3.6</v>
      </c>
      <c r="N16" s="312">
        <v>3.4</v>
      </c>
      <c r="O16" s="313">
        <f t="shared" si="3"/>
        <v>4.2</v>
      </c>
      <c r="P16" s="368">
        <f t="shared" si="4"/>
        <v>3.3999999999999995</v>
      </c>
      <c r="Q16" s="311"/>
      <c r="R16" s="293">
        <f t="shared" si="5"/>
        <v>4.6999999999999993</v>
      </c>
      <c r="S16" s="24" t="s">
        <v>208</v>
      </c>
      <c r="T16" s="19">
        <f t="shared" si="0"/>
        <v>16</v>
      </c>
      <c r="U16" s="374" t="s">
        <v>208</v>
      </c>
      <c r="W16" s="36" t="str">
        <f t="shared" si="6"/>
        <v>bez</v>
      </c>
      <c r="X16" s="31">
        <f t="shared" si="7"/>
        <v>1.3</v>
      </c>
      <c r="Y16" s="31">
        <f t="shared" si="8"/>
        <v>3.3999999999999995</v>
      </c>
      <c r="Z16" s="31">
        <f t="shared" si="9"/>
        <v>0</v>
      </c>
      <c r="AA16" s="31">
        <f t="shared" si="10"/>
        <v>4.6999999999999993</v>
      </c>
    </row>
    <row r="17" spans="1:27" ht="24.95" customHeight="1">
      <c r="A17" s="33">
        <f>Seznam!B33</f>
        <v>12</v>
      </c>
      <c r="B17" s="367" t="str">
        <f>Seznam!C33</f>
        <v>Pouzarová Leona</v>
      </c>
      <c r="C17" s="367">
        <f>Seznam!D33</f>
        <v>0</v>
      </c>
      <c r="D17" s="367" t="str">
        <f>Seznam!E33</f>
        <v xml:space="preserve">SKMG Máj České Budějovice </v>
      </c>
      <c r="E17" s="367">
        <f>Seznam!F33</f>
        <v>0</v>
      </c>
      <c r="F17" s="215" t="s">
        <v>256</v>
      </c>
      <c r="G17" s="288">
        <v>1.1000000000000001</v>
      </c>
      <c r="H17" s="289">
        <v>0.6</v>
      </c>
      <c r="I17" s="290">
        <f t="shared" si="2"/>
        <v>1.7000000000000002</v>
      </c>
      <c r="J17" s="309">
        <v>0.8</v>
      </c>
      <c r="K17" s="310">
        <v>2.6</v>
      </c>
      <c r="L17" s="311">
        <v>2.4</v>
      </c>
      <c r="M17" s="312">
        <v>2.1</v>
      </c>
      <c r="N17" s="312">
        <v>2.1</v>
      </c>
      <c r="O17" s="313">
        <f t="shared" si="3"/>
        <v>2.25</v>
      </c>
      <c r="P17" s="368">
        <f t="shared" si="4"/>
        <v>6.9499999999999993</v>
      </c>
      <c r="Q17" s="311"/>
      <c r="R17" s="293">
        <f t="shared" si="5"/>
        <v>8.6499999999999986</v>
      </c>
      <c r="S17" s="24" t="s">
        <v>208</v>
      </c>
      <c r="T17" s="19">
        <f t="shared" si="0"/>
        <v>3</v>
      </c>
      <c r="U17" s="374" t="s">
        <v>208</v>
      </c>
      <c r="W17" s="36" t="str">
        <f t="shared" si="6"/>
        <v>bez</v>
      </c>
      <c r="X17" s="31">
        <f t="shared" si="7"/>
        <v>1.7000000000000002</v>
      </c>
      <c r="Y17" s="31">
        <f t="shared" si="8"/>
        <v>6.9499999999999993</v>
      </c>
      <c r="Z17" s="31">
        <f t="shared" si="9"/>
        <v>0</v>
      </c>
      <c r="AA17" s="31">
        <f t="shared" si="10"/>
        <v>8.6499999999999986</v>
      </c>
    </row>
    <row r="18" spans="1:27" ht="24.95" customHeight="1">
      <c r="A18" s="33">
        <f>Seznam!B34</f>
        <v>13</v>
      </c>
      <c r="B18" s="367" t="str">
        <f>Seznam!C34</f>
        <v>Čechová Martina</v>
      </c>
      <c r="C18" s="367">
        <f>Seznam!D34</f>
        <v>0</v>
      </c>
      <c r="D18" s="367" t="str">
        <f>Seznam!E34</f>
        <v>TJ Jiskra Humpolec</v>
      </c>
      <c r="E18" s="367">
        <f>Seznam!F34</f>
        <v>0</v>
      </c>
      <c r="F18" s="215" t="s">
        <v>256</v>
      </c>
      <c r="G18" s="288">
        <v>0.5</v>
      </c>
      <c r="H18" s="289">
        <v>0.6</v>
      </c>
      <c r="I18" s="290">
        <f t="shared" si="2"/>
        <v>1.1000000000000001</v>
      </c>
      <c r="J18" s="309">
        <v>2.6</v>
      </c>
      <c r="K18" s="310">
        <v>4.0999999999999996</v>
      </c>
      <c r="L18" s="311">
        <v>4.2</v>
      </c>
      <c r="M18" s="312">
        <v>2.8</v>
      </c>
      <c r="N18" s="312">
        <v>2.6</v>
      </c>
      <c r="O18" s="313">
        <f t="shared" si="3"/>
        <v>3.45</v>
      </c>
      <c r="P18" s="368">
        <f t="shared" si="4"/>
        <v>3.95</v>
      </c>
      <c r="Q18" s="311"/>
      <c r="R18" s="293">
        <f t="shared" si="5"/>
        <v>5.0500000000000007</v>
      </c>
      <c r="S18" s="24" t="s">
        <v>208</v>
      </c>
      <c r="T18" s="19">
        <f t="shared" si="0"/>
        <v>14</v>
      </c>
      <c r="U18" s="374" t="s">
        <v>208</v>
      </c>
      <c r="W18" s="36" t="str">
        <f t="shared" si="6"/>
        <v>bez</v>
      </c>
      <c r="X18" s="31">
        <f t="shared" si="7"/>
        <v>1.1000000000000001</v>
      </c>
      <c r="Y18" s="31">
        <f t="shared" si="8"/>
        <v>3.95</v>
      </c>
      <c r="Z18" s="31">
        <f t="shared" si="9"/>
        <v>0</v>
      </c>
      <c r="AA18" s="31">
        <f t="shared" si="10"/>
        <v>5.0500000000000007</v>
      </c>
    </row>
    <row r="19" spans="1:27" ht="24.95" customHeight="1">
      <c r="A19" s="33">
        <f>Seznam!B35</f>
        <v>14</v>
      </c>
      <c r="B19" s="367" t="str">
        <f>Seznam!C35</f>
        <v xml:space="preserve">Lázníčková Zita       </v>
      </c>
      <c r="C19" s="367">
        <f>Seznam!D35</f>
        <v>0</v>
      </c>
      <c r="D19" s="367" t="str">
        <f>Seznam!E35</f>
        <v>La Pirouette Jeseník </v>
      </c>
      <c r="E19" s="367">
        <f>Seznam!F35</f>
        <v>0</v>
      </c>
      <c r="F19" s="215" t="s">
        <v>256</v>
      </c>
      <c r="G19" s="288">
        <v>1</v>
      </c>
      <c r="H19" s="289">
        <v>0.4</v>
      </c>
      <c r="I19" s="290">
        <f t="shared" si="2"/>
        <v>1.4</v>
      </c>
      <c r="J19" s="309">
        <v>2.7</v>
      </c>
      <c r="K19" s="310">
        <v>4.8</v>
      </c>
      <c r="L19" s="311">
        <v>4.9000000000000004</v>
      </c>
      <c r="M19" s="312">
        <v>3.5</v>
      </c>
      <c r="N19" s="312">
        <v>3.6</v>
      </c>
      <c r="O19" s="313">
        <f t="shared" si="3"/>
        <v>4.2</v>
      </c>
      <c r="P19" s="368">
        <f t="shared" si="4"/>
        <v>3.0999999999999996</v>
      </c>
      <c r="Q19" s="311"/>
      <c r="R19" s="293">
        <f t="shared" si="5"/>
        <v>4.5</v>
      </c>
      <c r="S19" s="24" t="s">
        <v>208</v>
      </c>
      <c r="T19" s="19">
        <f t="shared" si="0"/>
        <v>17</v>
      </c>
      <c r="U19" s="374" t="s">
        <v>208</v>
      </c>
      <c r="W19" s="36" t="str">
        <f t="shared" si="6"/>
        <v>bez</v>
      </c>
      <c r="X19" s="31">
        <f t="shared" si="7"/>
        <v>1.4</v>
      </c>
      <c r="Y19" s="31">
        <f t="shared" si="8"/>
        <v>3.0999999999999996</v>
      </c>
      <c r="Z19" s="31">
        <f t="shared" si="9"/>
        <v>0</v>
      </c>
      <c r="AA19" s="31">
        <f t="shared" si="10"/>
        <v>4.5</v>
      </c>
    </row>
    <row r="20" spans="1:27" ht="24.95" customHeight="1">
      <c r="A20" s="33">
        <f>Seznam!B36</f>
        <v>15</v>
      </c>
      <c r="B20" s="367" t="str">
        <f>Seznam!C36</f>
        <v>Šimáková Aneta</v>
      </c>
      <c r="C20" s="367">
        <f>Seznam!D36</f>
        <v>0</v>
      </c>
      <c r="D20" s="367" t="str">
        <f>Seznam!E36</f>
        <v>RG Proactive Milevsko</v>
      </c>
      <c r="E20" s="367">
        <f>Seznam!F36</f>
        <v>0</v>
      </c>
      <c r="F20" s="215" t="s">
        <v>256</v>
      </c>
      <c r="G20" s="288">
        <v>1.5</v>
      </c>
      <c r="H20" s="289">
        <v>0.2</v>
      </c>
      <c r="I20" s="290">
        <f t="shared" si="2"/>
        <v>1.7</v>
      </c>
      <c r="J20" s="309">
        <v>1.7</v>
      </c>
      <c r="K20" s="310">
        <v>3</v>
      </c>
      <c r="L20" s="311">
        <v>3.2</v>
      </c>
      <c r="M20" s="312">
        <v>2.5</v>
      </c>
      <c r="N20" s="312">
        <v>2.4</v>
      </c>
      <c r="O20" s="313">
        <f t="shared" si="3"/>
        <v>2.75</v>
      </c>
      <c r="P20" s="368">
        <f t="shared" si="4"/>
        <v>5.5500000000000007</v>
      </c>
      <c r="Q20" s="311"/>
      <c r="R20" s="293">
        <f t="shared" si="5"/>
        <v>7.2500000000000009</v>
      </c>
      <c r="S20" s="24" t="s">
        <v>208</v>
      </c>
      <c r="T20" s="19">
        <f t="shared" si="0"/>
        <v>6</v>
      </c>
      <c r="U20" s="374" t="s">
        <v>208</v>
      </c>
      <c r="W20" s="36" t="str">
        <f t="shared" si="6"/>
        <v>bez</v>
      </c>
      <c r="X20" s="31">
        <f t="shared" si="7"/>
        <v>1.7</v>
      </c>
      <c r="Y20" s="31">
        <f t="shared" si="8"/>
        <v>5.5500000000000007</v>
      </c>
      <c r="Z20" s="31">
        <f t="shared" si="9"/>
        <v>0</v>
      </c>
      <c r="AA20" s="31">
        <f t="shared" si="10"/>
        <v>7.2500000000000009</v>
      </c>
    </row>
    <row r="21" spans="1:27" ht="24.95" customHeight="1">
      <c r="A21" s="33">
        <f>Seznam!B37</f>
        <v>16</v>
      </c>
      <c r="B21" s="367" t="str">
        <f>Seznam!C37</f>
        <v xml:space="preserve">Heckelová Viktoria </v>
      </c>
      <c r="C21" s="367">
        <f>Seznam!D37</f>
        <v>0</v>
      </c>
      <c r="D21" s="367" t="str">
        <f>Seznam!E37</f>
        <v>La Pirouette Jeseník </v>
      </c>
      <c r="E21" s="367">
        <f>Seznam!F37</f>
        <v>0</v>
      </c>
      <c r="F21" s="215" t="s">
        <v>256</v>
      </c>
      <c r="G21" s="288">
        <v>0.6</v>
      </c>
      <c r="H21" s="289">
        <v>0.4</v>
      </c>
      <c r="I21" s="290">
        <f t="shared" si="2"/>
        <v>1</v>
      </c>
      <c r="J21" s="309">
        <v>2.2000000000000002</v>
      </c>
      <c r="K21" s="310">
        <v>3.9</v>
      </c>
      <c r="L21" s="311">
        <v>3.7</v>
      </c>
      <c r="M21" s="312">
        <v>2.6</v>
      </c>
      <c r="N21" s="312">
        <v>2.6</v>
      </c>
      <c r="O21" s="313">
        <f t="shared" si="3"/>
        <v>3.15</v>
      </c>
      <c r="P21" s="368">
        <f t="shared" si="4"/>
        <v>4.6500000000000004</v>
      </c>
      <c r="Q21" s="311"/>
      <c r="R21" s="293">
        <f t="shared" si="5"/>
        <v>5.65</v>
      </c>
      <c r="S21" s="24" t="s">
        <v>208</v>
      </c>
      <c r="T21" s="19">
        <f t="shared" si="0"/>
        <v>12</v>
      </c>
      <c r="U21" s="374" t="s">
        <v>208</v>
      </c>
      <c r="W21" s="36" t="str">
        <f t="shared" si="6"/>
        <v>bez</v>
      </c>
      <c r="X21" s="31">
        <f t="shared" si="7"/>
        <v>1</v>
      </c>
      <c r="Y21" s="31">
        <f t="shared" si="8"/>
        <v>4.6500000000000004</v>
      </c>
      <c r="Z21" s="31">
        <f t="shared" si="9"/>
        <v>0</v>
      </c>
      <c r="AA21" s="31">
        <f t="shared" si="10"/>
        <v>5.65</v>
      </c>
    </row>
    <row r="22" spans="1:27" ht="24.95" customHeight="1">
      <c r="A22" s="33">
        <f>Seznam!B38</f>
        <v>17</v>
      </c>
      <c r="B22" s="367" t="str">
        <f>Seznam!C38</f>
        <v>Berchová Jolana</v>
      </c>
      <c r="C22" s="367">
        <f>Seznam!D38</f>
        <v>0</v>
      </c>
      <c r="D22" s="367" t="str">
        <f>Seznam!E38</f>
        <v xml:space="preserve">SKMG Máj České Budějovice </v>
      </c>
      <c r="E22" s="367">
        <f>Seznam!F38</f>
        <v>0</v>
      </c>
      <c r="F22" s="215" t="s">
        <v>256</v>
      </c>
      <c r="G22" s="288">
        <v>1.2</v>
      </c>
      <c r="H22" s="289">
        <v>0.4</v>
      </c>
      <c r="I22" s="290">
        <f t="shared" si="2"/>
        <v>1.6</v>
      </c>
      <c r="J22" s="309">
        <v>2</v>
      </c>
      <c r="K22" s="310">
        <v>3.2</v>
      </c>
      <c r="L22" s="311">
        <v>2.4</v>
      </c>
      <c r="M22" s="312">
        <v>1.6</v>
      </c>
      <c r="N22" s="312">
        <v>1.8</v>
      </c>
      <c r="O22" s="313">
        <f t="shared" si="3"/>
        <v>2.1</v>
      </c>
      <c r="P22" s="368">
        <f t="shared" si="4"/>
        <v>5.9</v>
      </c>
      <c r="Q22" s="311"/>
      <c r="R22" s="293">
        <f t="shared" si="5"/>
        <v>7.5</v>
      </c>
      <c r="S22" s="24" t="s">
        <v>208</v>
      </c>
      <c r="T22" s="19">
        <f t="shared" si="0"/>
        <v>5</v>
      </c>
      <c r="U22" s="374" t="s">
        <v>208</v>
      </c>
      <c r="W22" s="36" t="str">
        <f t="shared" si="6"/>
        <v>bez</v>
      </c>
      <c r="X22" s="31">
        <f t="shared" si="7"/>
        <v>1.6</v>
      </c>
      <c r="Y22" s="31">
        <f t="shared" si="8"/>
        <v>5.9</v>
      </c>
      <c r="Z22" s="31">
        <f t="shared" si="9"/>
        <v>0</v>
      </c>
      <c r="AA22" s="31">
        <f t="shared" si="10"/>
        <v>7.5</v>
      </c>
    </row>
    <row r="23" spans="1:27" ht="24.95" customHeight="1">
      <c r="A23" s="33">
        <f>Seznam!B39</f>
        <v>18</v>
      </c>
      <c r="B23" s="367" t="str">
        <f>Seznam!C39</f>
        <v>Králová Karin</v>
      </c>
      <c r="C23" s="367">
        <f>Seznam!D39</f>
        <v>0</v>
      </c>
      <c r="D23" s="367" t="str">
        <f>Seznam!E39</f>
        <v>RG Proactive Milevsko</v>
      </c>
      <c r="E23" s="367">
        <f>Seznam!F39</f>
        <v>0</v>
      </c>
      <c r="F23" s="215" t="s">
        <v>256</v>
      </c>
      <c r="G23" s="288">
        <v>1.4</v>
      </c>
      <c r="H23" s="289">
        <v>0.6</v>
      </c>
      <c r="I23" s="290">
        <f t="shared" si="2"/>
        <v>2</v>
      </c>
      <c r="J23" s="309">
        <v>1.7</v>
      </c>
      <c r="K23" s="310">
        <v>3.3</v>
      </c>
      <c r="L23" s="311">
        <v>3.5</v>
      </c>
      <c r="M23" s="312">
        <v>2.2999999999999998</v>
      </c>
      <c r="N23" s="312">
        <v>2</v>
      </c>
      <c r="O23" s="313">
        <f t="shared" si="3"/>
        <v>2.8</v>
      </c>
      <c r="P23" s="368">
        <f t="shared" si="4"/>
        <v>5.5000000000000009</v>
      </c>
      <c r="Q23" s="311"/>
      <c r="R23" s="293">
        <f t="shared" si="5"/>
        <v>7.5000000000000009</v>
      </c>
      <c r="S23" s="24" t="s">
        <v>208</v>
      </c>
      <c r="T23" s="19">
        <f t="shared" si="0"/>
        <v>4</v>
      </c>
      <c r="U23" s="374" t="s">
        <v>208</v>
      </c>
      <c r="W23" s="36" t="str">
        <f t="shared" si="6"/>
        <v>bez</v>
      </c>
      <c r="X23" s="31">
        <f t="shared" si="7"/>
        <v>2</v>
      </c>
      <c r="Y23" s="31">
        <f t="shared" si="8"/>
        <v>5.5000000000000009</v>
      </c>
      <c r="Z23" s="31">
        <f t="shared" si="9"/>
        <v>0</v>
      </c>
      <c r="AA23" s="31">
        <f t="shared" si="10"/>
        <v>7.5000000000000009</v>
      </c>
    </row>
    <row r="24" spans="1:27" ht="24.95" customHeight="1">
      <c r="A24" s="33">
        <f>Seznam!B40</f>
        <v>19</v>
      </c>
      <c r="B24" s="367" t="str">
        <f>Seznam!C40</f>
        <v xml:space="preserve">Spillerová Dominika </v>
      </c>
      <c r="C24" s="367">
        <f>Seznam!D40</f>
        <v>0</v>
      </c>
      <c r="D24" s="367" t="str">
        <f>Seznam!E40</f>
        <v>La Pirouette Jeseník </v>
      </c>
      <c r="E24" s="367">
        <f>Seznam!F40</f>
        <v>0</v>
      </c>
      <c r="F24" s="215" t="s">
        <v>256</v>
      </c>
      <c r="G24" s="288">
        <v>1</v>
      </c>
      <c r="H24" s="289">
        <v>0.6</v>
      </c>
      <c r="I24" s="290">
        <f t="shared" si="2"/>
        <v>1.6</v>
      </c>
      <c r="J24" s="309">
        <v>2.6</v>
      </c>
      <c r="K24" s="310">
        <v>4.2</v>
      </c>
      <c r="L24" s="311">
        <v>4.3</v>
      </c>
      <c r="M24" s="312">
        <v>3</v>
      </c>
      <c r="N24" s="312">
        <v>2.7</v>
      </c>
      <c r="O24" s="313">
        <f t="shared" si="3"/>
        <v>3.6</v>
      </c>
      <c r="P24" s="368">
        <f t="shared" si="4"/>
        <v>3.8000000000000003</v>
      </c>
      <c r="Q24" s="311"/>
      <c r="R24" s="293">
        <f t="shared" si="5"/>
        <v>5.4</v>
      </c>
      <c r="S24" s="24" t="s">
        <v>208</v>
      </c>
      <c r="T24" s="19">
        <f t="shared" si="0"/>
        <v>13</v>
      </c>
      <c r="U24" s="374" t="s">
        <v>208</v>
      </c>
      <c r="W24" s="36" t="str">
        <f t="shared" si="6"/>
        <v>bez</v>
      </c>
      <c r="X24" s="31">
        <f t="shared" si="7"/>
        <v>1.6</v>
      </c>
      <c r="Y24" s="31">
        <f t="shared" si="8"/>
        <v>3.8000000000000003</v>
      </c>
      <c r="Z24" s="31">
        <f t="shared" si="9"/>
        <v>0</v>
      </c>
      <c r="AA24" s="31">
        <f t="shared" si="10"/>
        <v>5.4</v>
      </c>
    </row>
    <row r="25" spans="1:27" ht="24.95" customHeight="1">
      <c r="A25" s="33">
        <f>Seznam!B41</f>
        <v>20</v>
      </c>
      <c r="B25" s="367" t="str">
        <f>Seznam!C41</f>
        <v>Petriková Nikola</v>
      </c>
      <c r="C25" s="367">
        <f>Seznam!D41</f>
        <v>0</v>
      </c>
      <c r="D25" s="367" t="str">
        <f>Seznam!E41</f>
        <v>TJ Jiskra Humpolec</v>
      </c>
      <c r="E25" s="367">
        <f>Seznam!F41</f>
        <v>0</v>
      </c>
      <c r="F25" s="215" t="s">
        <v>256</v>
      </c>
      <c r="G25" s="288">
        <v>0.4</v>
      </c>
      <c r="H25" s="289">
        <v>0.4</v>
      </c>
      <c r="I25" s="290">
        <f t="shared" si="2"/>
        <v>0.8</v>
      </c>
      <c r="J25" s="309">
        <v>3</v>
      </c>
      <c r="K25" s="310">
        <v>4.4000000000000004</v>
      </c>
      <c r="L25" s="311">
        <v>4.4000000000000004</v>
      </c>
      <c r="M25" s="312">
        <v>2.2999999999999998</v>
      </c>
      <c r="N25" s="312">
        <v>2.2999999999999998</v>
      </c>
      <c r="O25" s="313">
        <f t="shared" si="3"/>
        <v>3.35</v>
      </c>
      <c r="P25" s="368">
        <f t="shared" si="4"/>
        <v>3.65</v>
      </c>
      <c r="Q25" s="311"/>
      <c r="R25" s="293">
        <f t="shared" si="5"/>
        <v>4.45</v>
      </c>
      <c r="S25" s="24" t="s">
        <v>208</v>
      </c>
      <c r="T25" s="19">
        <f t="shared" si="0"/>
        <v>18</v>
      </c>
      <c r="U25" s="374" t="s">
        <v>208</v>
      </c>
      <c r="W25" s="36" t="str">
        <f t="shared" si="6"/>
        <v>bez</v>
      </c>
      <c r="X25" s="31">
        <f t="shared" si="7"/>
        <v>0.8</v>
      </c>
      <c r="Y25" s="31">
        <f t="shared" si="8"/>
        <v>3.65</v>
      </c>
      <c r="Z25" s="31">
        <f t="shared" si="9"/>
        <v>0</v>
      </c>
      <c r="AA25" s="31">
        <f t="shared" si="10"/>
        <v>4.45</v>
      </c>
    </row>
    <row r="26" spans="1:27" ht="24.95" customHeight="1">
      <c r="A26" s="33">
        <f>Seznam!B42</f>
        <v>21</v>
      </c>
      <c r="B26" s="367" t="str">
        <f>Seznam!C42</f>
        <v>Melánia Karnišová</v>
      </c>
      <c r="C26" s="367">
        <f>Seznam!D42</f>
        <v>0</v>
      </c>
      <c r="D26" s="367" t="str">
        <f>Seznam!E42</f>
        <v xml:space="preserve">SKMG Máj České Budějovice </v>
      </c>
      <c r="E26" s="367">
        <f>Seznam!F42</f>
        <v>0</v>
      </c>
      <c r="F26" s="215" t="s">
        <v>256</v>
      </c>
      <c r="G26" s="288">
        <v>1.1000000000000001</v>
      </c>
      <c r="H26" s="289">
        <v>0.6</v>
      </c>
      <c r="I26" s="290">
        <f t="shared" si="2"/>
        <v>1.7000000000000002</v>
      </c>
      <c r="J26" s="309">
        <v>1.5</v>
      </c>
      <c r="K26" s="310">
        <v>3.5</v>
      </c>
      <c r="L26" s="311">
        <v>3.5</v>
      </c>
      <c r="M26" s="312">
        <v>2.5</v>
      </c>
      <c r="N26" s="312">
        <v>2.2999999999999998</v>
      </c>
      <c r="O26" s="313">
        <f t="shared" si="3"/>
        <v>3</v>
      </c>
      <c r="P26" s="368">
        <f t="shared" si="4"/>
        <v>5.5</v>
      </c>
      <c r="Q26" s="311"/>
      <c r="R26" s="293">
        <f t="shared" si="5"/>
        <v>7.2</v>
      </c>
      <c r="S26" s="24" t="s">
        <v>208</v>
      </c>
      <c r="T26" s="19">
        <f t="shared" si="0"/>
        <v>7</v>
      </c>
      <c r="U26" s="374" t="s">
        <v>208</v>
      </c>
      <c r="W26" s="36" t="str">
        <f t="shared" si="6"/>
        <v>bez</v>
      </c>
      <c r="X26" s="31">
        <f t="shared" si="7"/>
        <v>1.7000000000000002</v>
      </c>
      <c r="Y26" s="31">
        <f t="shared" si="8"/>
        <v>5.5</v>
      </c>
      <c r="Z26" s="31">
        <f t="shared" si="9"/>
        <v>0</v>
      </c>
      <c r="AA26" s="31">
        <f t="shared" si="10"/>
        <v>7.2</v>
      </c>
    </row>
    <row r="27" spans="1:27" ht="24.95" customHeight="1">
      <c r="A27" s="33">
        <f>Seznam!B43</f>
        <v>22</v>
      </c>
      <c r="B27" s="367" t="str">
        <f>Seznam!C43</f>
        <v>Benešová Tereza</v>
      </c>
      <c r="C27" s="367">
        <f>Seznam!D43</f>
        <v>0</v>
      </c>
      <c r="D27" s="367" t="str">
        <f>Seznam!E43</f>
        <v>TJ Jiskra Humpolec</v>
      </c>
      <c r="E27" s="367">
        <f>Seznam!F43</f>
        <v>0</v>
      </c>
      <c r="F27" s="215" t="s">
        <v>256</v>
      </c>
      <c r="G27" s="288">
        <v>1</v>
      </c>
      <c r="H27" s="289">
        <v>0.6</v>
      </c>
      <c r="I27" s="290">
        <f t="shared" si="2"/>
        <v>1.6</v>
      </c>
      <c r="J27" s="309">
        <v>1.7</v>
      </c>
      <c r="K27" s="310">
        <v>4.0999999999999996</v>
      </c>
      <c r="L27" s="311">
        <v>4.5</v>
      </c>
      <c r="M27" s="312">
        <v>2.4</v>
      </c>
      <c r="N27" s="312">
        <v>2.2999999999999998</v>
      </c>
      <c r="O27" s="313">
        <f t="shared" si="3"/>
        <v>3.25</v>
      </c>
      <c r="P27" s="368">
        <f t="shared" si="4"/>
        <v>5.0500000000000007</v>
      </c>
      <c r="Q27" s="311"/>
      <c r="R27" s="293">
        <f t="shared" si="5"/>
        <v>6.65</v>
      </c>
      <c r="S27" s="24" t="s">
        <v>208</v>
      </c>
      <c r="T27" s="19">
        <f t="shared" si="0"/>
        <v>9</v>
      </c>
      <c r="U27" s="374" t="s">
        <v>208</v>
      </c>
      <c r="W27" s="36" t="str">
        <f t="shared" si="6"/>
        <v>bez</v>
      </c>
      <c r="X27" s="31">
        <f t="shared" si="7"/>
        <v>1.6</v>
      </c>
      <c r="Y27" s="31">
        <f t="shared" si="8"/>
        <v>5.0500000000000007</v>
      </c>
      <c r="Z27" s="31">
        <f t="shared" si="9"/>
        <v>0</v>
      </c>
      <c r="AA27" s="31">
        <f t="shared" si="10"/>
        <v>6.65</v>
      </c>
    </row>
    <row r="28" spans="1:27" ht="24.95" customHeight="1">
      <c r="A28" s="33">
        <f>Seznam!B44</f>
        <v>23</v>
      </c>
      <c r="B28" s="367" t="str">
        <f>Seznam!C44</f>
        <v>Šimáková Veronika</v>
      </c>
      <c r="C28" s="367">
        <f>Seznam!D44</f>
        <v>0</v>
      </c>
      <c r="D28" s="367" t="str">
        <f>Seznam!E44</f>
        <v>RG Proactive Milevsko</v>
      </c>
      <c r="E28" s="367">
        <f>Seznam!F44</f>
        <v>0</v>
      </c>
      <c r="F28" s="215" t="s">
        <v>256</v>
      </c>
      <c r="G28" s="288">
        <v>2.2000000000000002</v>
      </c>
      <c r="H28" s="289">
        <v>0.4</v>
      </c>
      <c r="I28" s="290">
        <f t="shared" si="2"/>
        <v>2.6</v>
      </c>
      <c r="J28" s="309">
        <v>0.6</v>
      </c>
      <c r="K28" s="310">
        <v>2.7</v>
      </c>
      <c r="L28" s="311">
        <v>2.8</v>
      </c>
      <c r="M28" s="312">
        <v>2.1</v>
      </c>
      <c r="N28" s="312">
        <v>1.9</v>
      </c>
      <c r="O28" s="313">
        <f t="shared" si="3"/>
        <v>2.4</v>
      </c>
      <c r="P28" s="368">
        <f t="shared" si="4"/>
        <v>7</v>
      </c>
      <c r="Q28" s="311"/>
      <c r="R28" s="293">
        <f t="shared" si="5"/>
        <v>9.6</v>
      </c>
      <c r="S28" s="24" t="s">
        <v>208</v>
      </c>
      <c r="T28" s="19">
        <f t="shared" si="0"/>
        <v>2</v>
      </c>
      <c r="U28" s="374" t="s">
        <v>208</v>
      </c>
      <c r="W28" s="36" t="str">
        <f t="shared" si="6"/>
        <v>bez</v>
      </c>
      <c r="X28" s="31">
        <f t="shared" si="7"/>
        <v>2.6</v>
      </c>
      <c r="Y28" s="31">
        <f t="shared" si="8"/>
        <v>7</v>
      </c>
      <c r="Z28" s="31">
        <f t="shared" si="9"/>
        <v>0</v>
      </c>
      <c r="AA28" s="31">
        <f t="shared" si="10"/>
        <v>9.6</v>
      </c>
    </row>
    <row r="29" spans="1:27" ht="24.95" customHeight="1">
      <c r="A29" s="33">
        <f>Seznam!B45</f>
        <v>24</v>
      </c>
      <c r="B29" s="367" t="str">
        <f>Seznam!C45</f>
        <v>Nováková Agáta</v>
      </c>
      <c r="C29" s="367">
        <f>Seznam!D45</f>
        <v>0</v>
      </c>
      <c r="D29" s="367" t="str">
        <f>Seznam!E45</f>
        <v>TJ Jiskra Humpolec</v>
      </c>
      <c r="E29" s="367">
        <f>Seznam!F45</f>
        <v>0</v>
      </c>
      <c r="F29" s="215" t="s">
        <v>256</v>
      </c>
      <c r="G29" s="288">
        <v>0.2</v>
      </c>
      <c r="H29" s="289">
        <v>0.4</v>
      </c>
      <c r="I29" s="290">
        <f t="shared" si="2"/>
        <v>0.60000000000000009</v>
      </c>
      <c r="J29" s="309">
        <v>3.6</v>
      </c>
      <c r="K29" s="310">
        <v>4.8</v>
      </c>
      <c r="L29" s="311">
        <v>4.9000000000000004</v>
      </c>
      <c r="M29" s="312">
        <v>3.6</v>
      </c>
      <c r="N29" s="312">
        <v>3.8</v>
      </c>
      <c r="O29" s="313">
        <f t="shared" si="3"/>
        <v>4.3</v>
      </c>
      <c r="P29" s="368">
        <f t="shared" si="4"/>
        <v>2.1000000000000005</v>
      </c>
      <c r="Q29" s="311"/>
      <c r="R29" s="293">
        <f t="shared" si="5"/>
        <v>2.7000000000000006</v>
      </c>
      <c r="S29" s="24" t="s">
        <v>208</v>
      </c>
      <c r="T29" s="19">
        <f t="shared" si="0"/>
        <v>22</v>
      </c>
      <c r="U29" s="374" t="s">
        <v>208</v>
      </c>
      <c r="W29" s="36" t="str">
        <f t="shared" si="6"/>
        <v>bez</v>
      </c>
      <c r="X29" s="31">
        <f t="shared" si="7"/>
        <v>0.60000000000000009</v>
      </c>
      <c r="Y29" s="31">
        <f t="shared" si="8"/>
        <v>2.1000000000000005</v>
      </c>
      <c r="Z29" s="31">
        <f t="shared" si="9"/>
        <v>0</v>
      </c>
      <c r="AA29" s="31">
        <f t="shared" si="10"/>
        <v>2.7000000000000006</v>
      </c>
    </row>
    <row r="30" spans="1:27" ht="24.95" customHeight="1">
      <c r="A30" s="33">
        <f>Seznam!B46</f>
        <v>25</v>
      </c>
      <c r="B30" s="367" t="str">
        <f>Seznam!C46</f>
        <v>Říhová Karolína</v>
      </c>
      <c r="C30" s="367">
        <f>Seznam!D46</f>
        <v>0</v>
      </c>
      <c r="D30" s="367" t="str">
        <f>Seznam!E46</f>
        <v xml:space="preserve">SKMG Máj České Budějovice </v>
      </c>
      <c r="E30" s="367">
        <f>Seznam!F46</f>
        <v>0</v>
      </c>
      <c r="F30" s="215" t="s">
        <v>256</v>
      </c>
      <c r="G30" s="288">
        <v>0.8</v>
      </c>
      <c r="H30" s="289">
        <v>0.6</v>
      </c>
      <c r="I30" s="290">
        <f t="shared" si="2"/>
        <v>1.4</v>
      </c>
      <c r="J30" s="309">
        <v>2</v>
      </c>
      <c r="K30" s="310">
        <v>3.4</v>
      </c>
      <c r="L30" s="311">
        <v>3.5</v>
      </c>
      <c r="M30" s="312">
        <v>2.6</v>
      </c>
      <c r="N30" s="312">
        <v>2.6</v>
      </c>
      <c r="O30" s="313">
        <f t="shared" si="3"/>
        <v>3</v>
      </c>
      <c r="P30" s="368">
        <f t="shared" si="4"/>
        <v>5</v>
      </c>
      <c r="Q30" s="311"/>
      <c r="R30" s="293">
        <f t="shared" si="5"/>
        <v>6.4</v>
      </c>
      <c r="S30" s="24" t="s">
        <v>208</v>
      </c>
      <c r="T30" s="19">
        <f t="shared" si="0"/>
        <v>10</v>
      </c>
      <c r="U30" s="374" t="s">
        <v>208</v>
      </c>
      <c r="W30" s="36" t="str">
        <f t="shared" si="6"/>
        <v>bez</v>
      </c>
      <c r="X30" s="31">
        <f t="shared" si="7"/>
        <v>1.4</v>
      </c>
      <c r="Y30" s="31">
        <f t="shared" si="8"/>
        <v>5</v>
      </c>
      <c r="Z30" s="31">
        <f t="shared" si="9"/>
        <v>0</v>
      </c>
      <c r="AA30" s="31">
        <f t="shared" si="10"/>
        <v>6.4</v>
      </c>
    </row>
    <row r="31" spans="1:27" ht="24.95" customHeight="1">
      <c r="A31" s="213"/>
      <c r="B31" s="214"/>
      <c r="C31" s="215"/>
      <c r="D31" s="216"/>
      <c r="E31" s="216"/>
      <c r="F31" s="215"/>
      <c r="G31" s="288">
        <v>0</v>
      </c>
      <c r="H31" s="289"/>
      <c r="I31" s="290">
        <f>G31+H31</f>
        <v>0</v>
      </c>
      <c r="J31" s="309">
        <v>0</v>
      </c>
      <c r="K31" s="310">
        <v>0</v>
      </c>
      <c r="L31" s="311"/>
      <c r="M31" s="312"/>
      <c r="N31" s="312"/>
      <c r="O31" s="313">
        <f>IF($O$2=2,TRUNC(SUM(K31:L31)/2*1000)/1000,IF($O$2=3,TRUNC(SUM(K31:M31)/3*1000)/1000,IF($O$2=4,TRUNC(MEDIAN(K31:N31)*1000)/1000,"???")))</f>
        <v>0</v>
      </c>
      <c r="P31" s="368">
        <f>IF(AND(J31=0,O31=0),0,IF(($Q$2-J31-O31)&lt;0,0,$Q$2-J31-O31))</f>
        <v>0</v>
      </c>
      <c r="Q31" s="311"/>
      <c r="R31" s="293">
        <f>I31+P31-Q31</f>
        <v>0</v>
      </c>
      <c r="S31" s="24" t="s">
        <v>208</v>
      </c>
      <c r="T31" s="19">
        <f t="shared" si="0"/>
        <v>23</v>
      </c>
      <c r="U31" s="374" t="s">
        <v>208</v>
      </c>
      <c r="W31" s="36">
        <f>F31</f>
        <v>0</v>
      </c>
      <c r="X31" s="31">
        <f>I31</f>
        <v>0</v>
      </c>
      <c r="Y31" s="31">
        <f>P31</f>
        <v>0</v>
      </c>
      <c r="Z31" s="31">
        <f>Q31</f>
        <v>0</v>
      </c>
      <c r="AA31" s="31">
        <f>R31</f>
        <v>0</v>
      </c>
    </row>
    <row r="32" spans="1:27" s="217" customFormat="1" ht="16.5" thickBot="1">
      <c r="C32" s="219"/>
      <c r="F32" s="218"/>
      <c r="G32" s="220">
        <v>0</v>
      </c>
      <c r="H32" s="220"/>
      <c r="I32" s="220"/>
      <c r="J32" s="220"/>
      <c r="K32" s="221">
        <f>SUM(G32:J32)/2</f>
        <v>0</v>
      </c>
      <c r="L32" s="253">
        <v>0</v>
      </c>
      <c r="M32" s="253"/>
      <c r="N32" s="253"/>
      <c r="O32" s="253"/>
      <c r="P32" s="253"/>
      <c r="Q32" s="221"/>
    </row>
    <row r="33" spans="1:28" ht="16.5" customHeight="1">
      <c r="A33" s="509" t="s">
        <v>223</v>
      </c>
      <c r="B33" s="511" t="s">
        <v>6</v>
      </c>
      <c r="C33" s="513" t="s">
        <v>3</v>
      </c>
      <c r="D33" s="511" t="s">
        <v>4</v>
      </c>
      <c r="E33" s="515" t="s">
        <v>5</v>
      </c>
      <c r="F33" s="515" t="s">
        <v>244</v>
      </c>
      <c r="G33" s="318" t="str">
        <f>Kat5S2</f>
        <v>sestava s libovolným náčiním</v>
      </c>
      <c r="H33" s="319"/>
      <c r="I33" s="18"/>
      <c r="J33" s="18"/>
      <c r="K33" s="18"/>
      <c r="L33" s="18"/>
      <c r="M33" s="18"/>
      <c r="N33" s="18"/>
      <c r="O33" s="18"/>
      <c r="P33" s="18"/>
      <c r="Q33" s="18">
        <v>0</v>
      </c>
      <c r="R33" s="18">
        <v>0</v>
      </c>
      <c r="S33" s="21"/>
      <c r="T33" s="507" t="s">
        <v>245</v>
      </c>
      <c r="U33" s="507" t="s">
        <v>257</v>
      </c>
    </row>
    <row r="34" spans="1:28" ht="16.5" customHeight="1" thickBot="1">
      <c r="A34" s="510">
        <v>0</v>
      </c>
      <c r="B34" s="512">
        <v>0</v>
      </c>
      <c r="C34" s="514">
        <v>0</v>
      </c>
      <c r="D34" s="512">
        <v>0</v>
      </c>
      <c r="E34" s="516">
        <v>0</v>
      </c>
      <c r="F34" s="516">
        <v>0</v>
      </c>
      <c r="G34" s="316" t="s">
        <v>246</v>
      </c>
      <c r="H34" s="314" t="s">
        <v>247</v>
      </c>
      <c r="I34" s="315" t="s">
        <v>225</v>
      </c>
      <c r="J34" s="469" t="s">
        <v>248</v>
      </c>
      <c r="K34" s="469" t="s">
        <v>249</v>
      </c>
      <c r="L34" s="469" t="s">
        <v>250</v>
      </c>
      <c r="M34" s="469" t="s">
        <v>251</v>
      </c>
      <c r="N34" s="469" t="s">
        <v>252</v>
      </c>
      <c r="O34" s="315" t="s">
        <v>253</v>
      </c>
      <c r="P34" s="469" t="s">
        <v>226</v>
      </c>
      <c r="Q34" s="321" t="s">
        <v>227</v>
      </c>
      <c r="R34" s="315" t="s">
        <v>228</v>
      </c>
      <c r="S34" s="322" t="s">
        <v>231</v>
      </c>
      <c r="T34" s="508"/>
      <c r="U34" s="508"/>
      <c r="W34" s="35" t="s">
        <v>254</v>
      </c>
      <c r="X34" s="35" t="s">
        <v>225</v>
      </c>
      <c r="Y34" s="35" t="s">
        <v>226</v>
      </c>
      <c r="Z34" s="35" t="s">
        <v>255</v>
      </c>
      <c r="AA34" s="35" t="s">
        <v>231</v>
      </c>
      <c r="AB34" s="35" t="s">
        <v>228</v>
      </c>
    </row>
    <row r="35" spans="1:28" ht="24.95" customHeight="1">
      <c r="A35" s="33">
        <f>Seznam!B22</f>
        <v>1</v>
      </c>
      <c r="B35" s="367" t="str">
        <f>Seznam!C22</f>
        <v>Vaiglová Viktorie  </v>
      </c>
      <c r="C35" s="367">
        <f>Seznam!D22</f>
        <v>0</v>
      </c>
      <c r="D35" s="367" t="str">
        <f>Seznam!E22</f>
        <v>La Pirouette Jeseník </v>
      </c>
      <c r="E35" s="367">
        <f>Seznam!F22</f>
        <v>0</v>
      </c>
      <c r="F35" s="262" t="str">
        <f>IF($G$33="sestava bez náčiní","bez"," ")</f>
        <v xml:space="preserve"> </v>
      </c>
      <c r="G35" s="288">
        <v>1</v>
      </c>
      <c r="H35" s="289">
        <v>0</v>
      </c>
      <c r="I35" s="290">
        <f>G35+H35</f>
        <v>1</v>
      </c>
      <c r="J35" s="309">
        <v>2.7</v>
      </c>
      <c r="K35" s="310">
        <v>4.5</v>
      </c>
      <c r="L35" s="311">
        <v>4.5</v>
      </c>
      <c r="M35" s="312">
        <v>3.7</v>
      </c>
      <c r="N35" s="312">
        <v>3.6</v>
      </c>
      <c r="O35" s="313">
        <f>IF($O$2=2,TRUNC(SUM(K35:L35)/2*1000)/1000,IF($O$2=3,TRUNC(SUM(K35:M35)/3*1000)/1000,IF($O$2=4,TRUNC(MEDIAN(K35:N35)*1000)/1000,"???")))</f>
        <v>4.0999999999999996</v>
      </c>
      <c r="P35" s="317">
        <f>IF(AND(J35=0,O35=0),0,IF(($Q$2-J35-O35)&lt;0,0,$Q$2-J35-O35))</f>
        <v>3.2</v>
      </c>
      <c r="Q35" s="311"/>
      <c r="R35" s="293">
        <f>I35+P35-Q35</f>
        <v>4.2</v>
      </c>
      <c r="S35" s="24">
        <f t="shared" ref="S35:S57" si="11">R9+R35</f>
        <v>10.199999999999999</v>
      </c>
      <c r="T35" s="19">
        <f t="shared" ref="T35:T57" si="12">RANK(R35,$R$35:$R$57)</f>
        <v>9</v>
      </c>
      <c r="U35" s="25">
        <f t="shared" ref="U35:U57" si="13">RANK(S35,$S$35:$S$57)</f>
        <v>11</v>
      </c>
      <c r="W35" s="36" t="str">
        <f>F35</f>
        <v xml:space="preserve"> </v>
      </c>
      <c r="X35" s="31">
        <f>I35</f>
        <v>1</v>
      </c>
      <c r="Y35" s="31">
        <f t="shared" ref="Y35:AB36" si="14">P35</f>
        <v>3.2</v>
      </c>
      <c r="Z35" s="31">
        <f t="shared" si="14"/>
        <v>0</v>
      </c>
      <c r="AA35" s="31">
        <f t="shared" si="14"/>
        <v>4.2</v>
      </c>
      <c r="AB35" s="31">
        <f t="shared" si="14"/>
        <v>10.199999999999999</v>
      </c>
    </row>
    <row r="36" spans="1:28" ht="24.95" customHeight="1">
      <c r="A36" s="33">
        <f>Seznam!B23</f>
        <v>2</v>
      </c>
      <c r="B36" s="367" t="str">
        <f>Seznam!C23</f>
        <v>Jankujová Natálie</v>
      </c>
      <c r="C36" s="367">
        <f>Seznam!D23</f>
        <v>0</v>
      </c>
      <c r="D36" s="367" t="str">
        <f>Seznam!E23</f>
        <v>TJ Jiskra Humpolec</v>
      </c>
      <c r="E36" s="367">
        <f>Seznam!F23</f>
        <v>0</v>
      </c>
      <c r="F36" s="262" t="str">
        <f>IF($G$33="sestava bez náčiní","bez"," ")</f>
        <v xml:space="preserve"> </v>
      </c>
      <c r="G36" s="288">
        <v>0.1</v>
      </c>
      <c r="H36" s="289">
        <v>0.6</v>
      </c>
      <c r="I36" s="290">
        <f>G36+H36</f>
        <v>0.7</v>
      </c>
      <c r="J36" s="309">
        <v>3.1</v>
      </c>
      <c r="K36" s="310">
        <v>5.3</v>
      </c>
      <c r="L36" s="311">
        <v>5.4</v>
      </c>
      <c r="M36" s="312">
        <v>4.2</v>
      </c>
      <c r="N36" s="312">
        <v>4.0999999999999996</v>
      </c>
      <c r="O36" s="313">
        <f>IF($O$2=2,TRUNC(SUM(K36:L36)/2*1000)/1000,IF($O$2=3,TRUNC(SUM(K36:M36)/3*1000)/1000,IF($O$2=4,TRUNC(MEDIAN(K36:N36)*1000)/1000,"???")))</f>
        <v>4.75</v>
      </c>
      <c r="P36" s="317">
        <f>IF(AND(J36=0,O36=0),0,IF(($Q$2-J36-O36)&lt;0,0,$Q$2-J36-O36))</f>
        <v>2.1500000000000004</v>
      </c>
      <c r="Q36" s="311"/>
      <c r="R36" s="293">
        <f>I36+P36-Q36</f>
        <v>2.8500000000000005</v>
      </c>
      <c r="S36" s="24">
        <f t="shared" si="11"/>
        <v>6.65</v>
      </c>
      <c r="T36" s="19">
        <f t="shared" si="12"/>
        <v>16</v>
      </c>
      <c r="U36" s="25">
        <f t="shared" si="13"/>
        <v>20</v>
      </c>
      <c r="W36" s="36" t="str">
        <f>F36</f>
        <v xml:space="preserve"> </v>
      </c>
      <c r="X36" s="31">
        <f>I36</f>
        <v>0.7</v>
      </c>
      <c r="Y36" s="31">
        <f t="shared" si="14"/>
        <v>2.1500000000000004</v>
      </c>
      <c r="Z36" s="31">
        <f t="shared" si="14"/>
        <v>0</v>
      </c>
      <c r="AA36" s="31">
        <f t="shared" si="14"/>
        <v>2.8500000000000005</v>
      </c>
      <c r="AB36" s="31">
        <f t="shared" si="14"/>
        <v>6.65</v>
      </c>
    </row>
    <row r="37" spans="1:28" ht="24.95" customHeight="1">
      <c r="A37" s="33">
        <f>Seznam!B25</f>
        <v>4</v>
      </c>
      <c r="B37" s="367" t="str">
        <f>Seznam!C25</f>
        <v>Blažková Nikola</v>
      </c>
      <c r="C37" s="367">
        <f>Seznam!D25</f>
        <v>0</v>
      </c>
      <c r="D37" s="367" t="str">
        <f>Seznam!E25</f>
        <v>RG Proactive Milevsko</v>
      </c>
      <c r="E37" s="367">
        <f>Seznam!F25</f>
        <v>0</v>
      </c>
      <c r="F37" s="262"/>
      <c r="G37" s="288">
        <v>0.2</v>
      </c>
      <c r="H37" s="289">
        <v>0</v>
      </c>
      <c r="I37" s="290">
        <f t="shared" ref="I37:I57" si="15">G37+H37</f>
        <v>0.2</v>
      </c>
      <c r="J37" s="309">
        <v>2.9</v>
      </c>
      <c r="K37" s="310">
        <v>4.8</v>
      </c>
      <c r="L37" s="311">
        <v>4.5</v>
      </c>
      <c r="M37" s="312">
        <v>4</v>
      </c>
      <c r="N37" s="312">
        <v>4.2</v>
      </c>
      <c r="O37" s="313">
        <f t="shared" ref="O37:O57" si="16">IF($O$2=2,TRUNC(SUM(K37:L37)/2*1000)/1000,IF($O$2=3,TRUNC(SUM(K37:M37)/3*1000)/1000,IF($O$2=4,TRUNC(MEDIAN(K37:N37)*1000)/1000,"???")))</f>
        <v>4.3499999999999996</v>
      </c>
      <c r="P37" s="317">
        <f t="shared" ref="P37:P57" si="17">IF(AND(J37=0,O37=0),0,IF(($Q$2-J37-O37)&lt;0,0,$Q$2-J37-O37))</f>
        <v>2.75</v>
      </c>
      <c r="Q37" s="311">
        <v>0.3</v>
      </c>
      <c r="R37" s="293">
        <f t="shared" ref="R37:R57" si="18">I37+P37-Q37</f>
        <v>2.6500000000000004</v>
      </c>
      <c r="S37" s="24">
        <f t="shared" si="11"/>
        <v>7.45</v>
      </c>
      <c r="T37" s="19">
        <f t="shared" si="12"/>
        <v>18</v>
      </c>
      <c r="U37" s="25">
        <f t="shared" si="13"/>
        <v>17</v>
      </c>
      <c r="W37" s="36">
        <f t="shared" ref="W37:W57" si="19">F37</f>
        <v>0</v>
      </c>
      <c r="X37" s="31">
        <f t="shared" ref="X37:X57" si="20">I37</f>
        <v>0.2</v>
      </c>
      <c r="Y37" s="31">
        <f t="shared" ref="Y37:Y57" si="21">P37</f>
        <v>2.75</v>
      </c>
      <c r="Z37" s="31">
        <f t="shared" ref="Z37:Z57" si="22">Q37</f>
        <v>0.3</v>
      </c>
      <c r="AA37" s="31">
        <f t="shared" ref="AA37:AA57" si="23">R37</f>
        <v>2.6500000000000004</v>
      </c>
      <c r="AB37" s="31">
        <f t="shared" ref="AB37:AB57" si="24">S37</f>
        <v>7.45</v>
      </c>
    </row>
    <row r="38" spans="1:28" ht="24.95" customHeight="1">
      <c r="A38" s="33">
        <f>Seznam!B26</f>
        <v>5</v>
      </c>
      <c r="B38" s="367" t="str">
        <f>Seznam!C26</f>
        <v xml:space="preserve">Ščerbová Jacquelyn Carmen </v>
      </c>
      <c r="C38" s="367">
        <f>Seznam!D26</f>
        <v>0</v>
      </c>
      <c r="D38" s="367" t="str">
        <f>Seznam!E26</f>
        <v>TJ Sokol Bernartice</v>
      </c>
      <c r="E38" s="367">
        <f>Seznam!F26</f>
        <v>0</v>
      </c>
      <c r="F38" s="262"/>
      <c r="G38" s="288">
        <v>0.1</v>
      </c>
      <c r="H38" s="289">
        <v>0</v>
      </c>
      <c r="I38" s="290">
        <f t="shared" si="15"/>
        <v>0.1</v>
      </c>
      <c r="J38" s="309">
        <v>3.6</v>
      </c>
      <c r="K38" s="310">
        <v>5.5</v>
      </c>
      <c r="L38" s="311">
        <v>3.7</v>
      </c>
      <c r="M38" s="312">
        <v>4.3</v>
      </c>
      <c r="N38" s="312">
        <v>3.8</v>
      </c>
      <c r="O38" s="313">
        <f t="shared" si="16"/>
        <v>4.05</v>
      </c>
      <c r="P38" s="317">
        <f t="shared" si="17"/>
        <v>2.3500000000000005</v>
      </c>
      <c r="Q38" s="311"/>
      <c r="R38" s="293">
        <f t="shared" si="18"/>
        <v>2.4500000000000006</v>
      </c>
      <c r="S38" s="24">
        <f t="shared" si="11"/>
        <v>6.4</v>
      </c>
      <c r="T38" s="19">
        <f t="shared" si="12"/>
        <v>20</v>
      </c>
      <c r="U38" s="25">
        <f t="shared" si="13"/>
        <v>21</v>
      </c>
      <c r="W38" s="36">
        <f t="shared" si="19"/>
        <v>0</v>
      </c>
      <c r="X38" s="31">
        <f t="shared" si="20"/>
        <v>0.1</v>
      </c>
      <c r="Y38" s="31">
        <f t="shared" si="21"/>
        <v>2.3500000000000005</v>
      </c>
      <c r="Z38" s="31">
        <f t="shared" si="22"/>
        <v>0</v>
      </c>
      <c r="AA38" s="31">
        <f t="shared" si="23"/>
        <v>2.4500000000000006</v>
      </c>
      <c r="AB38" s="31">
        <f t="shared" si="24"/>
        <v>6.4</v>
      </c>
    </row>
    <row r="39" spans="1:28" ht="24.95" customHeight="1">
      <c r="A39" s="33">
        <f>Seznam!B27</f>
        <v>6</v>
      </c>
      <c r="B39" s="367" t="str">
        <f>Seznam!C27</f>
        <v>Kapustová Tereza</v>
      </c>
      <c r="C39" s="367">
        <f>Seznam!D27</f>
        <v>0</v>
      </c>
      <c r="D39" s="367" t="str">
        <f>Seznam!E27</f>
        <v>TJ Jiskra Humpolec</v>
      </c>
      <c r="E39" s="367">
        <f>Seznam!F27</f>
        <v>0</v>
      </c>
      <c r="F39" s="262"/>
      <c r="G39" s="288">
        <v>0.4</v>
      </c>
      <c r="H39" s="289">
        <v>0</v>
      </c>
      <c r="I39" s="290">
        <f t="shared" si="15"/>
        <v>0.4</v>
      </c>
      <c r="J39" s="309">
        <v>2.9</v>
      </c>
      <c r="K39" s="310">
        <v>5.3</v>
      </c>
      <c r="L39" s="311">
        <v>5.5</v>
      </c>
      <c r="M39" s="312">
        <v>3.8</v>
      </c>
      <c r="N39" s="312">
        <v>3.6</v>
      </c>
      <c r="O39" s="313">
        <f t="shared" si="16"/>
        <v>4.55</v>
      </c>
      <c r="P39" s="317">
        <f t="shared" si="17"/>
        <v>2.5499999999999998</v>
      </c>
      <c r="Q39" s="311"/>
      <c r="R39" s="293">
        <f t="shared" si="18"/>
        <v>2.9499999999999997</v>
      </c>
      <c r="S39" s="24">
        <f t="shared" si="11"/>
        <v>7.1</v>
      </c>
      <c r="T39" s="19">
        <f t="shared" si="12"/>
        <v>15</v>
      </c>
      <c r="U39" s="25">
        <f t="shared" si="13"/>
        <v>19</v>
      </c>
      <c r="W39" s="36">
        <f t="shared" si="19"/>
        <v>0</v>
      </c>
      <c r="X39" s="31">
        <f t="shared" si="20"/>
        <v>0.4</v>
      </c>
      <c r="Y39" s="31">
        <f t="shared" si="21"/>
        <v>2.5499999999999998</v>
      </c>
      <c r="Z39" s="31">
        <f t="shared" si="22"/>
        <v>0</v>
      </c>
      <c r="AA39" s="31">
        <f t="shared" si="23"/>
        <v>2.9499999999999997</v>
      </c>
      <c r="AB39" s="31">
        <f t="shared" si="24"/>
        <v>7.1</v>
      </c>
    </row>
    <row r="40" spans="1:28" ht="24.95" customHeight="1">
      <c r="A40" s="33">
        <f>Seznam!B28</f>
        <v>7</v>
      </c>
      <c r="B40" s="367" t="str">
        <f>Seznam!C28</f>
        <v>Petříková Valentýna</v>
      </c>
      <c r="C40" s="367">
        <f>Seznam!D28</f>
        <v>0</v>
      </c>
      <c r="D40" s="367" t="str">
        <f>Seznam!E28</f>
        <v>RG Proactive Milevsko</v>
      </c>
      <c r="E40" s="367">
        <f>Seznam!F28</f>
        <v>0</v>
      </c>
      <c r="F40" s="262"/>
      <c r="G40" s="288">
        <v>1.7</v>
      </c>
      <c r="H40" s="289">
        <v>0.9</v>
      </c>
      <c r="I40" s="290">
        <f t="shared" si="15"/>
        <v>2.6</v>
      </c>
      <c r="J40" s="309">
        <v>1.3</v>
      </c>
      <c r="K40" s="310">
        <v>3.2</v>
      </c>
      <c r="L40" s="311">
        <v>3.1</v>
      </c>
      <c r="M40" s="312">
        <v>3.5</v>
      </c>
      <c r="N40" s="312">
        <v>3.2</v>
      </c>
      <c r="O40" s="313">
        <f t="shared" si="16"/>
        <v>3.2</v>
      </c>
      <c r="P40" s="317">
        <f t="shared" si="17"/>
        <v>5.4999999999999991</v>
      </c>
      <c r="Q40" s="311"/>
      <c r="R40" s="293">
        <f t="shared" si="18"/>
        <v>8.1</v>
      </c>
      <c r="S40" s="24">
        <f t="shared" si="11"/>
        <v>18.100000000000001</v>
      </c>
      <c r="T40" s="19">
        <f t="shared" si="12"/>
        <v>1</v>
      </c>
      <c r="U40" s="25">
        <f t="shared" si="13"/>
        <v>1</v>
      </c>
      <c r="W40" s="36">
        <f t="shared" si="19"/>
        <v>0</v>
      </c>
      <c r="X40" s="31">
        <f t="shared" si="20"/>
        <v>2.6</v>
      </c>
      <c r="Y40" s="31">
        <f t="shared" si="21"/>
        <v>5.4999999999999991</v>
      </c>
      <c r="Z40" s="31">
        <f t="shared" si="22"/>
        <v>0</v>
      </c>
      <c r="AA40" s="31">
        <f t="shared" si="23"/>
        <v>8.1</v>
      </c>
      <c r="AB40" s="31">
        <f t="shared" si="24"/>
        <v>18.100000000000001</v>
      </c>
    </row>
    <row r="41" spans="1:28" ht="24.95" customHeight="1">
      <c r="A41" s="33">
        <f>Seznam!B30</f>
        <v>9</v>
      </c>
      <c r="B41" s="367" t="str">
        <f>Seznam!C30</f>
        <v>Vršanová Julie  </v>
      </c>
      <c r="C41" s="367">
        <f>Seznam!D30</f>
        <v>0</v>
      </c>
      <c r="D41" s="367" t="str">
        <f>Seznam!E30</f>
        <v>La Pirouette Jeseník </v>
      </c>
      <c r="E41" s="367">
        <f>Seznam!F30</f>
        <v>0</v>
      </c>
      <c r="F41" s="262"/>
      <c r="G41" s="288">
        <v>1.3</v>
      </c>
      <c r="H41" s="289">
        <v>0.5</v>
      </c>
      <c r="I41" s="290">
        <f t="shared" si="15"/>
        <v>1.8</v>
      </c>
      <c r="J41" s="309">
        <v>2</v>
      </c>
      <c r="K41" s="310">
        <v>3.7</v>
      </c>
      <c r="L41" s="311">
        <v>3.3</v>
      </c>
      <c r="M41" s="312">
        <v>3.8</v>
      </c>
      <c r="N41" s="312">
        <v>3</v>
      </c>
      <c r="O41" s="313">
        <f t="shared" si="16"/>
        <v>3.5</v>
      </c>
      <c r="P41" s="317">
        <f t="shared" si="17"/>
        <v>4.5</v>
      </c>
      <c r="Q41" s="311"/>
      <c r="R41" s="293">
        <f t="shared" si="18"/>
        <v>6.3</v>
      </c>
      <c r="S41" s="24">
        <f t="shared" si="11"/>
        <v>13.25</v>
      </c>
      <c r="T41" s="19">
        <f t="shared" si="12"/>
        <v>4</v>
      </c>
      <c r="U41" s="25">
        <f t="shared" si="13"/>
        <v>5</v>
      </c>
      <c r="W41" s="36">
        <f t="shared" si="19"/>
        <v>0</v>
      </c>
      <c r="X41" s="31">
        <f t="shared" si="20"/>
        <v>1.8</v>
      </c>
      <c r="Y41" s="31">
        <f t="shared" si="21"/>
        <v>4.5</v>
      </c>
      <c r="Z41" s="31">
        <f t="shared" si="22"/>
        <v>0</v>
      </c>
      <c r="AA41" s="31">
        <f t="shared" si="23"/>
        <v>6.3</v>
      </c>
      <c r="AB41" s="31">
        <f t="shared" si="24"/>
        <v>13.25</v>
      </c>
    </row>
    <row r="42" spans="1:28" ht="24.95" customHeight="1">
      <c r="A42" s="33">
        <f>Seznam!B32</f>
        <v>11</v>
      </c>
      <c r="B42" s="367" t="str">
        <f>Seznam!C32</f>
        <v>Procházková Kristina</v>
      </c>
      <c r="C42" s="367">
        <f>Seznam!D32</f>
        <v>0</v>
      </c>
      <c r="D42" s="367" t="str">
        <f>Seznam!E32</f>
        <v>RG Proactive Milevsko</v>
      </c>
      <c r="E42" s="367">
        <f>Seznam!F32</f>
        <v>0</v>
      </c>
      <c r="F42" s="262"/>
      <c r="G42" s="288">
        <v>0.7</v>
      </c>
      <c r="H42" s="289">
        <v>0.3</v>
      </c>
      <c r="I42" s="290">
        <f t="shared" si="15"/>
        <v>1</v>
      </c>
      <c r="J42" s="309">
        <v>3.1</v>
      </c>
      <c r="K42" s="310">
        <v>5.4</v>
      </c>
      <c r="L42" s="311">
        <v>5.6</v>
      </c>
      <c r="M42" s="312">
        <v>3.7</v>
      </c>
      <c r="N42" s="312">
        <v>3.3</v>
      </c>
      <c r="O42" s="313">
        <f t="shared" si="16"/>
        <v>4.55</v>
      </c>
      <c r="P42" s="317">
        <f t="shared" si="17"/>
        <v>2.3500000000000005</v>
      </c>
      <c r="Q42" s="311"/>
      <c r="R42" s="293">
        <f t="shared" si="18"/>
        <v>3.3500000000000005</v>
      </c>
      <c r="S42" s="24">
        <f t="shared" si="11"/>
        <v>8.0500000000000007</v>
      </c>
      <c r="T42" s="19">
        <f t="shared" si="12"/>
        <v>13</v>
      </c>
      <c r="U42" s="25">
        <f t="shared" si="13"/>
        <v>14</v>
      </c>
      <c r="W42" s="36">
        <f t="shared" si="19"/>
        <v>0</v>
      </c>
      <c r="X42" s="31">
        <f t="shared" si="20"/>
        <v>1</v>
      </c>
      <c r="Y42" s="31">
        <f t="shared" si="21"/>
        <v>2.3500000000000005</v>
      </c>
      <c r="Z42" s="31">
        <f t="shared" si="22"/>
        <v>0</v>
      </c>
      <c r="AA42" s="31">
        <f t="shared" si="23"/>
        <v>3.3500000000000005</v>
      </c>
      <c r="AB42" s="31">
        <f t="shared" si="24"/>
        <v>8.0500000000000007</v>
      </c>
    </row>
    <row r="43" spans="1:28" ht="24.95" customHeight="1">
      <c r="A43" s="33">
        <f>Seznam!B33</f>
        <v>12</v>
      </c>
      <c r="B43" s="367" t="str">
        <f>Seznam!C33</f>
        <v>Pouzarová Leona</v>
      </c>
      <c r="C43" s="367">
        <f>Seznam!D33</f>
        <v>0</v>
      </c>
      <c r="D43" s="367" t="str">
        <f>Seznam!E33</f>
        <v xml:space="preserve">SKMG Máj České Budějovice </v>
      </c>
      <c r="E43" s="367">
        <f>Seznam!F33</f>
        <v>0</v>
      </c>
      <c r="F43" s="262"/>
      <c r="G43" s="288">
        <v>1</v>
      </c>
      <c r="H43" s="289">
        <v>0</v>
      </c>
      <c r="I43" s="290">
        <f t="shared" si="15"/>
        <v>1</v>
      </c>
      <c r="J43" s="309">
        <v>2.5</v>
      </c>
      <c r="K43" s="310">
        <v>4</v>
      </c>
      <c r="L43" s="311">
        <v>3.9</v>
      </c>
      <c r="M43" s="312">
        <v>3.7</v>
      </c>
      <c r="N43" s="312">
        <v>3.4</v>
      </c>
      <c r="O43" s="313">
        <f t="shared" si="16"/>
        <v>3.8</v>
      </c>
      <c r="P43" s="317">
        <f t="shared" si="17"/>
        <v>3.7</v>
      </c>
      <c r="Q43" s="311"/>
      <c r="R43" s="293">
        <f t="shared" si="18"/>
        <v>4.7</v>
      </c>
      <c r="S43" s="24">
        <f t="shared" si="11"/>
        <v>13.349999999999998</v>
      </c>
      <c r="T43" s="19">
        <f t="shared" si="12"/>
        <v>7</v>
      </c>
      <c r="U43" s="25">
        <f t="shared" si="13"/>
        <v>4</v>
      </c>
      <c r="W43" s="36">
        <f t="shared" si="19"/>
        <v>0</v>
      </c>
      <c r="X43" s="31">
        <f t="shared" si="20"/>
        <v>1</v>
      </c>
      <c r="Y43" s="31">
        <f t="shared" si="21"/>
        <v>3.7</v>
      </c>
      <c r="Z43" s="31">
        <f t="shared" si="22"/>
        <v>0</v>
      </c>
      <c r="AA43" s="31">
        <f t="shared" si="23"/>
        <v>4.7</v>
      </c>
      <c r="AB43" s="31">
        <f t="shared" si="24"/>
        <v>13.349999999999998</v>
      </c>
    </row>
    <row r="44" spans="1:28" ht="24.95" customHeight="1">
      <c r="A44" s="33">
        <f>Seznam!B34</f>
        <v>13</v>
      </c>
      <c r="B44" s="367" t="str">
        <f>Seznam!C34</f>
        <v>Čechová Martina</v>
      </c>
      <c r="C44" s="367">
        <f>Seznam!D34</f>
        <v>0</v>
      </c>
      <c r="D44" s="367" t="str">
        <f>Seznam!E34</f>
        <v>TJ Jiskra Humpolec</v>
      </c>
      <c r="E44" s="367">
        <f>Seznam!F34</f>
        <v>0</v>
      </c>
      <c r="F44" s="262"/>
      <c r="G44" s="288">
        <v>0.5</v>
      </c>
      <c r="H44" s="289">
        <v>0</v>
      </c>
      <c r="I44" s="290">
        <f t="shared" si="15"/>
        <v>0.5</v>
      </c>
      <c r="J44" s="309">
        <v>3.4</v>
      </c>
      <c r="K44" s="310">
        <v>5.6</v>
      </c>
      <c r="L44" s="311">
        <v>5.4</v>
      </c>
      <c r="M44" s="312">
        <v>3.8</v>
      </c>
      <c r="N44" s="312">
        <v>3.6</v>
      </c>
      <c r="O44" s="313">
        <f t="shared" si="16"/>
        <v>4.5999999999999996</v>
      </c>
      <c r="P44" s="317">
        <f t="shared" si="17"/>
        <v>2</v>
      </c>
      <c r="Q44" s="311"/>
      <c r="R44" s="293">
        <f t="shared" si="18"/>
        <v>2.5</v>
      </c>
      <c r="S44" s="24">
        <f t="shared" si="11"/>
        <v>7.5500000000000007</v>
      </c>
      <c r="T44" s="19">
        <f t="shared" si="12"/>
        <v>19</v>
      </c>
      <c r="U44" s="25">
        <f t="shared" si="13"/>
        <v>16</v>
      </c>
      <c r="W44" s="36">
        <f t="shared" si="19"/>
        <v>0</v>
      </c>
      <c r="X44" s="31">
        <f t="shared" si="20"/>
        <v>0.5</v>
      </c>
      <c r="Y44" s="31">
        <f t="shared" si="21"/>
        <v>2</v>
      </c>
      <c r="Z44" s="31">
        <f t="shared" si="22"/>
        <v>0</v>
      </c>
      <c r="AA44" s="31">
        <f t="shared" si="23"/>
        <v>2.5</v>
      </c>
      <c r="AB44" s="31">
        <f t="shared" si="24"/>
        <v>7.5500000000000007</v>
      </c>
    </row>
    <row r="45" spans="1:28" ht="24.95" customHeight="1">
      <c r="A45" s="33">
        <f>Seznam!B35</f>
        <v>14</v>
      </c>
      <c r="B45" s="367" t="str">
        <f>Seznam!C35</f>
        <v xml:space="preserve">Lázníčková Zita       </v>
      </c>
      <c r="C45" s="367">
        <f>Seznam!D35</f>
        <v>0</v>
      </c>
      <c r="D45" s="367" t="str">
        <f>Seznam!E35</f>
        <v>La Pirouette Jeseník </v>
      </c>
      <c r="E45" s="367">
        <f>Seznam!F35</f>
        <v>0</v>
      </c>
      <c r="F45" s="262"/>
      <c r="G45" s="288">
        <v>0.7</v>
      </c>
      <c r="H45" s="289">
        <v>0</v>
      </c>
      <c r="I45" s="290">
        <f t="shared" si="15"/>
        <v>0.7</v>
      </c>
      <c r="J45" s="309">
        <v>3</v>
      </c>
      <c r="K45" s="310">
        <v>5.3</v>
      </c>
      <c r="L45" s="311">
        <v>5.4</v>
      </c>
      <c r="M45" s="312">
        <v>3.4</v>
      </c>
      <c r="N45" s="312">
        <v>3.4</v>
      </c>
      <c r="O45" s="313">
        <f t="shared" si="16"/>
        <v>4.3499999999999996</v>
      </c>
      <c r="P45" s="317">
        <f t="shared" si="17"/>
        <v>2.6500000000000004</v>
      </c>
      <c r="Q45" s="311"/>
      <c r="R45" s="293">
        <f t="shared" si="18"/>
        <v>3.3500000000000005</v>
      </c>
      <c r="S45" s="24">
        <f t="shared" si="11"/>
        <v>7.8500000000000005</v>
      </c>
      <c r="T45" s="19">
        <f t="shared" si="12"/>
        <v>13</v>
      </c>
      <c r="U45" s="25">
        <f t="shared" si="13"/>
        <v>15</v>
      </c>
      <c r="W45" s="36">
        <f t="shared" si="19"/>
        <v>0</v>
      </c>
      <c r="X45" s="31">
        <f t="shared" si="20"/>
        <v>0.7</v>
      </c>
      <c r="Y45" s="31">
        <f t="shared" si="21"/>
        <v>2.6500000000000004</v>
      </c>
      <c r="Z45" s="31">
        <f t="shared" si="22"/>
        <v>0</v>
      </c>
      <c r="AA45" s="31">
        <f t="shared" si="23"/>
        <v>3.3500000000000005</v>
      </c>
      <c r="AB45" s="31">
        <f t="shared" si="24"/>
        <v>7.8500000000000005</v>
      </c>
    </row>
    <row r="46" spans="1:28" ht="24.95" customHeight="1">
      <c r="A46" s="33">
        <f>Seznam!B36</f>
        <v>15</v>
      </c>
      <c r="B46" s="367" t="str">
        <f>Seznam!C36</f>
        <v>Šimáková Aneta</v>
      </c>
      <c r="C46" s="367">
        <f>Seznam!D36</f>
        <v>0</v>
      </c>
      <c r="D46" s="367" t="str">
        <f>Seznam!E36</f>
        <v>RG Proactive Milevsko</v>
      </c>
      <c r="E46" s="367">
        <f>Seznam!F36</f>
        <v>0</v>
      </c>
      <c r="F46" s="262"/>
      <c r="G46" s="288">
        <v>0.9</v>
      </c>
      <c r="H46" s="289">
        <v>0.6</v>
      </c>
      <c r="I46" s="290">
        <f t="shared" si="15"/>
        <v>1.5</v>
      </c>
      <c r="J46" s="309">
        <v>2.5</v>
      </c>
      <c r="K46" s="310">
        <v>4.9000000000000004</v>
      </c>
      <c r="L46" s="311">
        <v>4.8</v>
      </c>
      <c r="M46" s="312">
        <v>4.0999999999999996</v>
      </c>
      <c r="N46" s="312">
        <v>3.9</v>
      </c>
      <c r="O46" s="313">
        <f t="shared" si="16"/>
        <v>4.45</v>
      </c>
      <c r="P46" s="317">
        <f t="shared" si="17"/>
        <v>3.05</v>
      </c>
      <c r="Q46" s="311"/>
      <c r="R46" s="293">
        <f t="shared" si="18"/>
        <v>4.55</v>
      </c>
      <c r="S46" s="24">
        <f t="shared" si="11"/>
        <v>11.8</v>
      </c>
      <c r="T46" s="19">
        <f t="shared" si="12"/>
        <v>8</v>
      </c>
      <c r="U46" s="25">
        <f t="shared" si="13"/>
        <v>7</v>
      </c>
      <c r="W46" s="36">
        <f t="shared" si="19"/>
        <v>0</v>
      </c>
      <c r="X46" s="31">
        <f t="shared" si="20"/>
        <v>1.5</v>
      </c>
      <c r="Y46" s="31">
        <f t="shared" si="21"/>
        <v>3.05</v>
      </c>
      <c r="Z46" s="31">
        <f t="shared" si="22"/>
        <v>0</v>
      </c>
      <c r="AA46" s="31">
        <f t="shared" si="23"/>
        <v>4.55</v>
      </c>
      <c r="AB46" s="31">
        <f t="shared" si="24"/>
        <v>11.8</v>
      </c>
    </row>
    <row r="47" spans="1:28" ht="24.95" customHeight="1">
      <c r="A47" s="33">
        <f>Seznam!B37</f>
        <v>16</v>
      </c>
      <c r="B47" s="367" t="str">
        <f>Seznam!C37</f>
        <v xml:space="preserve">Heckelová Viktoria </v>
      </c>
      <c r="C47" s="367">
        <f>Seznam!D37</f>
        <v>0</v>
      </c>
      <c r="D47" s="367" t="str">
        <f>Seznam!E37</f>
        <v>La Pirouette Jeseník </v>
      </c>
      <c r="E47" s="367">
        <f>Seznam!F37</f>
        <v>0</v>
      </c>
      <c r="F47" s="262"/>
      <c r="G47" s="288">
        <v>0.6</v>
      </c>
      <c r="H47" s="289">
        <v>0.3</v>
      </c>
      <c r="I47" s="290">
        <f t="shared" si="15"/>
        <v>0.89999999999999991</v>
      </c>
      <c r="J47" s="309">
        <v>3.5</v>
      </c>
      <c r="K47" s="310">
        <v>5.2</v>
      </c>
      <c r="L47" s="311">
        <v>5.3</v>
      </c>
      <c r="M47" s="312">
        <v>4.2</v>
      </c>
      <c r="N47" s="312">
        <v>3.9</v>
      </c>
      <c r="O47" s="313">
        <f t="shared" si="16"/>
        <v>4.7</v>
      </c>
      <c r="P47" s="317">
        <f t="shared" si="17"/>
        <v>1.7999999999999998</v>
      </c>
      <c r="Q47" s="311"/>
      <c r="R47" s="293">
        <f t="shared" si="18"/>
        <v>2.6999999999999997</v>
      </c>
      <c r="S47" s="24">
        <f t="shared" si="11"/>
        <v>8.35</v>
      </c>
      <c r="T47" s="19">
        <f t="shared" si="12"/>
        <v>17</v>
      </c>
      <c r="U47" s="25">
        <f t="shared" si="13"/>
        <v>13</v>
      </c>
      <c r="W47" s="36">
        <f t="shared" si="19"/>
        <v>0</v>
      </c>
      <c r="X47" s="31">
        <f t="shared" si="20"/>
        <v>0.89999999999999991</v>
      </c>
      <c r="Y47" s="31">
        <f t="shared" si="21"/>
        <v>1.7999999999999998</v>
      </c>
      <c r="Z47" s="31">
        <f t="shared" si="22"/>
        <v>0</v>
      </c>
      <c r="AA47" s="31">
        <f t="shared" si="23"/>
        <v>2.6999999999999997</v>
      </c>
      <c r="AB47" s="31">
        <f t="shared" si="24"/>
        <v>8.35</v>
      </c>
    </row>
    <row r="48" spans="1:28" ht="24.95" customHeight="1">
      <c r="A48" s="33">
        <f>Seznam!B38</f>
        <v>17</v>
      </c>
      <c r="B48" s="367" t="str">
        <f>Seznam!C38</f>
        <v>Berchová Jolana</v>
      </c>
      <c r="C48" s="367">
        <f>Seznam!D38</f>
        <v>0</v>
      </c>
      <c r="D48" s="367" t="str">
        <f>Seznam!E38</f>
        <v xml:space="preserve">SKMG Máj České Budějovice </v>
      </c>
      <c r="E48" s="367">
        <f>Seznam!F38</f>
        <v>0</v>
      </c>
      <c r="F48" s="262"/>
      <c r="G48" s="288">
        <v>0.5</v>
      </c>
      <c r="H48" s="289">
        <v>0.6</v>
      </c>
      <c r="I48" s="290">
        <f t="shared" si="15"/>
        <v>1.1000000000000001</v>
      </c>
      <c r="J48" s="309">
        <v>3</v>
      </c>
      <c r="K48" s="310">
        <v>4.5999999999999996</v>
      </c>
      <c r="L48" s="311">
        <v>4.4000000000000004</v>
      </c>
      <c r="M48" s="312">
        <v>3.9</v>
      </c>
      <c r="N48" s="312">
        <v>3.6</v>
      </c>
      <c r="O48" s="313">
        <f t="shared" si="16"/>
        <v>4.1500000000000004</v>
      </c>
      <c r="P48" s="317">
        <f t="shared" si="17"/>
        <v>2.8499999999999996</v>
      </c>
      <c r="Q48" s="311"/>
      <c r="R48" s="293">
        <f t="shared" si="18"/>
        <v>3.9499999999999997</v>
      </c>
      <c r="S48" s="24">
        <f t="shared" si="11"/>
        <v>11.45</v>
      </c>
      <c r="T48" s="19">
        <f t="shared" si="12"/>
        <v>11</v>
      </c>
      <c r="U48" s="25">
        <f t="shared" si="13"/>
        <v>8</v>
      </c>
      <c r="W48" s="36">
        <f t="shared" si="19"/>
        <v>0</v>
      </c>
      <c r="X48" s="31">
        <f t="shared" si="20"/>
        <v>1.1000000000000001</v>
      </c>
      <c r="Y48" s="31">
        <f t="shared" si="21"/>
        <v>2.8499999999999996</v>
      </c>
      <c r="Z48" s="31">
        <f t="shared" si="22"/>
        <v>0</v>
      </c>
      <c r="AA48" s="31">
        <f t="shared" si="23"/>
        <v>3.9499999999999997</v>
      </c>
      <c r="AB48" s="31">
        <f t="shared" si="24"/>
        <v>11.45</v>
      </c>
    </row>
    <row r="49" spans="1:28" ht="24.95" customHeight="1">
      <c r="A49" s="33">
        <f>Seznam!B39</f>
        <v>18</v>
      </c>
      <c r="B49" s="367" t="str">
        <f>Seznam!C39</f>
        <v>Králová Karin</v>
      </c>
      <c r="C49" s="367">
        <f>Seznam!D39</f>
        <v>0</v>
      </c>
      <c r="D49" s="367" t="str">
        <f>Seznam!E39</f>
        <v>RG Proactive Milevsko</v>
      </c>
      <c r="E49" s="367">
        <f>Seznam!F39</f>
        <v>0</v>
      </c>
      <c r="F49" s="262"/>
      <c r="G49" s="288">
        <v>1.9</v>
      </c>
      <c r="H49" s="289">
        <v>0.6</v>
      </c>
      <c r="I49" s="290">
        <f t="shared" si="15"/>
        <v>2.5</v>
      </c>
      <c r="J49" s="309">
        <v>1.8</v>
      </c>
      <c r="K49" s="310">
        <v>4.2</v>
      </c>
      <c r="L49" s="311">
        <v>4.4000000000000004</v>
      </c>
      <c r="M49" s="312">
        <v>3.8</v>
      </c>
      <c r="N49" s="312">
        <v>3.2</v>
      </c>
      <c r="O49" s="313">
        <f t="shared" si="16"/>
        <v>4</v>
      </c>
      <c r="P49" s="317">
        <f t="shared" si="17"/>
        <v>4.1999999999999993</v>
      </c>
      <c r="Q49" s="311"/>
      <c r="R49" s="293">
        <f t="shared" si="18"/>
        <v>6.6999999999999993</v>
      </c>
      <c r="S49" s="24">
        <f t="shared" si="11"/>
        <v>14.2</v>
      </c>
      <c r="T49" s="19">
        <f t="shared" si="12"/>
        <v>3</v>
      </c>
      <c r="U49" s="25">
        <f t="shared" si="13"/>
        <v>3</v>
      </c>
      <c r="W49" s="36">
        <f t="shared" si="19"/>
        <v>0</v>
      </c>
      <c r="X49" s="31">
        <f t="shared" si="20"/>
        <v>2.5</v>
      </c>
      <c r="Y49" s="31">
        <f t="shared" si="21"/>
        <v>4.1999999999999993</v>
      </c>
      <c r="Z49" s="31">
        <f t="shared" si="22"/>
        <v>0</v>
      </c>
      <c r="AA49" s="31">
        <f t="shared" si="23"/>
        <v>6.6999999999999993</v>
      </c>
      <c r="AB49" s="31">
        <f t="shared" si="24"/>
        <v>14.2</v>
      </c>
    </row>
    <row r="50" spans="1:28" ht="24.95" customHeight="1">
      <c r="A50" s="33">
        <f>Seznam!B40</f>
        <v>19</v>
      </c>
      <c r="B50" s="367" t="str">
        <f>Seznam!C40</f>
        <v xml:space="preserve">Spillerová Dominika </v>
      </c>
      <c r="C50" s="367">
        <f>Seznam!D40</f>
        <v>0</v>
      </c>
      <c r="D50" s="367" t="str">
        <f>Seznam!E40</f>
        <v>La Pirouette Jeseník </v>
      </c>
      <c r="E50" s="367">
        <f>Seznam!F40</f>
        <v>0</v>
      </c>
      <c r="F50" s="262"/>
      <c r="G50" s="288">
        <v>0.5</v>
      </c>
      <c r="H50" s="289">
        <v>0.3</v>
      </c>
      <c r="I50" s="290">
        <f t="shared" si="15"/>
        <v>0.8</v>
      </c>
      <c r="J50" s="309">
        <v>3</v>
      </c>
      <c r="K50" s="310">
        <v>5.9</v>
      </c>
      <c r="L50" s="311">
        <v>5.5</v>
      </c>
      <c r="M50" s="312">
        <v>5.0999999999999996</v>
      </c>
      <c r="N50" s="312">
        <v>4.8</v>
      </c>
      <c r="O50" s="313">
        <f t="shared" si="16"/>
        <v>5.3</v>
      </c>
      <c r="P50" s="317">
        <f t="shared" si="17"/>
        <v>1.7000000000000002</v>
      </c>
      <c r="Q50" s="311">
        <v>0.6</v>
      </c>
      <c r="R50" s="293">
        <f t="shared" si="18"/>
        <v>1.9</v>
      </c>
      <c r="S50" s="24">
        <f t="shared" si="11"/>
        <v>7.3000000000000007</v>
      </c>
      <c r="T50" s="19">
        <f t="shared" si="12"/>
        <v>21</v>
      </c>
      <c r="U50" s="25">
        <f t="shared" si="13"/>
        <v>18</v>
      </c>
      <c r="W50" s="36">
        <f t="shared" si="19"/>
        <v>0</v>
      </c>
      <c r="X50" s="31">
        <f t="shared" si="20"/>
        <v>0.8</v>
      </c>
      <c r="Y50" s="31">
        <f t="shared" si="21"/>
        <v>1.7000000000000002</v>
      </c>
      <c r="Z50" s="31">
        <f t="shared" si="22"/>
        <v>0.6</v>
      </c>
      <c r="AA50" s="31">
        <f t="shared" si="23"/>
        <v>1.9</v>
      </c>
      <c r="AB50" s="31">
        <f t="shared" si="24"/>
        <v>7.3000000000000007</v>
      </c>
    </row>
    <row r="51" spans="1:28" ht="24.95" customHeight="1">
      <c r="A51" s="33">
        <f>Seznam!B41</f>
        <v>20</v>
      </c>
      <c r="B51" s="367" t="str">
        <f>Seznam!C41</f>
        <v>Petriková Nikola</v>
      </c>
      <c r="C51" s="367">
        <f>Seznam!D41</f>
        <v>0</v>
      </c>
      <c r="D51" s="367" t="str">
        <f>Seznam!E41</f>
        <v>TJ Jiskra Humpolec</v>
      </c>
      <c r="E51" s="367">
        <f>Seznam!F41</f>
        <v>0</v>
      </c>
      <c r="F51" s="262"/>
      <c r="G51" s="288">
        <v>0.5</v>
      </c>
      <c r="H51" s="289">
        <v>0</v>
      </c>
      <c r="I51" s="290">
        <f t="shared" si="15"/>
        <v>0.5</v>
      </c>
      <c r="J51" s="309">
        <v>2.2000000000000002</v>
      </c>
      <c r="K51" s="310">
        <v>5.5</v>
      </c>
      <c r="L51" s="311">
        <v>4.9000000000000004</v>
      </c>
      <c r="M51" s="312">
        <v>3.4</v>
      </c>
      <c r="N51" s="312">
        <v>3.5</v>
      </c>
      <c r="O51" s="313">
        <f t="shared" si="16"/>
        <v>4.2</v>
      </c>
      <c r="P51" s="317">
        <f t="shared" si="17"/>
        <v>3.5999999999999996</v>
      </c>
      <c r="Q51" s="311"/>
      <c r="R51" s="293">
        <f t="shared" si="18"/>
        <v>4.0999999999999996</v>
      </c>
      <c r="S51" s="24">
        <f t="shared" si="11"/>
        <v>8.5500000000000007</v>
      </c>
      <c r="T51" s="19">
        <f t="shared" si="12"/>
        <v>10</v>
      </c>
      <c r="U51" s="25">
        <f t="shared" si="13"/>
        <v>12</v>
      </c>
      <c r="W51" s="36">
        <f t="shared" si="19"/>
        <v>0</v>
      </c>
      <c r="X51" s="31">
        <f t="shared" si="20"/>
        <v>0.5</v>
      </c>
      <c r="Y51" s="31">
        <f t="shared" si="21"/>
        <v>3.5999999999999996</v>
      </c>
      <c r="Z51" s="31">
        <f t="shared" si="22"/>
        <v>0</v>
      </c>
      <c r="AA51" s="31">
        <f t="shared" si="23"/>
        <v>4.0999999999999996</v>
      </c>
      <c r="AB51" s="31">
        <f t="shared" si="24"/>
        <v>8.5500000000000007</v>
      </c>
    </row>
    <row r="52" spans="1:28" ht="24.95" customHeight="1">
      <c r="A52" s="33">
        <f>Seznam!B42</f>
        <v>21</v>
      </c>
      <c r="B52" s="367" t="str">
        <f>Seznam!C42</f>
        <v>Melánia Karnišová</v>
      </c>
      <c r="C52" s="367">
        <f>Seznam!D42</f>
        <v>0</v>
      </c>
      <c r="D52" s="367" t="str">
        <f>Seznam!E42</f>
        <v xml:space="preserve">SKMG Máj České Budějovice </v>
      </c>
      <c r="E52" s="367">
        <f>Seznam!F42</f>
        <v>0</v>
      </c>
      <c r="F52" s="262"/>
      <c r="G52" s="288">
        <v>1.1000000000000001</v>
      </c>
      <c r="H52" s="289">
        <v>0.6</v>
      </c>
      <c r="I52" s="290">
        <f t="shared" si="15"/>
        <v>1.7000000000000002</v>
      </c>
      <c r="J52" s="309">
        <v>2.2999999999999998</v>
      </c>
      <c r="K52" s="310">
        <v>4.0999999999999996</v>
      </c>
      <c r="L52" s="311">
        <v>3.9</v>
      </c>
      <c r="M52" s="312">
        <v>3.8</v>
      </c>
      <c r="N52" s="312">
        <v>3.4</v>
      </c>
      <c r="O52" s="313">
        <f t="shared" si="16"/>
        <v>3.85</v>
      </c>
      <c r="P52" s="317">
        <f t="shared" si="17"/>
        <v>3.85</v>
      </c>
      <c r="Q52" s="311"/>
      <c r="R52" s="293">
        <f t="shared" si="18"/>
        <v>5.5500000000000007</v>
      </c>
      <c r="S52" s="24">
        <f t="shared" si="11"/>
        <v>12.75</v>
      </c>
      <c r="T52" s="19">
        <f t="shared" si="12"/>
        <v>5</v>
      </c>
      <c r="U52" s="25">
        <f t="shared" si="13"/>
        <v>6</v>
      </c>
      <c r="W52" s="36">
        <f t="shared" si="19"/>
        <v>0</v>
      </c>
      <c r="X52" s="31">
        <f t="shared" si="20"/>
        <v>1.7000000000000002</v>
      </c>
      <c r="Y52" s="31">
        <f t="shared" si="21"/>
        <v>3.85</v>
      </c>
      <c r="Z52" s="31">
        <f t="shared" si="22"/>
        <v>0</v>
      </c>
      <c r="AA52" s="31">
        <f t="shared" si="23"/>
        <v>5.5500000000000007</v>
      </c>
      <c r="AB52" s="31">
        <f t="shared" si="24"/>
        <v>12.75</v>
      </c>
    </row>
    <row r="53" spans="1:28" ht="24.95" customHeight="1">
      <c r="A53" s="33">
        <f>Seznam!B43</f>
        <v>22</v>
      </c>
      <c r="B53" s="367" t="str">
        <f>Seznam!C43</f>
        <v>Benešová Tereza</v>
      </c>
      <c r="C53" s="367">
        <f>Seznam!D43</f>
        <v>0</v>
      </c>
      <c r="D53" s="367" t="str">
        <f>Seznam!E43</f>
        <v>TJ Jiskra Humpolec</v>
      </c>
      <c r="E53" s="367">
        <f>Seznam!F43</f>
        <v>0</v>
      </c>
      <c r="F53" s="262"/>
      <c r="G53" s="288">
        <v>0.3</v>
      </c>
      <c r="H53" s="289">
        <v>0.6</v>
      </c>
      <c r="I53" s="290">
        <f t="shared" si="15"/>
        <v>0.89999999999999991</v>
      </c>
      <c r="J53" s="309">
        <v>2.6</v>
      </c>
      <c r="K53" s="310">
        <v>5.2</v>
      </c>
      <c r="L53" s="311">
        <v>5.3</v>
      </c>
      <c r="M53" s="312">
        <v>3.6</v>
      </c>
      <c r="N53" s="312">
        <v>3.6</v>
      </c>
      <c r="O53" s="313">
        <f t="shared" si="16"/>
        <v>4.4000000000000004</v>
      </c>
      <c r="P53" s="317">
        <f t="shared" si="17"/>
        <v>3</v>
      </c>
      <c r="Q53" s="311"/>
      <c r="R53" s="293">
        <f t="shared" si="18"/>
        <v>3.9</v>
      </c>
      <c r="S53" s="24">
        <f t="shared" si="11"/>
        <v>10.55</v>
      </c>
      <c r="T53" s="19">
        <f t="shared" si="12"/>
        <v>12</v>
      </c>
      <c r="U53" s="25">
        <f t="shared" si="13"/>
        <v>10</v>
      </c>
      <c r="W53" s="36">
        <f t="shared" si="19"/>
        <v>0</v>
      </c>
      <c r="X53" s="31">
        <f t="shared" si="20"/>
        <v>0.89999999999999991</v>
      </c>
      <c r="Y53" s="31">
        <f t="shared" si="21"/>
        <v>3</v>
      </c>
      <c r="Z53" s="31">
        <f t="shared" si="22"/>
        <v>0</v>
      </c>
      <c r="AA53" s="31">
        <f t="shared" si="23"/>
        <v>3.9</v>
      </c>
      <c r="AB53" s="31">
        <f t="shared" si="24"/>
        <v>10.55</v>
      </c>
    </row>
    <row r="54" spans="1:28" ht="24.95" customHeight="1">
      <c r="A54" s="33">
        <f>Seznam!B44</f>
        <v>23</v>
      </c>
      <c r="B54" s="367" t="str">
        <f>Seznam!C44</f>
        <v>Šimáková Veronika</v>
      </c>
      <c r="C54" s="367">
        <f>Seznam!D44</f>
        <v>0</v>
      </c>
      <c r="D54" s="367" t="str">
        <f>Seznam!E44</f>
        <v>RG Proactive Milevsko</v>
      </c>
      <c r="E54" s="367">
        <f>Seznam!F44</f>
        <v>0</v>
      </c>
      <c r="F54" s="262"/>
      <c r="G54" s="288">
        <v>1.8</v>
      </c>
      <c r="H54" s="289">
        <v>0.6</v>
      </c>
      <c r="I54" s="290">
        <f t="shared" si="15"/>
        <v>2.4</v>
      </c>
      <c r="J54" s="309">
        <v>0.9</v>
      </c>
      <c r="K54" s="310">
        <v>4.3</v>
      </c>
      <c r="L54" s="311">
        <v>3.8</v>
      </c>
      <c r="M54" s="312">
        <v>3.3</v>
      </c>
      <c r="N54" s="312">
        <v>3</v>
      </c>
      <c r="O54" s="313">
        <f t="shared" si="16"/>
        <v>3.55</v>
      </c>
      <c r="P54" s="317">
        <f t="shared" si="17"/>
        <v>5.55</v>
      </c>
      <c r="Q54" s="311"/>
      <c r="R54" s="293">
        <f t="shared" si="18"/>
        <v>7.9499999999999993</v>
      </c>
      <c r="S54" s="24">
        <f t="shared" si="11"/>
        <v>17.549999999999997</v>
      </c>
      <c r="T54" s="19">
        <f t="shared" si="12"/>
        <v>2</v>
      </c>
      <c r="U54" s="25">
        <f t="shared" si="13"/>
        <v>2</v>
      </c>
      <c r="W54" s="36">
        <f t="shared" si="19"/>
        <v>0</v>
      </c>
      <c r="X54" s="31">
        <f t="shared" si="20"/>
        <v>2.4</v>
      </c>
      <c r="Y54" s="31">
        <f t="shared" si="21"/>
        <v>5.55</v>
      </c>
      <c r="Z54" s="31">
        <f t="shared" si="22"/>
        <v>0</v>
      </c>
      <c r="AA54" s="31">
        <f t="shared" si="23"/>
        <v>7.9499999999999993</v>
      </c>
      <c r="AB54" s="31">
        <f t="shared" si="24"/>
        <v>17.549999999999997</v>
      </c>
    </row>
    <row r="55" spans="1:28" ht="24.95" customHeight="1">
      <c r="A55" s="33">
        <f>Seznam!B45</f>
        <v>24</v>
      </c>
      <c r="B55" s="367" t="str">
        <f>Seznam!C45</f>
        <v>Nováková Agáta</v>
      </c>
      <c r="C55" s="367">
        <f>Seznam!D45</f>
        <v>0</v>
      </c>
      <c r="D55" s="367" t="str">
        <f>Seznam!E45</f>
        <v>TJ Jiskra Humpolec</v>
      </c>
      <c r="E55" s="367">
        <f>Seznam!F45</f>
        <v>0</v>
      </c>
      <c r="F55" s="262"/>
      <c r="G55" s="288">
        <v>0</v>
      </c>
      <c r="H55" s="289"/>
      <c r="I55" s="290">
        <f t="shared" si="15"/>
        <v>0</v>
      </c>
      <c r="J55" s="309">
        <v>0</v>
      </c>
      <c r="K55" s="310">
        <v>0</v>
      </c>
      <c r="L55" s="311"/>
      <c r="M55" s="312"/>
      <c r="N55" s="312"/>
      <c r="O55" s="313">
        <f t="shared" si="16"/>
        <v>0</v>
      </c>
      <c r="P55" s="317">
        <f t="shared" si="17"/>
        <v>0</v>
      </c>
      <c r="Q55" s="311"/>
      <c r="R55" s="293">
        <f t="shared" si="18"/>
        <v>0</v>
      </c>
      <c r="S55" s="24">
        <f t="shared" si="11"/>
        <v>2.7000000000000006</v>
      </c>
      <c r="T55" s="19">
        <f t="shared" si="12"/>
        <v>22</v>
      </c>
      <c r="U55" s="25">
        <f t="shared" si="13"/>
        <v>22</v>
      </c>
      <c r="W55" s="36">
        <f t="shared" si="19"/>
        <v>0</v>
      </c>
      <c r="X55" s="31">
        <f t="shared" si="20"/>
        <v>0</v>
      </c>
      <c r="Y55" s="31">
        <f t="shared" si="21"/>
        <v>0</v>
      </c>
      <c r="Z55" s="31">
        <f t="shared" si="22"/>
        <v>0</v>
      </c>
      <c r="AA55" s="31">
        <f t="shared" si="23"/>
        <v>0</v>
      </c>
      <c r="AB55" s="31">
        <f t="shared" si="24"/>
        <v>2.7000000000000006</v>
      </c>
    </row>
    <row r="56" spans="1:28" ht="24.95" customHeight="1">
      <c r="A56" s="33">
        <f>Seznam!B46</f>
        <v>25</v>
      </c>
      <c r="B56" s="367" t="str">
        <f>Seznam!C46</f>
        <v>Říhová Karolína</v>
      </c>
      <c r="C56" s="367">
        <f>Seznam!D46</f>
        <v>0</v>
      </c>
      <c r="D56" s="367" t="str">
        <f>Seznam!E46</f>
        <v xml:space="preserve">SKMG Máj České Budějovice </v>
      </c>
      <c r="E56" s="367">
        <f>Seznam!F46</f>
        <v>0</v>
      </c>
      <c r="F56" s="262"/>
      <c r="G56" s="288">
        <v>1.1000000000000001</v>
      </c>
      <c r="H56" s="289">
        <v>0.3</v>
      </c>
      <c r="I56" s="290">
        <f t="shared" si="15"/>
        <v>1.4000000000000001</v>
      </c>
      <c r="J56" s="309">
        <v>2.2000000000000002</v>
      </c>
      <c r="K56" s="310">
        <v>5.4</v>
      </c>
      <c r="L56" s="311">
        <v>5.0999999999999996</v>
      </c>
      <c r="M56" s="312">
        <v>3.6</v>
      </c>
      <c r="N56" s="312">
        <v>3.3</v>
      </c>
      <c r="O56" s="313">
        <f t="shared" si="16"/>
        <v>4.3499999999999996</v>
      </c>
      <c r="P56" s="317">
        <f t="shared" si="17"/>
        <v>3.45</v>
      </c>
      <c r="Q56" s="311"/>
      <c r="R56" s="293">
        <f t="shared" si="18"/>
        <v>4.8500000000000005</v>
      </c>
      <c r="S56" s="24">
        <f t="shared" si="11"/>
        <v>11.25</v>
      </c>
      <c r="T56" s="19">
        <f t="shared" si="12"/>
        <v>6</v>
      </c>
      <c r="U56" s="25">
        <f t="shared" si="13"/>
        <v>9</v>
      </c>
      <c r="W56" s="36">
        <f t="shared" si="19"/>
        <v>0</v>
      </c>
      <c r="X56" s="31">
        <f t="shared" si="20"/>
        <v>1.4000000000000001</v>
      </c>
      <c r="Y56" s="31">
        <f t="shared" si="21"/>
        <v>3.45</v>
      </c>
      <c r="Z56" s="31">
        <f t="shared" si="22"/>
        <v>0</v>
      </c>
      <c r="AA56" s="31">
        <f t="shared" si="23"/>
        <v>4.8500000000000005</v>
      </c>
      <c r="AB56" s="31">
        <f t="shared" si="24"/>
        <v>11.25</v>
      </c>
    </row>
    <row r="57" spans="1:28" ht="24.95" customHeight="1">
      <c r="A57" s="33"/>
      <c r="B57" s="2"/>
      <c r="C57" s="9"/>
      <c r="D57" s="34"/>
      <c r="E57" s="34"/>
      <c r="F57" s="9"/>
      <c r="G57" s="288">
        <v>0</v>
      </c>
      <c r="H57" s="289"/>
      <c r="I57" s="290">
        <f t="shared" si="15"/>
        <v>0</v>
      </c>
      <c r="J57" s="309">
        <v>0</v>
      </c>
      <c r="K57" s="310">
        <v>0</v>
      </c>
      <c r="L57" s="311"/>
      <c r="M57" s="312"/>
      <c r="N57" s="312"/>
      <c r="O57" s="313">
        <f t="shared" si="16"/>
        <v>0</v>
      </c>
      <c r="P57" s="317">
        <f t="shared" si="17"/>
        <v>0</v>
      </c>
      <c r="Q57" s="311"/>
      <c r="R57" s="293">
        <f t="shared" si="18"/>
        <v>0</v>
      </c>
      <c r="S57" s="24">
        <f t="shared" si="11"/>
        <v>0</v>
      </c>
      <c r="T57" s="19">
        <f t="shared" si="12"/>
        <v>22</v>
      </c>
      <c r="U57" s="25">
        <f t="shared" si="13"/>
        <v>23</v>
      </c>
      <c r="W57" s="36">
        <f t="shared" si="19"/>
        <v>0</v>
      </c>
      <c r="X57" s="31">
        <f t="shared" si="20"/>
        <v>0</v>
      </c>
      <c r="Y57" s="31">
        <f t="shared" si="21"/>
        <v>0</v>
      </c>
      <c r="Z57" s="31">
        <f t="shared" si="22"/>
        <v>0</v>
      </c>
      <c r="AA57" s="31">
        <f t="shared" si="23"/>
        <v>0</v>
      </c>
      <c r="AB57" s="31">
        <f t="shared" si="24"/>
        <v>0</v>
      </c>
    </row>
  </sheetData>
  <mergeCells count="16">
    <mergeCell ref="T33:T34"/>
    <mergeCell ref="U33:U34"/>
    <mergeCell ref="A33:A34"/>
    <mergeCell ref="B33:B34"/>
    <mergeCell ref="C33:C34"/>
    <mergeCell ref="D33:D34"/>
    <mergeCell ref="E33:E34"/>
    <mergeCell ref="F33:F34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35:N57 G35:H57 G9:H31 J9:N31">
    <cfRule type="cellIs" dxfId="28" priority="1" stopIfTrue="1" operator="equal">
      <formula>0</formula>
    </cfRule>
  </conditionalFormatting>
  <conditionalFormatting sqref="I35:I57 I9:I31">
    <cfRule type="cellIs" dxfId="27" priority="2" stopIfTrue="1" operator="equal">
      <formula>0</formula>
    </cfRule>
    <cfRule type="cellIs" dxfId="26" priority="3" stopIfTrue="1" operator="greaterThan">
      <formula>-100</formula>
    </cfRule>
  </conditionalFormatting>
  <conditionalFormatting sqref="O35:O57">
    <cfRule type="cellIs" dxfId="25" priority="4" stopIfTrue="1" operator="greaterThan">
      <formula>-100</formula>
    </cfRule>
  </conditionalFormatting>
  <conditionalFormatting sqref="O8:O31">
    <cfRule type="cellIs" dxfId="24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topLeftCell="A7" zoomScale="75" workbookViewId="0">
      <selection activeCell="O18" sqref="O1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hidden="1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.425781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_kat6</f>
        <v>5.kategorie - Naděje starší, ročník 2005 a 2006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8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Kat6S1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8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8" ht="24.95" customHeight="1">
      <c r="A9" s="33">
        <f>Seznam!B49</f>
        <v>3</v>
      </c>
      <c r="B9" s="367" t="str">
        <f>Seznam!C49</f>
        <v>Lázníčková Mira  </v>
      </c>
      <c r="C9" s="367">
        <f>Seznam!D49</f>
        <v>0</v>
      </c>
      <c r="D9" s="367" t="str">
        <f>Seznam!E49</f>
        <v>La Pirouette Jeseník </v>
      </c>
      <c r="E9" s="367">
        <f>Seznam!F49</f>
        <v>0</v>
      </c>
      <c r="F9" s="262"/>
      <c r="G9" s="288">
        <v>0.9</v>
      </c>
      <c r="H9" s="289">
        <v>0</v>
      </c>
      <c r="I9" s="290">
        <f t="shared" ref="I9:I12" si="0">G9+H9</f>
        <v>0.9</v>
      </c>
      <c r="J9" s="309">
        <v>2.6</v>
      </c>
      <c r="K9" s="310">
        <v>5.2</v>
      </c>
      <c r="L9" s="311">
        <v>4.9000000000000004</v>
      </c>
      <c r="M9" s="312">
        <v>3.8</v>
      </c>
      <c r="N9" s="312">
        <v>3.6</v>
      </c>
      <c r="O9" s="313">
        <f t="shared" ref="O9:O12" si="1">IF($O$2=2,TRUNC(SUM(K9:L9)/2*1000)/1000,IF($O$2=3,TRUNC(SUM(K9:M9)/3*1000)/1000,IF($O$2=4,TRUNC(MEDIAN(K9:N9)*1000)/1000,"???")))</f>
        <v>4.3499999999999996</v>
      </c>
      <c r="P9" s="368">
        <f t="shared" ref="P9:P12" si="2">IF(AND(J9=0,O9=0),0,IF(($Q$2-J9-O9)&lt;0,0,$Q$2-J9-O9))</f>
        <v>3.0500000000000007</v>
      </c>
      <c r="Q9" s="311"/>
      <c r="R9" s="293">
        <f t="shared" ref="R9:R12" si="3">I9+P9-Q9</f>
        <v>3.9500000000000006</v>
      </c>
      <c r="S9" s="24" t="s">
        <v>208</v>
      </c>
      <c r="T9" s="19">
        <f>RANK(R9,$R$9:$R$12)</f>
        <v>3</v>
      </c>
      <c r="U9" s="374"/>
      <c r="W9" s="36">
        <f t="shared" ref="W9:W12" si="4">F9</f>
        <v>0</v>
      </c>
      <c r="X9" s="31">
        <f t="shared" ref="X9:X12" si="5">I9</f>
        <v>0.9</v>
      </c>
      <c r="Y9" s="31">
        <f t="shared" ref="Y9:AA12" si="6">P9</f>
        <v>3.0500000000000007</v>
      </c>
      <c r="Z9" s="31">
        <f t="shared" si="6"/>
        <v>0</v>
      </c>
      <c r="AA9" s="31">
        <f t="shared" si="6"/>
        <v>3.9500000000000006</v>
      </c>
    </row>
    <row r="10" spans="1:28" ht="24.95" customHeight="1">
      <c r="A10" s="33">
        <f>Seznam!B50</f>
        <v>4</v>
      </c>
      <c r="B10" s="367" t="str">
        <f>Seznam!C50</f>
        <v xml:space="preserve">Podlahová Adéla </v>
      </c>
      <c r="C10" s="367">
        <f>Seznam!D50</f>
        <v>0</v>
      </c>
      <c r="D10" s="367" t="str">
        <f>Seznam!E50</f>
        <v>GSK Tábor</v>
      </c>
      <c r="E10" s="367">
        <f>Seznam!F50</f>
        <v>0</v>
      </c>
      <c r="F10" s="375"/>
      <c r="G10" s="288">
        <v>1</v>
      </c>
      <c r="H10" s="289">
        <v>1.5</v>
      </c>
      <c r="I10" s="290">
        <f t="shared" si="0"/>
        <v>2.5</v>
      </c>
      <c r="J10" s="309">
        <v>1.8</v>
      </c>
      <c r="K10" s="310">
        <v>4.3</v>
      </c>
      <c r="L10" s="311">
        <v>4.0999999999999996</v>
      </c>
      <c r="M10" s="312">
        <v>2.8</v>
      </c>
      <c r="N10" s="312">
        <v>2.4</v>
      </c>
      <c r="O10" s="313">
        <f t="shared" si="1"/>
        <v>3.45</v>
      </c>
      <c r="P10" s="368">
        <f t="shared" si="2"/>
        <v>4.7499999999999991</v>
      </c>
      <c r="Q10" s="311"/>
      <c r="R10" s="293">
        <f t="shared" si="3"/>
        <v>7.2499999999999991</v>
      </c>
      <c r="S10" s="24" t="s">
        <v>208</v>
      </c>
      <c r="T10" s="19">
        <f>RANK(R10,$R$9:$R$12)</f>
        <v>2</v>
      </c>
      <c r="U10" s="374"/>
      <c r="W10" s="36">
        <f t="shared" si="4"/>
        <v>0</v>
      </c>
      <c r="X10" s="31">
        <f t="shared" si="5"/>
        <v>2.5</v>
      </c>
      <c r="Y10" s="31">
        <f t="shared" ref="Y10:AA11" si="7">P10</f>
        <v>4.7499999999999991</v>
      </c>
      <c r="Z10" s="31">
        <f t="shared" si="7"/>
        <v>0</v>
      </c>
      <c r="AA10" s="31">
        <f t="shared" si="7"/>
        <v>7.2499999999999991</v>
      </c>
    </row>
    <row r="11" spans="1:28" ht="24.95" customHeight="1">
      <c r="A11" s="33">
        <f>Seznam!B51</f>
        <v>5</v>
      </c>
      <c r="B11" s="367" t="str">
        <f>Seznam!C51</f>
        <v>Hirn Anabel Julia</v>
      </c>
      <c r="C11" s="367">
        <f>Seznam!D51</f>
        <v>0</v>
      </c>
      <c r="D11" s="367" t="str">
        <f>Seznam!E51</f>
        <v xml:space="preserve">SKMG Máj České Budějovice </v>
      </c>
      <c r="E11" s="367">
        <f>Seznam!F51</f>
        <v>0</v>
      </c>
      <c r="F11" s="375"/>
      <c r="G11" s="288">
        <v>1.5</v>
      </c>
      <c r="H11" s="289">
        <v>1.2</v>
      </c>
      <c r="I11" s="290">
        <f t="shared" si="0"/>
        <v>2.7</v>
      </c>
      <c r="J11" s="309">
        <v>2</v>
      </c>
      <c r="K11" s="310">
        <v>3.6</v>
      </c>
      <c r="L11" s="311">
        <v>3.8</v>
      </c>
      <c r="M11" s="312">
        <v>2.8</v>
      </c>
      <c r="N11" s="312">
        <v>2.7</v>
      </c>
      <c r="O11" s="313">
        <f t="shared" si="1"/>
        <v>3.2</v>
      </c>
      <c r="P11" s="368">
        <f t="shared" si="2"/>
        <v>4.8</v>
      </c>
      <c r="Q11" s="311"/>
      <c r="R11" s="293">
        <f t="shared" si="3"/>
        <v>7.5</v>
      </c>
      <c r="S11" s="24" t="s">
        <v>208</v>
      </c>
      <c r="T11" s="19">
        <f>RANK(R11,$R$9:$R$12)</f>
        <v>1</v>
      </c>
      <c r="U11" s="374"/>
      <c r="W11" s="36">
        <f t="shared" si="4"/>
        <v>0</v>
      </c>
      <c r="X11" s="31">
        <f t="shared" si="5"/>
        <v>2.7</v>
      </c>
      <c r="Y11" s="31">
        <f t="shared" si="7"/>
        <v>4.8</v>
      </c>
      <c r="Z11" s="31">
        <f t="shared" si="7"/>
        <v>0</v>
      </c>
      <c r="AA11" s="31">
        <f t="shared" si="7"/>
        <v>7.5</v>
      </c>
    </row>
    <row r="12" spans="1:28" ht="24.95" customHeight="1">
      <c r="A12" s="213"/>
      <c r="B12" s="214"/>
      <c r="C12" s="215"/>
      <c r="D12" s="216"/>
      <c r="E12" s="216"/>
      <c r="F12" s="215"/>
      <c r="G12" s="288">
        <v>0</v>
      </c>
      <c r="H12" s="289"/>
      <c r="I12" s="290">
        <f t="shared" si="0"/>
        <v>0</v>
      </c>
      <c r="J12" s="309">
        <v>0</v>
      </c>
      <c r="K12" s="310">
        <v>0</v>
      </c>
      <c r="L12" s="311"/>
      <c r="M12" s="312"/>
      <c r="N12" s="312"/>
      <c r="O12" s="313">
        <f t="shared" si="1"/>
        <v>0</v>
      </c>
      <c r="P12" s="368">
        <f t="shared" si="2"/>
        <v>0</v>
      </c>
      <c r="Q12" s="311"/>
      <c r="R12" s="293">
        <f t="shared" si="3"/>
        <v>0</v>
      </c>
      <c r="S12" s="24" t="s">
        <v>208</v>
      </c>
      <c r="T12" s="19">
        <f>RANK(R12,$R$9:$R$12)</f>
        <v>4</v>
      </c>
      <c r="U12" s="374"/>
      <c r="W12" s="36">
        <f t="shared" si="4"/>
        <v>0</v>
      </c>
      <c r="X12" s="31">
        <f t="shared" si="5"/>
        <v>0</v>
      </c>
      <c r="Y12" s="31">
        <f t="shared" si="6"/>
        <v>0</v>
      </c>
      <c r="Z12" s="31">
        <f t="shared" si="6"/>
        <v>0</v>
      </c>
      <c r="AA12" s="31">
        <f t="shared" si="6"/>
        <v>0</v>
      </c>
    </row>
    <row r="13" spans="1:28" s="217" customFormat="1" ht="16.5" thickBot="1">
      <c r="C13" s="219"/>
      <c r="F13" s="218"/>
      <c r="G13" s="220">
        <v>0</v>
      </c>
      <c r="H13" s="220"/>
      <c r="I13" s="220"/>
      <c r="J13" s="220"/>
      <c r="K13" s="221">
        <f>SUM(G13:J13)/2</f>
        <v>0</v>
      </c>
      <c r="L13" s="253">
        <v>0</v>
      </c>
      <c r="M13" s="253"/>
      <c r="N13" s="253"/>
      <c r="O13" s="253"/>
      <c r="P13" s="253"/>
      <c r="Q13" s="221"/>
    </row>
    <row r="14" spans="1:28" ht="16.5" customHeight="1">
      <c r="A14" s="509" t="s">
        <v>223</v>
      </c>
      <c r="B14" s="511" t="s">
        <v>6</v>
      </c>
      <c r="C14" s="513" t="s">
        <v>3</v>
      </c>
      <c r="D14" s="511" t="s">
        <v>4</v>
      </c>
      <c r="E14" s="515" t="s">
        <v>5</v>
      </c>
      <c r="F14" s="515" t="s">
        <v>244</v>
      </c>
      <c r="G14" s="318" t="str">
        <f>Kat6S2</f>
        <v>sestava s libovolným náčiním</v>
      </c>
      <c r="H14" s="319"/>
      <c r="I14" s="18"/>
      <c r="J14" s="18"/>
      <c r="K14" s="18"/>
      <c r="L14" s="18"/>
      <c r="M14" s="18"/>
      <c r="N14" s="18"/>
      <c r="O14" s="18"/>
      <c r="P14" s="18"/>
      <c r="Q14" s="18">
        <v>0</v>
      </c>
      <c r="R14" s="18">
        <v>0</v>
      </c>
      <c r="S14" s="21"/>
      <c r="T14" s="507" t="s">
        <v>245</v>
      </c>
      <c r="U14" s="507" t="s">
        <v>257</v>
      </c>
    </row>
    <row r="15" spans="1:28" ht="16.5" customHeight="1" thickBot="1">
      <c r="A15" s="510">
        <v>0</v>
      </c>
      <c r="B15" s="512">
        <v>0</v>
      </c>
      <c r="C15" s="514">
        <v>0</v>
      </c>
      <c r="D15" s="512">
        <v>0</v>
      </c>
      <c r="E15" s="516">
        <v>0</v>
      </c>
      <c r="F15" s="516">
        <v>0</v>
      </c>
      <c r="G15" s="316" t="s">
        <v>246</v>
      </c>
      <c r="H15" s="314" t="s">
        <v>247</v>
      </c>
      <c r="I15" s="315" t="s">
        <v>225</v>
      </c>
      <c r="J15" s="469" t="s">
        <v>248</v>
      </c>
      <c r="K15" s="469" t="s">
        <v>249</v>
      </c>
      <c r="L15" s="469" t="s">
        <v>250</v>
      </c>
      <c r="M15" s="469" t="s">
        <v>251</v>
      </c>
      <c r="N15" s="469" t="s">
        <v>252</v>
      </c>
      <c r="O15" s="315" t="s">
        <v>253</v>
      </c>
      <c r="P15" s="315" t="s">
        <v>226</v>
      </c>
      <c r="Q15" s="321" t="s">
        <v>227</v>
      </c>
      <c r="R15" s="315" t="s">
        <v>228</v>
      </c>
      <c r="S15" s="20" t="s">
        <v>231</v>
      </c>
      <c r="T15" s="508"/>
      <c r="U15" s="508"/>
      <c r="W15" s="35" t="s">
        <v>254</v>
      </c>
      <c r="X15" s="35" t="s">
        <v>225</v>
      </c>
      <c r="Y15" s="35" t="s">
        <v>226</v>
      </c>
      <c r="Z15" s="35" t="s">
        <v>255</v>
      </c>
      <c r="AA15" s="35" t="s">
        <v>231</v>
      </c>
      <c r="AB15" s="35" t="s">
        <v>228</v>
      </c>
    </row>
    <row r="16" spans="1:28" ht="24.95" customHeight="1">
      <c r="A16" s="33">
        <f>Seznam!B49</f>
        <v>3</v>
      </c>
      <c r="B16" s="367" t="str">
        <f>Seznam!C49</f>
        <v>Lázníčková Mira  </v>
      </c>
      <c r="C16" s="367">
        <f>Seznam!D49</f>
        <v>0</v>
      </c>
      <c r="D16" s="367" t="str">
        <f>Seznam!E49</f>
        <v>La Pirouette Jeseník </v>
      </c>
      <c r="E16" s="367">
        <f>Seznam!F49</f>
        <v>0</v>
      </c>
      <c r="F16" s="262" t="str">
        <f>IF($G$14="sestava bez náčiní","bez"," ")</f>
        <v xml:space="preserve"> </v>
      </c>
      <c r="G16" s="288">
        <v>0.5</v>
      </c>
      <c r="H16" s="289">
        <v>0</v>
      </c>
      <c r="I16" s="290">
        <f t="shared" ref="I16:I19" si="8">G16+H16</f>
        <v>0.5</v>
      </c>
      <c r="J16" s="309">
        <v>2</v>
      </c>
      <c r="K16" s="310">
        <v>5.0999999999999996</v>
      </c>
      <c r="L16" s="311">
        <v>5.3</v>
      </c>
      <c r="M16" s="312">
        <v>3.3</v>
      </c>
      <c r="N16" s="312">
        <v>3.1</v>
      </c>
      <c r="O16" s="313">
        <f t="shared" ref="O16:O19" si="9">IF($O$2=2,TRUNC(SUM(K16:L16)/2*1000)/1000,IF($O$2=3,TRUNC(SUM(K16:M16)/3*1000)/1000,IF($O$2=4,TRUNC(MEDIAN(K16:N16)*1000)/1000,"???")))</f>
        <v>4.2</v>
      </c>
      <c r="P16" s="368">
        <f t="shared" ref="P16:P19" si="10">IF(AND(J16=0,O16=0),0,IF(($Q$2-J16-O16)&lt;0,0,$Q$2-J16-O16))</f>
        <v>3.8</v>
      </c>
      <c r="Q16" s="311"/>
      <c r="R16" s="293">
        <f t="shared" ref="R16:R19" si="11">I16+P16-Q16</f>
        <v>4.3</v>
      </c>
      <c r="S16" s="24">
        <f>R9+R16</f>
        <v>8.25</v>
      </c>
      <c r="T16" s="19">
        <f>RANK(R16,$R$16:$R$19)</f>
        <v>3</v>
      </c>
      <c r="U16" s="25">
        <f>RANK(S16,$S$16:$S$19)</f>
        <v>3</v>
      </c>
      <c r="W16" s="36" t="str">
        <f t="shared" ref="W16:W19" si="12">F16</f>
        <v xml:space="preserve"> </v>
      </c>
      <c r="X16" s="31">
        <f t="shared" ref="X16:X19" si="13">I16</f>
        <v>0.5</v>
      </c>
      <c r="Y16" s="31">
        <f t="shared" ref="Y16:AA18" si="14">P16</f>
        <v>3.8</v>
      </c>
      <c r="Z16" s="31">
        <f t="shared" si="14"/>
        <v>0</v>
      </c>
      <c r="AA16" s="31">
        <f t="shared" si="14"/>
        <v>4.3</v>
      </c>
      <c r="AB16" s="31">
        <f t="shared" ref="AB16:AB19" si="15">S16</f>
        <v>8.25</v>
      </c>
    </row>
    <row r="17" spans="1:28" ht="24.95" customHeight="1">
      <c r="A17" s="33">
        <f>Seznam!B50</f>
        <v>4</v>
      </c>
      <c r="B17" s="367" t="str">
        <f>Seznam!C50</f>
        <v xml:space="preserve">Podlahová Adéla </v>
      </c>
      <c r="C17" s="367">
        <f>Seznam!D50</f>
        <v>0</v>
      </c>
      <c r="D17" s="367" t="str">
        <f>Seznam!E50</f>
        <v>GSK Tábor</v>
      </c>
      <c r="E17" s="367">
        <f>Seznam!F50</f>
        <v>0</v>
      </c>
      <c r="F17" s="262"/>
      <c r="G17" s="288">
        <v>1.4</v>
      </c>
      <c r="H17" s="289">
        <v>0.3</v>
      </c>
      <c r="I17" s="290">
        <f t="shared" si="8"/>
        <v>1.7</v>
      </c>
      <c r="J17" s="309">
        <v>1.5</v>
      </c>
      <c r="K17" s="310">
        <v>3.9</v>
      </c>
      <c r="L17" s="311">
        <v>4.0999999999999996</v>
      </c>
      <c r="M17" s="312">
        <v>3</v>
      </c>
      <c r="N17" s="312">
        <v>2.8</v>
      </c>
      <c r="O17" s="313">
        <f t="shared" si="9"/>
        <v>3.45</v>
      </c>
      <c r="P17" s="368">
        <f t="shared" si="10"/>
        <v>5.05</v>
      </c>
      <c r="Q17" s="311"/>
      <c r="R17" s="293">
        <f t="shared" si="11"/>
        <v>6.75</v>
      </c>
      <c r="S17" s="24">
        <f>R10+R17</f>
        <v>14</v>
      </c>
      <c r="T17" s="19">
        <f>RANK(R17,$R$16:$R$19)</f>
        <v>2</v>
      </c>
      <c r="U17" s="25">
        <f>RANK(S17,$S$16:$S$19)</f>
        <v>2</v>
      </c>
      <c r="W17" s="36">
        <f t="shared" si="12"/>
        <v>0</v>
      </c>
      <c r="X17" s="31">
        <f t="shared" si="13"/>
        <v>1.7</v>
      </c>
      <c r="Y17" s="31">
        <f t="shared" si="14"/>
        <v>5.05</v>
      </c>
      <c r="Z17" s="31">
        <f t="shared" si="14"/>
        <v>0</v>
      </c>
      <c r="AA17" s="31">
        <f t="shared" si="14"/>
        <v>6.75</v>
      </c>
      <c r="AB17" s="31">
        <f t="shared" si="15"/>
        <v>14</v>
      </c>
    </row>
    <row r="18" spans="1:28" ht="24.95" customHeight="1">
      <c r="A18" s="33">
        <f>Seznam!B51</f>
        <v>5</v>
      </c>
      <c r="B18" s="367" t="str">
        <f>Seznam!C51</f>
        <v>Hirn Anabel Julia</v>
      </c>
      <c r="C18" s="367">
        <f>Seznam!D51</f>
        <v>0</v>
      </c>
      <c r="D18" s="367" t="str">
        <f>Seznam!E51</f>
        <v xml:space="preserve">SKMG Máj České Budějovice </v>
      </c>
      <c r="E18" s="367">
        <f>Seznam!F51</f>
        <v>0</v>
      </c>
      <c r="F18" s="262"/>
      <c r="G18" s="288">
        <v>2</v>
      </c>
      <c r="H18" s="289">
        <v>0.6</v>
      </c>
      <c r="I18" s="290">
        <f t="shared" si="8"/>
        <v>2.6</v>
      </c>
      <c r="J18" s="309">
        <v>1.6</v>
      </c>
      <c r="K18" s="310">
        <v>3</v>
      </c>
      <c r="L18" s="311">
        <v>3.1</v>
      </c>
      <c r="M18" s="312">
        <v>2.4</v>
      </c>
      <c r="N18" s="312">
        <v>2.7</v>
      </c>
      <c r="O18" s="313">
        <f t="shared" si="9"/>
        <v>2.85</v>
      </c>
      <c r="P18" s="368">
        <f t="shared" si="10"/>
        <v>5.5500000000000007</v>
      </c>
      <c r="Q18" s="311"/>
      <c r="R18" s="293">
        <f t="shared" si="11"/>
        <v>8.15</v>
      </c>
      <c r="S18" s="24">
        <f>R11+R18</f>
        <v>15.65</v>
      </c>
      <c r="T18" s="19">
        <f>RANK(R18,$R$16:$R$19)</f>
        <v>1</v>
      </c>
      <c r="U18" s="25">
        <f>RANK(S18,$S$16:$S$19)</f>
        <v>1</v>
      </c>
      <c r="W18" s="36">
        <f t="shared" si="12"/>
        <v>0</v>
      </c>
      <c r="X18" s="31">
        <f t="shared" si="13"/>
        <v>2.6</v>
      </c>
      <c r="Y18" s="31">
        <f t="shared" si="14"/>
        <v>5.5500000000000007</v>
      </c>
      <c r="Z18" s="31">
        <f t="shared" si="14"/>
        <v>0</v>
      </c>
      <c r="AA18" s="31">
        <f t="shared" si="14"/>
        <v>8.15</v>
      </c>
      <c r="AB18" s="31">
        <f t="shared" si="15"/>
        <v>15.65</v>
      </c>
    </row>
    <row r="19" spans="1:28" ht="24.95" customHeight="1">
      <c r="A19" s="33"/>
      <c r="B19" s="2"/>
      <c r="C19" s="9"/>
      <c r="D19" s="34"/>
      <c r="E19" s="34"/>
      <c r="F19" s="9"/>
      <c r="G19" s="288">
        <v>0</v>
      </c>
      <c r="H19" s="289"/>
      <c r="I19" s="290">
        <f t="shared" si="8"/>
        <v>0</v>
      </c>
      <c r="J19" s="309">
        <v>0</v>
      </c>
      <c r="K19" s="310">
        <v>0</v>
      </c>
      <c r="L19" s="311"/>
      <c r="M19" s="312"/>
      <c r="N19" s="312"/>
      <c r="O19" s="313">
        <f t="shared" si="9"/>
        <v>0</v>
      </c>
      <c r="P19" s="368">
        <f t="shared" si="10"/>
        <v>0</v>
      </c>
      <c r="Q19" s="311"/>
      <c r="R19" s="293">
        <f t="shared" si="11"/>
        <v>0</v>
      </c>
      <c r="S19" s="24">
        <f>R12+R19</f>
        <v>0</v>
      </c>
      <c r="T19" s="19">
        <f>RANK(R19,$R$16:$R$19)</f>
        <v>4</v>
      </c>
      <c r="U19" s="25">
        <f>RANK(S19,$S$16:$S$19)</f>
        <v>4</v>
      </c>
      <c r="W19" s="36">
        <f t="shared" si="12"/>
        <v>0</v>
      </c>
      <c r="X19" s="31">
        <f t="shared" si="13"/>
        <v>0</v>
      </c>
      <c r="Y19" s="31">
        <f t="shared" ref="Y19:AA19" si="16">P19</f>
        <v>0</v>
      </c>
      <c r="Z19" s="31">
        <f t="shared" si="16"/>
        <v>0</v>
      </c>
      <c r="AA19" s="31">
        <f t="shared" si="16"/>
        <v>0</v>
      </c>
      <c r="AB19" s="31">
        <f t="shared" si="15"/>
        <v>0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2 J9:N12 J16:N19 G16:H19">
    <cfRule type="cellIs" dxfId="23" priority="1" stopIfTrue="1" operator="equal">
      <formula>0</formula>
    </cfRule>
  </conditionalFormatting>
  <conditionalFormatting sqref="I9:I12 I16:I19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8:O12 O15:O19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Zeros="0" topLeftCell="A4" zoomScale="75" workbookViewId="0">
      <selection activeCell="O18" sqref="O1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.8554687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_kat7</f>
        <v>6.kategorie - Kadetky mladší, ročník 2005 a 2006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8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Kat7S1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8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8" ht="24.95" customHeight="1">
      <c r="A9" s="33">
        <f>Seznam!B52</f>
        <v>1</v>
      </c>
      <c r="B9" s="367" t="str">
        <f>Seznam!C52</f>
        <v xml:space="preserve">Bendová Barbora </v>
      </c>
      <c r="C9" s="367">
        <f>Seznam!D52</f>
        <v>0</v>
      </c>
      <c r="D9" s="367" t="str">
        <f>Seznam!E52</f>
        <v>GSK Tábor</v>
      </c>
      <c r="E9" s="367">
        <f>Seznam!F52</f>
        <v>0</v>
      </c>
      <c r="F9" s="262"/>
      <c r="G9" s="288">
        <v>0</v>
      </c>
      <c r="H9" s="289">
        <v>0.3</v>
      </c>
      <c r="I9" s="290">
        <f>G9+H9</f>
        <v>0.3</v>
      </c>
      <c r="J9" s="309">
        <v>2.5</v>
      </c>
      <c r="K9" s="310">
        <v>5.3</v>
      </c>
      <c r="L9" s="311">
        <v>4.9000000000000004</v>
      </c>
      <c r="M9" s="312">
        <v>3.6</v>
      </c>
      <c r="N9" s="312">
        <v>3.2</v>
      </c>
      <c r="O9" s="313">
        <f>IF($O$2=2,TRUNC(SUM(K9:L9)/2*1000)/1000,IF($O$2=3,TRUNC(SUM(K9:M9)/3*1000)/1000,IF($O$2=4,TRUNC(MEDIAN(K9:N9)*1000)/1000,"???")))</f>
        <v>4.25</v>
      </c>
      <c r="P9" s="368">
        <f>IF(AND(J9=0,O9=0),0,IF(($Q$2-J9-O9)&lt;0,0,$Q$2-J9-O9))</f>
        <v>3.25</v>
      </c>
      <c r="Q9" s="311"/>
      <c r="R9" s="293">
        <f>I9+P9-Q9</f>
        <v>3.55</v>
      </c>
      <c r="S9" s="24" t="s">
        <v>208</v>
      </c>
      <c r="T9" s="19">
        <f>RANK(R9,$R$9:$R$12)</f>
        <v>3</v>
      </c>
      <c r="U9" s="374"/>
      <c r="W9" s="36">
        <f>F9</f>
        <v>0</v>
      </c>
      <c r="X9" s="31">
        <f>I9</f>
        <v>0.3</v>
      </c>
      <c r="Y9" s="31">
        <f t="shared" ref="Y9:AA12" si="0">P9</f>
        <v>3.25</v>
      </c>
      <c r="Z9" s="31">
        <f t="shared" si="0"/>
        <v>0</v>
      </c>
      <c r="AA9" s="31">
        <f t="shared" si="0"/>
        <v>3.55</v>
      </c>
    </row>
    <row r="10" spans="1:28" ht="24.95" customHeight="1">
      <c r="A10" s="33">
        <f>Seznam!B53</f>
        <v>2</v>
      </c>
      <c r="B10" s="367" t="str">
        <f>Seznam!C53</f>
        <v>Němcová Aneta</v>
      </c>
      <c r="C10" s="367">
        <f>Seznam!D53</f>
        <v>0</v>
      </c>
      <c r="D10" s="367" t="str">
        <f>Seznam!E53</f>
        <v>TJ Jiskra Humpolec</v>
      </c>
      <c r="E10" s="367">
        <f>Seznam!F53</f>
        <v>0</v>
      </c>
      <c r="F10" s="262"/>
      <c r="G10" s="288">
        <v>0.8</v>
      </c>
      <c r="H10" s="289"/>
      <c r="I10" s="290">
        <f>G10+H10</f>
        <v>0.8</v>
      </c>
      <c r="J10" s="309">
        <v>2</v>
      </c>
      <c r="K10" s="310">
        <v>5.2</v>
      </c>
      <c r="L10" s="311">
        <v>5.0999999999999996</v>
      </c>
      <c r="M10" s="312">
        <v>3.9</v>
      </c>
      <c r="N10" s="312">
        <v>3.8</v>
      </c>
      <c r="O10" s="313">
        <f>IF($O$2=2,TRUNC(SUM(K10:L10)/2*1000)/1000,IF($O$2=3,TRUNC(SUM(K10:M10)/3*1000)/1000,IF($O$2=4,TRUNC(MEDIAN(K10:N10)*1000)/1000,"???")))</f>
        <v>4.5</v>
      </c>
      <c r="P10" s="368">
        <f>IF(AND(J10=0,O10=0),0,IF(($Q$2-J10-O10)&lt;0,0,$Q$2-J10-O10))</f>
        <v>3.5</v>
      </c>
      <c r="Q10" s="311"/>
      <c r="R10" s="293">
        <f>I10+P10-Q10</f>
        <v>4.3</v>
      </c>
      <c r="S10" s="24" t="s">
        <v>208</v>
      </c>
      <c r="T10" s="19">
        <f>RANK(R10,$R$9:$R$12)</f>
        <v>2</v>
      </c>
      <c r="U10" s="374"/>
      <c r="W10" s="36">
        <f>F10</f>
        <v>0</v>
      </c>
      <c r="X10" s="31">
        <f>I10</f>
        <v>0.8</v>
      </c>
      <c r="Y10" s="31">
        <f t="shared" si="0"/>
        <v>3.5</v>
      </c>
      <c r="Z10" s="31">
        <f t="shared" si="0"/>
        <v>0</v>
      </c>
      <c r="AA10" s="31">
        <f t="shared" si="0"/>
        <v>4.3</v>
      </c>
    </row>
    <row r="11" spans="1:28" ht="24.95" customHeight="1">
      <c r="A11" s="33">
        <f>Seznam!B54</f>
        <v>3</v>
      </c>
      <c r="B11" s="367" t="str">
        <f>Seznam!C54</f>
        <v>Machalová Eliška</v>
      </c>
      <c r="C11" s="367">
        <f>Seznam!D54</f>
        <v>0</v>
      </c>
      <c r="D11" s="367" t="str">
        <f>Seznam!E54</f>
        <v>RG Proactive Milevsko</v>
      </c>
      <c r="E11" s="367">
        <f>Seznam!F54</f>
        <v>0</v>
      </c>
      <c r="F11" s="262"/>
      <c r="G11" s="288">
        <v>1.3</v>
      </c>
      <c r="H11" s="289">
        <v>0.3</v>
      </c>
      <c r="I11" s="290">
        <f>G11+H11</f>
        <v>1.6</v>
      </c>
      <c r="J11" s="309">
        <v>2</v>
      </c>
      <c r="K11" s="310">
        <v>4.2</v>
      </c>
      <c r="L11" s="311">
        <v>3.8</v>
      </c>
      <c r="M11" s="312">
        <v>2.9</v>
      </c>
      <c r="N11" s="312">
        <v>2.7</v>
      </c>
      <c r="O11" s="313">
        <f>IF($O$2=2,TRUNC(SUM(K11:L11)/2*1000)/1000,IF($O$2=3,TRUNC(SUM(K11:M11)/3*1000)/1000,IF($O$2=4,TRUNC(MEDIAN(K11:N11)*1000)/1000,"???")))</f>
        <v>3.35</v>
      </c>
      <c r="P11" s="368">
        <f>IF(AND(J11=0,O11=0),0,IF(($Q$2-J11-O11)&lt;0,0,$Q$2-J11-O11))</f>
        <v>4.6500000000000004</v>
      </c>
      <c r="Q11" s="311"/>
      <c r="R11" s="293">
        <f>I11+P11-Q11</f>
        <v>6.25</v>
      </c>
      <c r="S11" s="24" t="s">
        <v>208</v>
      </c>
      <c r="T11" s="19">
        <f>RANK(R11,$R$9:$R$12)</f>
        <v>1</v>
      </c>
      <c r="U11" s="374"/>
      <c r="W11" s="36">
        <f>F11</f>
        <v>0</v>
      </c>
      <c r="X11" s="31">
        <f>I11</f>
        <v>1.6</v>
      </c>
      <c r="Y11" s="31">
        <f t="shared" si="0"/>
        <v>4.6500000000000004</v>
      </c>
      <c r="Z11" s="31">
        <f t="shared" si="0"/>
        <v>0</v>
      </c>
      <c r="AA11" s="31">
        <f t="shared" si="0"/>
        <v>6.25</v>
      </c>
    </row>
    <row r="12" spans="1:28" ht="24.95" customHeight="1">
      <c r="A12" s="213"/>
      <c r="B12" s="214"/>
      <c r="C12" s="215"/>
      <c r="D12" s="216"/>
      <c r="E12" s="216"/>
      <c r="F12" s="215"/>
      <c r="G12" s="288">
        <v>0</v>
      </c>
      <c r="H12" s="289"/>
      <c r="I12" s="290">
        <f>G12+H12</f>
        <v>0</v>
      </c>
      <c r="J12" s="309">
        <v>0</v>
      </c>
      <c r="K12" s="310">
        <v>0</v>
      </c>
      <c r="L12" s="311"/>
      <c r="M12" s="312"/>
      <c r="N12" s="312"/>
      <c r="O12" s="313">
        <f>IF($O$2=2,TRUNC(SUM(K12:L12)/2*1000)/1000,IF($O$2=3,TRUNC(SUM(K12:M12)/3*1000)/1000,IF($O$2=4,TRUNC(MEDIAN(K12:N12)*1000)/1000,"???")))</f>
        <v>0</v>
      </c>
      <c r="P12" s="368">
        <f>IF(AND(J12=0,O12=0),0,IF(($Q$2-J12-O12)&lt;0,0,$Q$2-J12-O12))</f>
        <v>0</v>
      </c>
      <c r="Q12" s="311"/>
      <c r="R12" s="293">
        <f>I12+P12-Q12</f>
        <v>0</v>
      </c>
      <c r="S12" s="24" t="s">
        <v>208</v>
      </c>
      <c r="T12" s="19">
        <f>RANK(R12,$R$9:$R$12)</f>
        <v>4</v>
      </c>
      <c r="U12" s="374"/>
      <c r="W12" s="36">
        <f>F12</f>
        <v>0</v>
      </c>
      <c r="X12" s="31">
        <f>I12</f>
        <v>0</v>
      </c>
      <c r="Y12" s="31">
        <f t="shared" si="0"/>
        <v>0</v>
      </c>
      <c r="Z12" s="31">
        <f t="shared" si="0"/>
        <v>0</v>
      </c>
      <c r="AA12" s="31">
        <f t="shared" si="0"/>
        <v>0</v>
      </c>
    </row>
    <row r="13" spans="1:28" s="217" customFormat="1" ht="16.5" thickBot="1">
      <c r="C13" s="219"/>
      <c r="F13" s="218"/>
      <c r="G13" s="220">
        <v>0</v>
      </c>
      <c r="H13" s="220"/>
      <c r="I13" s="220"/>
      <c r="J13" s="220"/>
      <c r="K13" s="221">
        <f>SUM(G13:J13)/2</f>
        <v>0</v>
      </c>
      <c r="L13" s="253">
        <v>0</v>
      </c>
      <c r="M13" s="253"/>
      <c r="N13" s="253"/>
      <c r="O13" s="253"/>
      <c r="P13" s="253"/>
      <c r="Q13" s="221"/>
    </row>
    <row r="14" spans="1:28" ht="16.5" customHeight="1">
      <c r="A14" s="509" t="s">
        <v>223</v>
      </c>
      <c r="B14" s="511" t="s">
        <v>6</v>
      </c>
      <c r="C14" s="513" t="s">
        <v>3</v>
      </c>
      <c r="D14" s="511" t="s">
        <v>4</v>
      </c>
      <c r="E14" s="515" t="s">
        <v>5</v>
      </c>
      <c r="F14" s="515" t="s">
        <v>244</v>
      </c>
      <c r="G14" s="318" t="str">
        <f>Kat7S2</f>
        <v>sestava s libovolným náčiním</v>
      </c>
      <c r="H14" s="319"/>
      <c r="I14" s="18"/>
      <c r="J14" s="18"/>
      <c r="K14" s="18"/>
      <c r="L14" s="18"/>
      <c r="M14" s="18"/>
      <c r="N14" s="18"/>
      <c r="O14" s="18"/>
      <c r="P14" s="18"/>
      <c r="Q14" s="18">
        <v>0</v>
      </c>
      <c r="R14" s="18">
        <v>0</v>
      </c>
      <c r="S14" s="21"/>
      <c r="T14" s="507" t="s">
        <v>245</v>
      </c>
      <c r="U14" s="507" t="s">
        <v>257</v>
      </c>
    </row>
    <row r="15" spans="1:28" ht="16.5" customHeight="1" thickBot="1">
      <c r="A15" s="510">
        <v>0</v>
      </c>
      <c r="B15" s="512">
        <v>0</v>
      </c>
      <c r="C15" s="514">
        <v>0</v>
      </c>
      <c r="D15" s="512">
        <v>0</v>
      </c>
      <c r="E15" s="516">
        <v>0</v>
      </c>
      <c r="F15" s="516">
        <v>0</v>
      </c>
      <c r="G15" s="316" t="s">
        <v>246</v>
      </c>
      <c r="H15" s="314" t="s">
        <v>247</v>
      </c>
      <c r="I15" s="315" t="s">
        <v>225</v>
      </c>
      <c r="J15" s="469" t="s">
        <v>248</v>
      </c>
      <c r="K15" s="469" t="s">
        <v>249</v>
      </c>
      <c r="L15" s="469" t="s">
        <v>250</v>
      </c>
      <c r="M15" s="469" t="s">
        <v>251</v>
      </c>
      <c r="N15" s="469" t="s">
        <v>252</v>
      </c>
      <c r="O15" s="315" t="s">
        <v>253</v>
      </c>
      <c r="P15" s="315" t="s">
        <v>226</v>
      </c>
      <c r="Q15" s="321" t="s">
        <v>227</v>
      </c>
      <c r="R15" s="315" t="s">
        <v>228</v>
      </c>
      <c r="S15" s="20" t="s">
        <v>231</v>
      </c>
      <c r="T15" s="508"/>
      <c r="U15" s="508"/>
      <c r="W15" s="35" t="s">
        <v>254</v>
      </c>
      <c r="X15" s="35" t="s">
        <v>225</v>
      </c>
      <c r="Y15" s="35" t="s">
        <v>226</v>
      </c>
      <c r="Z15" s="35" t="s">
        <v>255</v>
      </c>
      <c r="AA15" s="35" t="s">
        <v>231</v>
      </c>
      <c r="AB15" s="35" t="s">
        <v>228</v>
      </c>
    </row>
    <row r="16" spans="1:28" ht="24.95" customHeight="1">
      <c r="A16" s="33">
        <f>Seznam!B52</f>
        <v>1</v>
      </c>
      <c r="B16" s="367" t="str">
        <f>Seznam!C52</f>
        <v xml:space="preserve">Bendová Barbora </v>
      </c>
      <c r="C16" s="367">
        <f>Seznam!D52</f>
        <v>0</v>
      </c>
      <c r="D16" s="367" t="str">
        <f>Seznam!E52</f>
        <v>GSK Tábor</v>
      </c>
      <c r="E16" s="367">
        <f>Seznam!F52</f>
        <v>0</v>
      </c>
      <c r="F16" s="262"/>
      <c r="G16" s="288">
        <v>1</v>
      </c>
      <c r="H16" s="289">
        <v>1.4</v>
      </c>
      <c r="I16" s="290">
        <f>G16+H16</f>
        <v>2.4</v>
      </c>
      <c r="J16" s="309">
        <v>1.8</v>
      </c>
      <c r="K16" s="310">
        <v>4.5999999999999996</v>
      </c>
      <c r="L16" s="311">
        <v>4.5999999999999996</v>
      </c>
      <c r="M16" s="312">
        <v>3.1</v>
      </c>
      <c r="N16" s="312">
        <v>2.9</v>
      </c>
      <c r="O16" s="313">
        <f>IF($O$2=2,TRUNC(SUM(K16:L16)/2*1000)/1000,IF($O$2=3,TRUNC(SUM(K16:M16)/3*1000)/1000,IF($O$2=4,TRUNC(MEDIAN(K16:N16)*1000)/1000,"???")))</f>
        <v>3.85</v>
      </c>
      <c r="P16" s="368">
        <f>IF(AND(J16=0,O16=0),0,IF(($Q$2-J16-O16)&lt;0,0,$Q$2-J16-O16))</f>
        <v>4.3499999999999996</v>
      </c>
      <c r="Q16" s="311"/>
      <c r="R16" s="293">
        <f>I16+P16-Q16</f>
        <v>6.75</v>
      </c>
      <c r="S16" s="24">
        <f>R9+R16</f>
        <v>10.3</v>
      </c>
      <c r="T16" s="19">
        <f>RANK(R16,$R$16:$R$19)</f>
        <v>1</v>
      </c>
      <c r="U16" s="25">
        <f>RANK(S16,$S$16:$S$19)</f>
        <v>2</v>
      </c>
      <c r="W16" s="36">
        <f>F16</f>
        <v>0</v>
      </c>
      <c r="X16" s="31">
        <f>I16</f>
        <v>2.4</v>
      </c>
      <c r="Y16" s="31">
        <f t="shared" ref="Y16:AB19" si="1">P16</f>
        <v>4.3499999999999996</v>
      </c>
      <c r="Z16" s="31">
        <f t="shared" si="1"/>
        <v>0</v>
      </c>
      <c r="AA16" s="31">
        <f t="shared" si="1"/>
        <v>6.75</v>
      </c>
      <c r="AB16" s="31">
        <f t="shared" si="1"/>
        <v>10.3</v>
      </c>
    </row>
    <row r="17" spans="1:28" ht="24.95" customHeight="1">
      <c r="A17" s="33">
        <f>Seznam!B53</f>
        <v>2</v>
      </c>
      <c r="B17" s="367" t="str">
        <f>Seznam!C53</f>
        <v>Němcová Aneta</v>
      </c>
      <c r="C17" s="367">
        <f>Seznam!D53</f>
        <v>0</v>
      </c>
      <c r="D17" s="367" t="str">
        <f>Seznam!E53</f>
        <v>TJ Jiskra Humpolec</v>
      </c>
      <c r="E17" s="367">
        <f>Seznam!F53</f>
        <v>0</v>
      </c>
      <c r="F17" s="262"/>
      <c r="G17" s="288">
        <v>1.1000000000000001</v>
      </c>
      <c r="H17" s="289">
        <v>0.3</v>
      </c>
      <c r="I17" s="290">
        <f>G17+H17</f>
        <v>1.4000000000000001</v>
      </c>
      <c r="J17" s="309">
        <v>2</v>
      </c>
      <c r="K17" s="310">
        <v>5</v>
      </c>
      <c r="L17" s="311">
        <v>5.0999999999999996</v>
      </c>
      <c r="M17" s="312">
        <v>3.1</v>
      </c>
      <c r="N17" s="312">
        <v>3.1</v>
      </c>
      <c r="O17" s="313">
        <f>IF($O$2=2,TRUNC(SUM(K17:L17)/2*1000)/1000,IF($O$2=3,TRUNC(SUM(K17:M17)/3*1000)/1000,IF($O$2=4,TRUNC(MEDIAN(K17:N17)*1000)/1000,"???")))</f>
        <v>4.05</v>
      </c>
      <c r="P17" s="368">
        <f>IF(AND(J17=0,O17=0),0,IF(($Q$2-J17-O17)&lt;0,0,$Q$2-J17-O17))</f>
        <v>3.95</v>
      </c>
      <c r="Q17" s="311"/>
      <c r="R17" s="293">
        <f>I17+P17-Q17</f>
        <v>5.3500000000000005</v>
      </c>
      <c r="S17" s="24">
        <f>R10+R17</f>
        <v>9.65</v>
      </c>
      <c r="T17" s="19">
        <f>RANK(R17,$R$16:$R$19)</f>
        <v>3</v>
      </c>
      <c r="U17" s="25">
        <f>RANK(S17,$S$16:$S$19)</f>
        <v>3</v>
      </c>
      <c r="W17" s="36">
        <f>F17</f>
        <v>0</v>
      </c>
      <c r="X17" s="31">
        <f>I17</f>
        <v>1.4000000000000001</v>
      </c>
      <c r="Y17" s="31">
        <f t="shared" si="1"/>
        <v>3.95</v>
      </c>
      <c r="Z17" s="31">
        <f t="shared" si="1"/>
        <v>0</v>
      </c>
      <c r="AA17" s="31">
        <f t="shared" si="1"/>
        <v>5.3500000000000005</v>
      </c>
      <c r="AB17" s="31">
        <f t="shared" si="1"/>
        <v>9.65</v>
      </c>
    </row>
    <row r="18" spans="1:28" ht="24.95" customHeight="1">
      <c r="A18" s="33">
        <f>Seznam!B54</f>
        <v>3</v>
      </c>
      <c r="B18" s="367" t="str">
        <f>Seznam!C54</f>
        <v>Machalová Eliška</v>
      </c>
      <c r="C18" s="367">
        <f>Seznam!D54</f>
        <v>0</v>
      </c>
      <c r="D18" s="367" t="str">
        <f>Seznam!E54</f>
        <v>RG Proactive Milevsko</v>
      </c>
      <c r="E18" s="367">
        <f>Seznam!F54</f>
        <v>0</v>
      </c>
      <c r="F18" s="262" t="str">
        <f>IF($G$14="sestava bez náčiní","bez"," ")</f>
        <v xml:space="preserve"> </v>
      </c>
      <c r="G18" s="288">
        <v>1.3</v>
      </c>
      <c r="H18" s="289">
        <v>0.3</v>
      </c>
      <c r="I18" s="290">
        <f>G18+H18</f>
        <v>1.6</v>
      </c>
      <c r="J18" s="309">
        <v>1.6</v>
      </c>
      <c r="K18" s="310">
        <v>4.7</v>
      </c>
      <c r="L18" s="311">
        <v>4.9000000000000004</v>
      </c>
      <c r="M18" s="312">
        <v>2.7</v>
      </c>
      <c r="N18" s="312">
        <v>2.5</v>
      </c>
      <c r="O18" s="313">
        <f>IF($O$2=2,TRUNC(SUM(K18:L18)/2*1000)/1000,IF($O$2=3,TRUNC(SUM(K18:M18)/3*1000)/1000,IF($O$2=4,TRUNC(MEDIAN(K18:N18)*1000)/1000,"???")))</f>
        <v>3.7</v>
      </c>
      <c r="P18" s="368">
        <f>IF(AND(J18=0,O18=0),0,IF(($Q$2-J18-O18)&lt;0,0,$Q$2-J18-O18))</f>
        <v>4.7</v>
      </c>
      <c r="Q18" s="311"/>
      <c r="R18" s="293">
        <f>I18+P18-Q18</f>
        <v>6.3000000000000007</v>
      </c>
      <c r="S18" s="24">
        <f>R11+R18</f>
        <v>12.55</v>
      </c>
      <c r="T18" s="19">
        <f>RANK(R18,$R$16:$R$19)</f>
        <v>2</v>
      </c>
      <c r="U18" s="25">
        <f>RANK(S18,$S$16:$S$19)</f>
        <v>1</v>
      </c>
      <c r="W18" s="36" t="str">
        <f>F18</f>
        <v xml:space="preserve"> </v>
      </c>
      <c r="X18" s="31">
        <f>I18</f>
        <v>1.6</v>
      </c>
      <c r="Y18" s="31">
        <f t="shared" si="1"/>
        <v>4.7</v>
      </c>
      <c r="Z18" s="31">
        <f t="shared" si="1"/>
        <v>0</v>
      </c>
      <c r="AA18" s="31">
        <f t="shared" si="1"/>
        <v>6.3000000000000007</v>
      </c>
      <c r="AB18" s="31">
        <f t="shared" si="1"/>
        <v>12.55</v>
      </c>
    </row>
    <row r="19" spans="1:28" ht="24.95" customHeight="1">
      <c r="A19" s="33"/>
      <c r="B19" s="2"/>
      <c r="C19" s="9"/>
      <c r="D19" s="34"/>
      <c r="E19" s="34"/>
      <c r="F19" s="9"/>
      <c r="G19" s="288">
        <v>0</v>
      </c>
      <c r="H19" s="289"/>
      <c r="I19" s="290">
        <f>G19+H19</f>
        <v>0</v>
      </c>
      <c r="J19" s="309">
        <v>0</v>
      </c>
      <c r="K19" s="310">
        <v>0</v>
      </c>
      <c r="L19" s="311"/>
      <c r="M19" s="312"/>
      <c r="N19" s="312"/>
      <c r="O19" s="313">
        <f>IF($O$2=2,TRUNC(SUM(K19:L19)/2*1000)/1000,IF($O$2=3,TRUNC(SUM(K19:M19)/3*1000)/1000,IF($O$2=4,TRUNC(MEDIAN(K19:N19)*1000)/1000,"???")))</f>
        <v>0</v>
      </c>
      <c r="P19" s="368">
        <f>IF(AND(J19=0,O19=0),0,IF(($Q$2-J19-O19)&lt;0,0,$Q$2-J19-O19))</f>
        <v>0</v>
      </c>
      <c r="Q19" s="311"/>
      <c r="R19" s="293">
        <f>I19+P19-Q19</f>
        <v>0</v>
      </c>
      <c r="S19" s="24">
        <f>R12+R19</f>
        <v>0</v>
      </c>
      <c r="T19" s="19">
        <f>RANK(R19,$R$16:$R$19)</f>
        <v>4</v>
      </c>
      <c r="U19" s="25">
        <f>RANK(S19,$S$16:$S$19)</f>
        <v>4</v>
      </c>
      <c r="W19" s="36">
        <f>F19</f>
        <v>0</v>
      </c>
      <c r="X19" s="31">
        <f>I19</f>
        <v>0</v>
      </c>
      <c r="Y19" s="31">
        <f t="shared" si="1"/>
        <v>0</v>
      </c>
      <c r="Z19" s="31">
        <f t="shared" si="1"/>
        <v>0</v>
      </c>
      <c r="AA19" s="31">
        <f t="shared" si="1"/>
        <v>0</v>
      </c>
      <c r="AB19" s="31">
        <f t="shared" si="1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C14:C15"/>
    <mergeCell ref="D14:D15"/>
    <mergeCell ref="E14:E15"/>
    <mergeCell ref="F14:F15"/>
  </mergeCells>
  <phoneticPr fontId="13" type="noConversion"/>
  <conditionalFormatting sqref="J16:N19 G16:H19 G9:H12 J9:N12">
    <cfRule type="cellIs" dxfId="19" priority="1" stopIfTrue="1" operator="equal">
      <formula>0</formula>
    </cfRule>
  </conditionalFormatting>
  <conditionalFormatting sqref="I16:I19 I9:I12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15:O19 O8:O12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Zeros="0" topLeftCell="A13" zoomScale="75" workbookViewId="0">
      <selection activeCell="O24" sqref="O24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.425781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_kat8</f>
        <v>7.kategorie - Kadetky starší, ročník 2002 - 2004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7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Kat8S1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7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7" ht="24.95" customHeight="1">
      <c r="A9" s="33">
        <f>Seznam!B55</f>
        <v>1</v>
      </c>
      <c r="B9" s="367" t="str">
        <f>Seznam!C55</f>
        <v xml:space="preserve">Laláková Linda </v>
      </c>
      <c r="C9" s="367">
        <f>Seznam!D55</f>
        <v>0</v>
      </c>
      <c r="D9" s="367" t="str">
        <f>Seznam!E55</f>
        <v>TJ Sokol Bernartice</v>
      </c>
      <c r="E9" s="367">
        <f>Seznam!F55</f>
        <v>0</v>
      </c>
      <c r="F9" s="262"/>
      <c r="G9" s="288">
        <v>1</v>
      </c>
      <c r="H9" s="289">
        <v>0.8</v>
      </c>
      <c r="I9" s="290">
        <f t="shared" ref="I9:I15" si="0">G9+H9</f>
        <v>1.8</v>
      </c>
      <c r="J9" s="309">
        <v>2.5</v>
      </c>
      <c r="K9" s="310">
        <v>4.3</v>
      </c>
      <c r="L9" s="311">
        <v>4.4000000000000004</v>
      </c>
      <c r="M9" s="312">
        <v>3.1</v>
      </c>
      <c r="N9" s="312">
        <v>3.4</v>
      </c>
      <c r="O9" s="313">
        <f t="shared" ref="O9:O15" si="1">IF($O$2=2,TRUNC(SUM(K9:L9)/2*1000)/1000,IF($O$2=3,TRUNC(SUM(K9:M9)/3*1000)/1000,IF($O$2=4,TRUNC(MEDIAN(K9:N9)*1000)/1000,"???")))</f>
        <v>3.85</v>
      </c>
      <c r="P9" s="368">
        <f t="shared" ref="P9:P15" si="2">IF(AND(J9=0,O9=0),0,IF(($Q$2-J9-O9)&lt;0,0,$Q$2-J9-O9))</f>
        <v>3.65</v>
      </c>
      <c r="Q9" s="311"/>
      <c r="R9" s="293">
        <f t="shared" ref="R9:R15" si="3">I9+P9-Q9</f>
        <v>5.45</v>
      </c>
      <c r="S9" s="24" t="s">
        <v>208</v>
      </c>
      <c r="T9" s="19">
        <f t="shared" ref="T9:T15" si="4">RANK(R9,$R$9:$R$15)</f>
        <v>3</v>
      </c>
      <c r="U9" s="374" t="s">
        <v>208</v>
      </c>
      <c r="W9" s="36">
        <f t="shared" ref="W9:W15" si="5">F9</f>
        <v>0</v>
      </c>
      <c r="X9" s="31">
        <f t="shared" ref="X9:X15" si="6">I9</f>
        <v>1.8</v>
      </c>
      <c r="Y9" s="31">
        <f t="shared" ref="Y9:AA15" si="7">P9</f>
        <v>3.65</v>
      </c>
      <c r="Z9" s="31">
        <f t="shared" si="7"/>
        <v>0</v>
      </c>
      <c r="AA9" s="31">
        <f t="shared" si="7"/>
        <v>5.45</v>
      </c>
    </row>
    <row r="10" spans="1:27" ht="24.95" customHeight="1">
      <c r="A10" s="33">
        <f>Seznam!B56</f>
        <v>2</v>
      </c>
      <c r="B10" s="367" t="str">
        <f>Seznam!C56</f>
        <v>Radilová Anna</v>
      </c>
      <c r="C10" s="367">
        <f>Seznam!D56</f>
        <v>0</v>
      </c>
      <c r="D10" s="367" t="str">
        <f>Seznam!E56</f>
        <v>TJ Jiskra Humpolec</v>
      </c>
      <c r="E10" s="367">
        <f>Seznam!F56</f>
        <v>0</v>
      </c>
      <c r="F10" s="262"/>
      <c r="G10" s="288">
        <v>0.2</v>
      </c>
      <c r="H10" s="289">
        <v>0</v>
      </c>
      <c r="I10" s="290">
        <f t="shared" si="0"/>
        <v>0.2</v>
      </c>
      <c r="J10" s="309">
        <v>2.2999999999999998</v>
      </c>
      <c r="K10" s="310">
        <v>5.6</v>
      </c>
      <c r="L10" s="311">
        <v>5.6</v>
      </c>
      <c r="M10" s="312">
        <v>3</v>
      </c>
      <c r="N10" s="312">
        <v>2.9</v>
      </c>
      <c r="O10" s="313">
        <f t="shared" si="1"/>
        <v>4.3</v>
      </c>
      <c r="P10" s="368">
        <f t="shared" si="2"/>
        <v>3.4000000000000004</v>
      </c>
      <c r="Q10" s="311"/>
      <c r="R10" s="293">
        <f t="shared" si="3"/>
        <v>3.6000000000000005</v>
      </c>
      <c r="S10" s="24" t="s">
        <v>208</v>
      </c>
      <c r="T10" s="19">
        <f t="shared" si="4"/>
        <v>5</v>
      </c>
      <c r="U10" s="374" t="s">
        <v>208</v>
      </c>
      <c r="W10" s="36">
        <f t="shared" si="5"/>
        <v>0</v>
      </c>
      <c r="X10" s="31">
        <f t="shared" si="6"/>
        <v>0.2</v>
      </c>
      <c r="Y10" s="31">
        <f t="shared" si="7"/>
        <v>3.4000000000000004</v>
      </c>
      <c r="Z10" s="31">
        <f t="shared" si="7"/>
        <v>0</v>
      </c>
      <c r="AA10" s="31">
        <f t="shared" si="7"/>
        <v>3.6000000000000005</v>
      </c>
    </row>
    <row r="11" spans="1:27" ht="24.95" customHeight="1">
      <c r="A11" s="33">
        <f>Seznam!B57</f>
        <v>3</v>
      </c>
      <c r="B11" s="367" t="str">
        <f>Seznam!C57</f>
        <v>Houdová Linda</v>
      </c>
      <c r="C11" s="367">
        <f>Seznam!D57</f>
        <v>0</v>
      </c>
      <c r="D11" s="367" t="str">
        <f>Seznam!E57</f>
        <v>RG Proactive Milevsko</v>
      </c>
      <c r="E11" s="367">
        <f>Seznam!F57</f>
        <v>0</v>
      </c>
      <c r="F11" s="262"/>
      <c r="G11" s="288">
        <v>1.7</v>
      </c>
      <c r="H11" s="289">
        <v>0.6</v>
      </c>
      <c r="I11" s="290">
        <f t="shared" si="0"/>
        <v>2.2999999999999998</v>
      </c>
      <c r="J11" s="309">
        <v>2</v>
      </c>
      <c r="K11" s="310">
        <v>4.0999999999999996</v>
      </c>
      <c r="L11" s="311">
        <v>4.3</v>
      </c>
      <c r="M11" s="312">
        <v>3</v>
      </c>
      <c r="N11" s="312">
        <v>2.8</v>
      </c>
      <c r="O11" s="313">
        <f t="shared" si="1"/>
        <v>3.55</v>
      </c>
      <c r="P11" s="368">
        <f t="shared" si="2"/>
        <v>4.45</v>
      </c>
      <c r="Q11" s="311"/>
      <c r="R11" s="293">
        <f t="shared" si="3"/>
        <v>6.75</v>
      </c>
      <c r="S11" s="24" t="s">
        <v>208</v>
      </c>
      <c r="T11" s="19">
        <f t="shared" si="4"/>
        <v>1</v>
      </c>
      <c r="U11" s="374" t="s">
        <v>208</v>
      </c>
      <c r="W11" s="36">
        <f t="shared" si="5"/>
        <v>0</v>
      </c>
      <c r="X11" s="31">
        <f t="shared" si="6"/>
        <v>2.2999999999999998</v>
      </c>
      <c r="Y11" s="31">
        <f t="shared" si="7"/>
        <v>4.45</v>
      </c>
      <c r="Z11" s="31">
        <f t="shared" si="7"/>
        <v>0</v>
      </c>
      <c r="AA11" s="31">
        <f t="shared" si="7"/>
        <v>6.75</v>
      </c>
    </row>
    <row r="12" spans="1:27" ht="24.95" customHeight="1">
      <c r="A12" s="33">
        <f>Seznam!B58</f>
        <v>4</v>
      </c>
      <c r="B12" s="367" t="str">
        <f>Seznam!C58</f>
        <v xml:space="preserve">Rambousková Linda </v>
      </c>
      <c r="C12" s="367">
        <f>Seznam!D58</f>
        <v>0</v>
      </c>
      <c r="D12" s="367" t="str">
        <f>Seznam!E58</f>
        <v>GSK Tábor</v>
      </c>
      <c r="E12" s="367">
        <f>Seznam!F58</f>
        <v>0</v>
      </c>
      <c r="F12" s="262"/>
      <c r="G12" s="288">
        <v>1.2</v>
      </c>
      <c r="H12" s="289">
        <v>0.9</v>
      </c>
      <c r="I12" s="290">
        <f t="shared" si="0"/>
        <v>2.1</v>
      </c>
      <c r="J12" s="309">
        <v>1.8</v>
      </c>
      <c r="K12" s="310">
        <v>5</v>
      </c>
      <c r="L12" s="311">
        <v>5.0999999999999996</v>
      </c>
      <c r="M12" s="312">
        <v>3.3</v>
      </c>
      <c r="N12" s="312">
        <v>3.1</v>
      </c>
      <c r="O12" s="313">
        <f t="shared" si="1"/>
        <v>4.1500000000000004</v>
      </c>
      <c r="P12" s="368">
        <f t="shared" si="2"/>
        <v>4.0499999999999989</v>
      </c>
      <c r="Q12" s="311"/>
      <c r="R12" s="293">
        <f t="shared" si="3"/>
        <v>6.1499999999999986</v>
      </c>
      <c r="S12" s="24" t="s">
        <v>208</v>
      </c>
      <c r="T12" s="19">
        <f t="shared" si="4"/>
        <v>2</v>
      </c>
      <c r="U12" s="374" t="s">
        <v>208</v>
      </c>
      <c r="W12" s="36">
        <f t="shared" si="5"/>
        <v>0</v>
      </c>
      <c r="X12" s="31">
        <f t="shared" si="6"/>
        <v>2.1</v>
      </c>
      <c r="Y12" s="31">
        <f t="shared" ref="Y12:AA14" si="8">P12</f>
        <v>4.0499999999999989</v>
      </c>
      <c r="Z12" s="31">
        <f t="shared" si="8"/>
        <v>0</v>
      </c>
      <c r="AA12" s="31">
        <f t="shared" si="8"/>
        <v>6.1499999999999986</v>
      </c>
    </row>
    <row r="13" spans="1:27" ht="24.95" customHeight="1">
      <c r="A13" s="33">
        <f>Seznam!B60</f>
        <v>6</v>
      </c>
      <c r="B13" s="367" t="str">
        <f>Seznam!C60</f>
        <v>Kvášová Diana</v>
      </c>
      <c r="C13" s="367">
        <f>Seznam!D60</f>
        <v>0</v>
      </c>
      <c r="D13" s="367" t="str">
        <f>Seznam!E60</f>
        <v>TJ Jiskra Humpolec</v>
      </c>
      <c r="E13" s="367">
        <f>Seznam!F60</f>
        <v>0</v>
      </c>
      <c r="F13" s="262"/>
      <c r="G13" s="288">
        <v>0.8</v>
      </c>
      <c r="H13" s="289">
        <v>0.3</v>
      </c>
      <c r="I13" s="290">
        <f t="shared" si="0"/>
        <v>1.1000000000000001</v>
      </c>
      <c r="J13" s="309">
        <v>2.5</v>
      </c>
      <c r="K13" s="310">
        <v>5</v>
      </c>
      <c r="L13" s="311">
        <v>5.0999999999999996</v>
      </c>
      <c r="M13" s="312">
        <v>3.1</v>
      </c>
      <c r="N13" s="312">
        <v>2.8</v>
      </c>
      <c r="O13" s="313">
        <f t="shared" si="1"/>
        <v>4.05</v>
      </c>
      <c r="P13" s="368">
        <f t="shared" si="2"/>
        <v>3.45</v>
      </c>
      <c r="Q13" s="311">
        <v>0.3</v>
      </c>
      <c r="R13" s="293">
        <f t="shared" si="3"/>
        <v>4.2500000000000009</v>
      </c>
      <c r="S13" s="24" t="s">
        <v>208</v>
      </c>
      <c r="T13" s="19">
        <f t="shared" si="4"/>
        <v>4</v>
      </c>
      <c r="U13" s="374" t="s">
        <v>208</v>
      </c>
      <c r="W13" s="36">
        <f t="shared" si="5"/>
        <v>0</v>
      </c>
      <c r="X13" s="31">
        <f t="shared" si="6"/>
        <v>1.1000000000000001</v>
      </c>
      <c r="Y13" s="31">
        <f t="shared" si="8"/>
        <v>3.45</v>
      </c>
      <c r="Z13" s="31">
        <f t="shared" si="8"/>
        <v>0.3</v>
      </c>
      <c r="AA13" s="31">
        <f t="shared" si="8"/>
        <v>4.2500000000000009</v>
      </c>
    </row>
    <row r="14" spans="1:27" ht="24.95" customHeight="1">
      <c r="A14" s="33">
        <f>Seznam!B61</f>
        <v>7</v>
      </c>
      <c r="B14" s="367" t="str">
        <f>Seznam!C61</f>
        <v xml:space="preserve">Šiková Eva </v>
      </c>
      <c r="C14" s="367">
        <f>Seznam!D61</f>
        <v>0</v>
      </c>
      <c r="D14" s="367" t="str">
        <f>Seznam!E61</f>
        <v>GSK Tábor</v>
      </c>
      <c r="E14" s="367">
        <f>Seznam!F61</f>
        <v>0</v>
      </c>
      <c r="F14" s="262"/>
      <c r="G14" s="288">
        <v>0.8</v>
      </c>
      <c r="H14" s="289">
        <v>0.5</v>
      </c>
      <c r="I14" s="290">
        <f t="shared" si="0"/>
        <v>1.3</v>
      </c>
      <c r="J14" s="309">
        <v>3</v>
      </c>
      <c r="K14" s="310">
        <v>6.5</v>
      </c>
      <c r="L14" s="311">
        <v>5.8</v>
      </c>
      <c r="M14" s="312">
        <v>4.4000000000000004</v>
      </c>
      <c r="N14" s="312">
        <v>4.4000000000000004</v>
      </c>
      <c r="O14" s="313">
        <f t="shared" si="1"/>
        <v>5.0999999999999996</v>
      </c>
      <c r="P14" s="368">
        <f t="shared" si="2"/>
        <v>1.9000000000000004</v>
      </c>
      <c r="Q14" s="311">
        <v>1.5</v>
      </c>
      <c r="R14" s="293">
        <f t="shared" si="3"/>
        <v>1.7000000000000002</v>
      </c>
      <c r="S14" s="24" t="s">
        <v>208</v>
      </c>
      <c r="T14" s="19">
        <f t="shared" si="4"/>
        <v>6</v>
      </c>
      <c r="U14" s="374" t="s">
        <v>208</v>
      </c>
      <c r="W14" s="36">
        <f t="shared" si="5"/>
        <v>0</v>
      </c>
      <c r="X14" s="31">
        <f t="shared" si="6"/>
        <v>1.3</v>
      </c>
      <c r="Y14" s="31">
        <f t="shared" si="8"/>
        <v>1.9000000000000004</v>
      </c>
      <c r="Z14" s="31">
        <f t="shared" si="8"/>
        <v>1.5</v>
      </c>
      <c r="AA14" s="31">
        <f t="shared" si="8"/>
        <v>1.7000000000000002</v>
      </c>
    </row>
    <row r="15" spans="1:27" ht="24.95" customHeight="1">
      <c r="A15" s="213"/>
      <c r="B15" s="214"/>
      <c r="C15" s="215"/>
      <c r="D15" s="216"/>
      <c r="E15" s="216"/>
      <c r="F15" s="215"/>
      <c r="G15" s="288">
        <v>0</v>
      </c>
      <c r="H15" s="289"/>
      <c r="I15" s="290">
        <f t="shared" si="0"/>
        <v>0</v>
      </c>
      <c r="J15" s="309">
        <v>0</v>
      </c>
      <c r="K15" s="310">
        <v>0</v>
      </c>
      <c r="L15" s="311"/>
      <c r="M15" s="312"/>
      <c r="N15" s="312"/>
      <c r="O15" s="313">
        <f t="shared" si="1"/>
        <v>0</v>
      </c>
      <c r="P15" s="368">
        <f t="shared" si="2"/>
        <v>0</v>
      </c>
      <c r="Q15" s="311"/>
      <c r="R15" s="293">
        <f t="shared" si="3"/>
        <v>0</v>
      </c>
      <c r="S15" s="24" t="s">
        <v>208</v>
      </c>
      <c r="T15" s="19">
        <f t="shared" si="4"/>
        <v>7</v>
      </c>
      <c r="U15" s="374" t="s">
        <v>208</v>
      </c>
      <c r="W15" s="36">
        <f t="shared" si="5"/>
        <v>0</v>
      </c>
      <c r="X15" s="31">
        <f t="shared" si="6"/>
        <v>0</v>
      </c>
      <c r="Y15" s="31">
        <f t="shared" si="7"/>
        <v>0</v>
      </c>
      <c r="Z15" s="31">
        <f t="shared" si="7"/>
        <v>0</v>
      </c>
      <c r="AA15" s="31">
        <f t="shared" si="7"/>
        <v>0</v>
      </c>
    </row>
    <row r="16" spans="1:27" s="217" customFormat="1" ht="16.5" thickBot="1">
      <c r="C16" s="219"/>
      <c r="F16" s="218"/>
      <c r="G16" s="220">
        <v>0</v>
      </c>
      <c r="H16" s="220"/>
      <c r="I16" s="220"/>
      <c r="J16" s="220"/>
      <c r="K16" s="221">
        <f>SUM(G16:J16)/2</f>
        <v>0</v>
      </c>
      <c r="L16" s="253">
        <v>0</v>
      </c>
      <c r="M16" s="253"/>
      <c r="N16" s="253"/>
      <c r="O16" s="253"/>
      <c r="P16" s="253"/>
      <c r="Q16" s="221"/>
    </row>
    <row r="17" spans="1:28" ht="16.5" customHeight="1">
      <c r="A17" s="509" t="s">
        <v>223</v>
      </c>
      <c r="B17" s="511" t="s">
        <v>6</v>
      </c>
      <c r="C17" s="513" t="s">
        <v>3</v>
      </c>
      <c r="D17" s="511" t="s">
        <v>4</v>
      </c>
      <c r="E17" s="515" t="s">
        <v>5</v>
      </c>
      <c r="F17" s="515" t="s">
        <v>244</v>
      </c>
      <c r="G17" s="318" t="str">
        <f>Kat8S2</f>
        <v>sestava s libovolným náčiním</v>
      </c>
      <c r="H17" s="319"/>
      <c r="I17" s="18"/>
      <c r="J17" s="18"/>
      <c r="K17" s="18"/>
      <c r="L17" s="18"/>
      <c r="M17" s="18"/>
      <c r="N17" s="18"/>
      <c r="O17" s="18"/>
      <c r="P17" s="18"/>
      <c r="Q17" s="18">
        <v>0</v>
      </c>
      <c r="R17" s="18">
        <v>0</v>
      </c>
      <c r="S17" s="21"/>
      <c r="T17" s="507" t="s">
        <v>245</v>
      </c>
      <c r="U17" s="507" t="s">
        <v>257</v>
      </c>
    </row>
    <row r="18" spans="1:28" ht="16.5" customHeight="1" thickBot="1">
      <c r="A18" s="510">
        <v>0</v>
      </c>
      <c r="B18" s="512">
        <v>0</v>
      </c>
      <c r="C18" s="514">
        <v>0</v>
      </c>
      <c r="D18" s="512">
        <v>0</v>
      </c>
      <c r="E18" s="516">
        <v>0</v>
      </c>
      <c r="F18" s="516">
        <v>0</v>
      </c>
      <c r="G18" s="316" t="s">
        <v>246</v>
      </c>
      <c r="H18" s="314" t="s">
        <v>247</v>
      </c>
      <c r="I18" s="315" t="s">
        <v>225</v>
      </c>
      <c r="J18" s="469" t="s">
        <v>248</v>
      </c>
      <c r="K18" s="469" t="s">
        <v>249</v>
      </c>
      <c r="L18" s="469" t="s">
        <v>250</v>
      </c>
      <c r="M18" s="469" t="s">
        <v>251</v>
      </c>
      <c r="N18" s="469" t="s">
        <v>252</v>
      </c>
      <c r="O18" s="315" t="s">
        <v>253</v>
      </c>
      <c r="P18" s="315" t="s">
        <v>226</v>
      </c>
      <c r="Q18" s="321" t="s">
        <v>227</v>
      </c>
      <c r="R18" s="315" t="s">
        <v>228</v>
      </c>
      <c r="S18" s="20" t="s">
        <v>231</v>
      </c>
      <c r="T18" s="508"/>
      <c r="U18" s="508"/>
      <c r="W18" s="35" t="s">
        <v>254</v>
      </c>
      <c r="X18" s="35" t="s">
        <v>225</v>
      </c>
      <c r="Y18" s="35" t="s">
        <v>226</v>
      </c>
      <c r="Z18" s="35" t="s">
        <v>255</v>
      </c>
      <c r="AA18" s="35" t="s">
        <v>231</v>
      </c>
      <c r="AB18" s="35" t="s">
        <v>228</v>
      </c>
    </row>
    <row r="19" spans="1:28" ht="24.95" customHeight="1">
      <c r="A19" s="33">
        <f>Seznam!B55</f>
        <v>1</v>
      </c>
      <c r="B19" s="367" t="str">
        <f>Seznam!C55</f>
        <v xml:space="preserve">Laláková Linda </v>
      </c>
      <c r="C19" s="367">
        <f>Seznam!D55</f>
        <v>0</v>
      </c>
      <c r="D19" s="367" t="str">
        <f>Seznam!E55</f>
        <v>TJ Sokol Bernartice</v>
      </c>
      <c r="E19" s="367">
        <f>Seznam!F55</f>
        <v>0</v>
      </c>
      <c r="F19" s="262"/>
      <c r="G19" s="288">
        <v>0.5</v>
      </c>
      <c r="H19" s="289">
        <v>0</v>
      </c>
      <c r="I19" s="290">
        <f t="shared" ref="I19:I25" si="9">G19+H19</f>
        <v>0.5</v>
      </c>
      <c r="J19" s="309">
        <v>2</v>
      </c>
      <c r="K19" s="310">
        <v>4.3</v>
      </c>
      <c r="L19" s="311">
        <v>4.5</v>
      </c>
      <c r="M19" s="312">
        <v>3.4</v>
      </c>
      <c r="N19" s="312">
        <v>3.6</v>
      </c>
      <c r="O19" s="313">
        <f t="shared" ref="O19:O25" si="10">IF($O$2=2,TRUNC(SUM(K19:L19)/2*1000)/1000,IF($O$2=3,TRUNC(SUM(K19:M19)/3*1000)/1000,IF($O$2=4,TRUNC(MEDIAN(K19:N19)*1000)/1000,"???")))</f>
        <v>3.95</v>
      </c>
      <c r="P19" s="368">
        <f t="shared" ref="P19:P25" si="11">IF(AND(J19=0,O19=0),0,IF(($Q$2-J19-O19)&lt;0,0,$Q$2-J19-O19))</f>
        <v>4.05</v>
      </c>
      <c r="Q19" s="311"/>
      <c r="R19" s="293">
        <f t="shared" ref="R19:R25" si="12">I19+P19-Q19</f>
        <v>4.55</v>
      </c>
      <c r="S19" s="24">
        <f t="shared" ref="S19:S25" si="13">R9+R19</f>
        <v>10</v>
      </c>
      <c r="T19" s="19">
        <f t="shared" ref="T19:T25" si="14">RANK(R19,$R$19:$R$25)</f>
        <v>3</v>
      </c>
      <c r="U19" s="25">
        <f t="shared" ref="U19:U25" si="15">RANK(S19,$S$19:$S$25)</f>
        <v>3</v>
      </c>
      <c r="W19" s="36">
        <f t="shared" ref="W19:W25" si="16">F19</f>
        <v>0</v>
      </c>
      <c r="X19" s="31">
        <f t="shared" ref="X19:X25" si="17">I19</f>
        <v>0.5</v>
      </c>
      <c r="Y19" s="31">
        <f t="shared" ref="Y19:AB25" si="18">P19</f>
        <v>4.05</v>
      </c>
      <c r="Z19" s="31">
        <f t="shared" si="18"/>
        <v>0</v>
      </c>
      <c r="AA19" s="31">
        <f t="shared" si="18"/>
        <v>4.55</v>
      </c>
      <c r="AB19" s="31">
        <f t="shared" si="18"/>
        <v>10</v>
      </c>
    </row>
    <row r="20" spans="1:28" ht="24.95" customHeight="1">
      <c r="A20" s="33">
        <f>Seznam!B56</f>
        <v>2</v>
      </c>
      <c r="B20" s="367" t="str">
        <f>Seznam!C56</f>
        <v>Radilová Anna</v>
      </c>
      <c r="C20" s="367">
        <f>Seznam!D56</f>
        <v>0</v>
      </c>
      <c r="D20" s="367" t="str">
        <f>Seznam!E56</f>
        <v>TJ Jiskra Humpolec</v>
      </c>
      <c r="E20" s="367">
        <f>Seznam!F56</f>
        <v>0</v>
      </c>
      <c r="F20" s="262"/>
      <c r="G20" s="288">
        <v>0.7</v>
      </c>
      <c r="H20" s="289">
        <v>0</v>
      </c>
      <c r="I20" s="290">
        <f t="shared" si="9"/>
        <v>0.7</v>
      </c>
      <c r="J20" s="309">
        <v>2.7</v>
      </c>
      <c r="K20" s="310">
        <v>5.5</v>
      </c>
      <c r="L20" s="311">
        <v>5.6</v>
      </c>
      <c r="M20" s="312">
        <v>3</v>
      </c>
      <c r="N20" s="312">
        <v>3</v>
      </c>
      <c r="O20" s="313">
        <f t="shared" si="10"/>
        <v>4.25</v>
      </c>
      <c r="P20" s="368">
        <f t="shared" si="11"/>
        <v>3.05</v>
      </c>
      <c r="Q20" s="311"/>
      <c r="R20" s="293">
        <f t="shared" si="12"/>
        <v>3.75</v>
      </c>
      <c r="S20" s="24">
        <f t="shared" si="13"/>
        <v>7.3500000000000005</v>
      </c>
      <c r="T20" s="19">
        <f t="shared" si="14"/>
        <v>5</v>
      </c>
      <c r="U20" s="25">
        <f t="shared" si="15"/>
        <v>5</v>
      </c>
      <c r="W20" s="36">
        <f t="shared" si="16"/>
        <v>0</v>
      </c>
      <c r="X20" s="31">
        <f t="shared" si="17"/>
        <v>0.7</v>
      </c>
      <c r="Y20" s="31">
        <f t="shared" si="18"/>
        <v>3.05</v>
      </c>
      <c r="Z20" s="31">
        <f t="shared" si="18"/>
        <v>0</v>
      </c>
      <c r="AA20" s="31">
        <f t="shared" si="18"/>
        <v>3.75</v>
      </c>
      <c r="AB20" s="31">
        <f t="shared" si="18"/>
        <v>7.3500000000000005</v>
      </c>
    </row>
    <row r="21" spans="1:28" ht="24.95" customHeight="1">
      <c r="A21" s="33">
        <f>Seznam!B57</f>
        <v>3</v>
      </c>
      <c r="B21" s="367" t="str">
        <f>Seznam!C57</f>
        <v>Houdová Linda</v>
      </c>
      <c r="C21" s="367">
        <f>Seznam!D57</f>
        <v>0</v>
      </c>
      <c r="D21" s="367" t="str">
        <f>Seznam!E57</f>
        <v>RG Proactive Milevsko</v>
      </c>
      <c r="E21" s="367">
        <f>Seznam!F57</f>
        <v>0</v>
      </c>
      <c r="F21" s="262" t="str">
        <f>IF($G$17="sestava bez náčiní","bez"," ")</f>
        <v xml:space="preserve"> </v>
      </c>
      <c r="G21" s="288">
        <v>1.2</v>
      </c>
      <c r="H21" s="289">
        <v>0.2</v>
      </c>
      <c r="I21" s="290">
        <f t="shared" si="9"/>
        <v>1.4</v>
      </c>
      <c r="J21" s="309">
        <v>3</v>
      </c>
      <c r="K21" s="310">
        <v>4.8</v>
      </c>
      <c r="L21" s="311">
        <v>4.9000000000000004</v>
      </c>
      <c r="M21" s="312">
        <v>3.5</v>
      </c>
      <c r="N21" s="312">
        <v>3.6</v>
      </c>
      <c r="O21" s="313">
        <f t="shared" si="10"/>
        <v>4.2</v>
      </c>
      <c r="P21" s="368">
        <f t="shared" si="11"/>
        <v>2.8</v>
      </c>
      <c r="Q21" s="311"/>
      <c r="R21" s="293">
        <f t="shared" si="12"/>
        <v>4.1999999999999993</v>
      </c>
      <c r="S21" s="24">
        <f t="shared" si="13"/>
        <v>10.95</v>
      </c>
      <c r="T21" s="19">
        <f t="shared" si="14"/>
        <v>4</v>
      </c>
      <c r="U21" s="25">
        <f t="shared" si="15"/>
        <v>1</v>
      </c>
      <c r="W21" s="36" t="str">
        <f t="shared" si="16"/>
        <v xml:space="preserve"> </v>
      </c>
      <c r="X21" s="31">
        <f t="shared" si="17"/>
        <v>1.4</v>
      </c>
      <c r="Y21" s="31">
        <f t="shared" si="18"/>
        <v>2.8</v>
      </c>
      <c r="Z21" s="31">
        <f t="shared" si="18"/>
        <v>0</v>
      </c>
      <c r="AA21" s="31">
        <f t="shared" si="18"/>
        <v>4.1999999999999993</v>
      </c>
      <c r="AB21" s="31">
        <f t="shared" si="18"/>
        <v>10.95</v>
      </c>
    </row>
    <row r="22" spans="1:28" ht="24.95" customHeight="1">
      <c r="A22" s="33">
        <f>Seznam!B58</f>
        <v>4</v>
      </c>
      <c r="B22" s="367" t="str">
        <f>Seznam!C58</f>
        <v xml:space="preserve">Rambousková Linda </v>
      </c>
      <c r="C22" s="367">
        <f>Seznam!D58</f>
        <v>0</v>
      </c>
      <c r="D22" s="367" t="str">
        <f>Seznam!E58</f>
        <v>GSK Tábor</v>
      </c>
      <c r="E22" s="367">
        <f>Seznam!F58</f>
        <v>0</v>
      </c>
      <c r="F22" s="262" t="str">
        <f>IF($G$17="sestava bez náčiní","bez"," ")</f>
        <v xml:space="preserve"> </v>
      </c>
      <c r="G22" s="288">
        <v>1.2</v>
      </c>
      <c r="H22" s="289">
        <v>0.5</v>
      </c>
      <c r="I22" s="290">
        <f t="shared" si="9"/>
        <v>1.7</v>
      </c>
      <c r="J22" s="309">
        <v>2.1</v>
      </c>
      <c r="K22" s="310">
        <v>5.5</v>
      </c>
      <c r="L22" s="311">
        <v>5.7</v>
      </c>
      <c r="M22" s="312">
        <v>3.4</v>
      </c>
      <c r="N22" s="312">
        <v>3.6</v>
      </c>
      <c r="O22" s="313">
        <f t="shared" si="10"/>
        <v>4.55</v>
      </c>
      <c r="P22" s="368">
        <f t="shared" si="11"/>
        <v>3.3500000000000005</v>
      </c>
      <c r="Q22" s="311">
        <v>0.3</v>
      </c>
      <c r="R22" s="293">
        <f t="shared" si="12"/>
        <v>4.7500000000000009</v>
      </c>
      <c r="S22" s="24">
        <f t="shared" si="13"/>
        <v>10.899999999999999</v>
      </c>
      <c r="T22" s="19">
        <f t="shared" si="14"/>
        <v>1</v>
      </c>
      <c r="U22" s="25">
        <f t="shared" si="15"/>
        <v>2</v>
      </c>
      <c r="W22" s="36" t="str">
        <f t="shared" si="16"/>
        <v xml:space="preserve"> </v>
      </c>
      <c r="X22" s="31">
        <f t="shared" si="17"/>
        <v>1.7</v>
      </c>
      <c r="Y22" s="31">
        <f t="shared" ref="Y22:AB24" si="19">P22</f>
        <v>3.3500000000000005</v>
      </c>
      <c r="Z22" s="31">
        <f t="shared" si="19"/>
        <v>0.3</v>
      </c>
      <c r="AA22" s="31">
        <f t="shared" si="19"/>
        <v>4.7500000000000009</v>
      </c>
      <c r="AB22" s="31">
        <f t="shared" si="19"/>
        <v>10.899999999999999</v>
      </c>
    </row>
    <row r="23" spans="1:28" ht="24.95" customHeight="1">
      <c r="A23" s="33">
        <f>Seznam!B60</f>
        <v>6</v>
      </c>
      <c r="B23" s="367" t="str">
        <f>Seznam!C60</f>
        <v>Kvášová Diana</v>
      </c>
      <c r="C23" s="367">
        <f>Seznam!D60</f>
        <v>0</v>
      </c>
      <c r="D23" s="367" t="str">
        <f>Seznam!E60</f>
        <v>TJ Jiskra Humpolec</v>
      </c>
      <c r="E23" s="367">
        <f>Seznam!F60</f>
        <v>0</v>
      </c>
      <c r="F23" s="262" t="str">
        <f>IF($G$17="sestava bez náčiní","bez"," ")</f>
        <v xml:space="preserve"> </v>
      </c>
      <c r="G23" s="288">
        <v>0.4</v>
      </c>
      <c r="H23" s="289">
        <v>0.3</v>
      </c>
      <c r="I23" s="290">
        <f t="shared" si="9"/>
        <v>0.7</v>
      </c>
      <c r="J23" s="309">
        <v>2.6</v>
      </c>
      <c r="K23" s="310">
        <v>5.5</v>
      </c>
      <c r="L23" s="311">
        <v>5.7</v>
      </c>
      <c r="M23" s="312">
        <v>3.5</v>
      </c>
      <c r="N23" s="312">
        <v>3.3</v>
      </c>
      <c r="O23" s="313">
        <f t="shared" si="10"/>
        <v>4.5</v>
      </c>
      <c r="P23" s="368">
        <f t="shared" si="11"/>
        <v>2.9000000000000004</v>
      </c>
      <c r="Q23" s="311"/>
      <c r="R23" s="293">
        <f t="shared" si="12"/>
        <v>3.6000000000000005</v>
      </c>
      <c r="S23" s="24">
        <f t="shared" si="13"/>
        <v>7.8500000000000014</v>
      </c>
      <c r="T23" s="19">
        <f t="shared" si="14"/>
        <v>6</v>
      </c>
      <c r="U23" s="25">
        <f t="shared" si="15"/>
        <v>4</v>
      </c>
      <c r="W23" s="36" t="str">
        <f t="shared" si="16"/>
        <v xml:space="preserve"> </v>
      </c>
      <c r="X23" s="31">
        <f t="shared" si="17"/>
        <v>0.7</v>
      </c>
      <c r="Y23" s="31">
        <f t="shared" si="19"/>
        <v>2.9000000000000004</v>
      </c>
      <c r="Z23" s="31">
        <f t="shared" si="19"/>
        <v>0</v>
      </c>
      <c r="AA23" s="31">
        <f t="shared" si="19"/>
        <v>3.6000000000000005</v>
      </c>
      <c r="AB23" s="31">
        <f t="shared" si="19"/>
        <v>7.8500000000000014</v>
      </c>
    </row>
    <row r="24" spans="1:28" ht="24.95" customHeight="1">
      <c r="A24" s="33">
        <f>Seznam!B61</f>
        <v>7</v>
      </c>
      <c r="B24" s="367" t="str">
        <f>Seznam!C61</f>
        <v xml:space="preserve">Šiková Eva </v>
      </c>
      <c r="C24" s="367">
        <f>Seznam!D61</f>
        <v>0</v>
      </c>
      <c r="D24" s="367" t="str">
        <f>Seznam!E61</f>
        <v>GSK Tábor</v>
      </c>
      <c r="E24" s="367">
        <f>Seznam!F61</f>
        <v>0</v>
      </c>
      <c r="F24" s="262" t="str">
        <f>IF($G$17="sestava bez náčiní","bez"," ")</f>
        <v xml:space="preserve"> </v>
      </c>
      <c r="G24" s="288">
        <v>1</v>
      </c>
      <c r="H24" s="289">
        <v>0.3</v>
      </c>
      <c r="I24" s="290">
        <f t="shared" si="9"/>
        <v>1.3</v>
      </c>
      <c r="J24" s="309">
        <v>2.2999999999999998</v>
      </c>
      <c r="K24" s="310">
        <v>5.0999999999999996</v>
      </c>
      <c r="L24" s="311">
        <v>5.3</v>
      </c>
      <c r="M24" s="312">
        <v>3.1</v>
      </c>
      <c r="N24" s="312">
        <v>3.4</v>
      </c>
      <c r="O24" s="313">
        <f t="shared" si="10"/>
        <v>4.25</v>
      </c>
      <c r="P24" s="368">
        <f t="shared" si="11"/>
        <v>3.45</v>
      </c>
      <c r="Q24" s="311"/>
      <c r="R24" s="293">
        <f t="shared" si="12"/>
        <v>4.75</v>
      </c>
      <c r="S24" s="24">
        <f t="shared" si="13"/>
        <v>6.45</v>
      </c>
      <c r="T24" s="19">
        <f t="shared" si="14"/>
        <v>2</v>
      </c>
      <c r="U24" s="25">
        <f t="shared" si="15"/>
        <v>6</v>
      </c>
      <c r="W24" s="36" t="str">
        <f t="shared" si="16"/>
        <v xml:space="preserve"> </v>
      </c>
      <c r="X24" s="31">
        <f t="shared" si="17"/>
        <v>1.3</v>
      </c>
      <c r="Y24" s="31">
        <f t="shared" si="19"/>
        <v>3.45</v>
      </c>
      <c r="Z24" s="31">
        <f t="shared" si="19"/>
        <v>0</v>
      </c>
      <c r="AA24" s="31">
        <f t="shared" si="19"/>
        <v>4.75</v>
      </c>
      <c r="AB24" s="31">
        <f t="shared" si="19"/>
        <v>6.45</v>
      </c>
    </row>
    <row r="25" spans="1:28" ht="24.95" customHeight="1">
      <c r="A25" s="33"/>
      <c r="B25" s="2"/>
      <c r="C25" s="9"/>
      <c r="D25" s="34"/>
      <c r="E25" s="34"/>
      <c r="F25" s="9"/>
      <c r="G25" s="288">
        <v>0</v>
      </c>
      <c r="H25" s="289"/>
      <c r="I25" s="290">
        <f t="shared" si="9"/>
        <v>0</v>
      </c>
      <c r="J25" s="309">
        <v>0</v>
      </c>
      <c r="K25" s="310">
        <v>0</v>
      </c>
      <c r="L25" s="311"/>
      <c r="M25" s="312"/>
      <c r="N25" s="312"/>
      <c r="O25" s="313">
        <f t="shared" si="10"/>
        <v>0</v>
      </c>
      <c r="P25" s="368">
        <f t="shared" si="11"/>
        <v>0</v>
      </c>
      <c r="Q25" s="311"/>
      <c r="R25" s="293">
        <f t="shared" si="12"/>
        <v>0</v>
      </c>
      <c r="S25" s="24">
        <f t="shared" si="13"/>
        <v>0</v>
      </c>
      <c r="T25" s="19">
        <f t="shared" si="14"/>
        <v>7</v>
      </c>
      <c r="U25" s="25">
        <f t="shared" si="15"/>
        <v>7</v>
      </c>
      <c r="W25" s="36">
        <f t="shared" si="16"/>
        <v>0</v>
      </c>
      <c r="X25" s="31">
        <f t="shared" si="17"/>
        <v>0</v>
      </c>
      <c r="Y25" s="31">
        <f t="shared" si="18"/>
        <v>0</v>
      </c>
      <c r="Z25" s="31">
        <f t="shared" si="18"/>
        <v>0</v>
      </c>
      <c r="AA25" s="31">
        <f t="shared" si="18"/>
        <v>0</v>
      </c>
      <c r="AB25" s="31">
        <f t="shared" si="18"/>
        <v>0</v>
      </c>
    </row>
  </sheetData>
  <mergeCells count="16">
    <mergeCell ref="T17:T18"/>
    <mergeCell ref="U17:U18"/>
    <mergeCell ref="A17:A18"/>
    <mergeCell ref="B17:B18"/>
    <mergeCell ref="C17:C18"/>
    <mergeCell ref="D17:D18"/>
    <mergeCell ref="E17:E18"/>
    <mergeCell ref="F17:F18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5 J9:N15 G19:H25 J19:N25">
    <cfRule type="cellIs" dxfId="15" priority="1" stopIfTrue="1" operator="equal">
      <formula>0</formula>
    </cfRule>
  </conditionalFormatting>
  <conditionalFormatting sqref="I9:I15 I19:I25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8:O15 O18:O25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Zeros="0" topLeftCell="A13" zoomScale="75" workbookViewId="0">
      <selection activeCell="O22" sqref="O22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2.28515625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.285156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_kat9</f>
        <v>8.kategorie - Juniorky, ročník 2002 - 2004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7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Kat9S1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7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7" ht="24.95" customHeight="1">
      <c r="A9" s="33">
        <f>Seznam!B62</f>
        <v>1</v>
      </c>
      <c r="B9" s="367" t="str">
        <f>Seznam!C62</f>
        <v>Hadačová Denisa</v>
      </c>
      <c r="C9" s="367">
        <f>Seznam!D62</f>
        <v>0</v>
      </c>
      <c r="D9" s="367" t="str">
        <f>Seznam!E62</f>
        <v xml:space="preserve">SKMG Máj České Budějovice </v>
      </c>
      <c r="E9" s="367">
        <f>Seznam!F62</f>
        <v>0</v>
      </c>
      <c r="F9" s="262"/>
      <c r="G9" s="288">
        <v>3.6</v>
      </c>
      <c r="H9" s="289">
        <v>1.9</v>
      </c>
      <c r="I9" s="290">
        <f t="shared" ref="I9:I14" si="0">G9+H9</f>
        <v>5.5</v>
      </c>
      <c r="J9" s="309">
        <v>1.8</v>
      </c>
      <c r="K9" s="310">
        <v>2.7</v>
      </c>
      <c r="L9" s="311">
        <v>2.6</v>
      </c>
      <c r="M9" s="312">
        <v>2</v>
      </c>
      <c r="N9" s="312">
        <v>2.2999999999999998</v>
      </c>
      <c r="O9" s="313">
        <f t="shared" ref="O9:O14" si="1">IF($O$2=2,TRUNC(SUM(K9:L9)/2*1000)/1000,IF($O$2=3,TRUNC(SUM(K9:M9)/3*1000)/1000,IF($O$2=4,TRUNC(MEDIAN(K9:N9)*1000)/1000,"???")))</f>
        <v>2.4500000000000002</v>
      </c>
      <c r="P9" s="368">
        <f t="shared" ref="P9:P14" si="2">IF(AND(J9=0,O9=0),0,IF(($Q$2-J9-O9)&lt;0,0,$Q$2-J9-O9))</f>
        <v>5.7499999999999991</v>
      </c>
      <c r="Q9" s="311"/>
      <c r="R9" s="293">
        <f t="shared" ref="R9:R14" si="3">I9+P9-Q9</f>
        <v>11.25</v>
      </c>
      <c r="S9" s="24" t="s">
        <v>208</v>
      </c>
      <c r="T9" s="19">
        <f t="shared" ref="T9:T14" si="4">RANK(R9,$R$9:$R$14)</f>
        <v>1</v>
      </c>
      <c r="U9" s="374" t="s">
        <v>208</v>
      </c>
      <c r="W9" s="36">
        <f t="shared" ref="W9:W14" si="5">F9</f>
        <v>0</v>
      </c>
      <c r="X9" s="31">
        <f t="shared" ref="X9:X14" si="6">I9</f>
        <v>5.5</v>
      </c>
      <c r="Y9" s="31">
        <f t="shared" ref="Y9:AA14" si="7">P9</f>
        <v>5.7499999999999991</v>
      </c>
      <c r="Z9" s="31">
        <f t="shared" si="7"/>
        <v>0</v>
      </c>
      <c r="AA9" s="31">
        <f t="shared" si="7"/>
        <v>11.25</v>
      </c>
    </row>
    <row r="10" spans="1:27" ht="24.95" customHeight="1">
      <c r="A10" s="33">
        <f>Seznam!B63</f>
        <v>2</v>
      </c>
      <c r="B10" s="367" t="str">
        <f>Seznam!C63</f>
        <v>Majerová Karolina</v>
      </c>
      <c r="C10" s="367">
        <f>Seznam!D63</f>
        <v>0</v>
      </c>
      <c r="D10" s="367" t="str">
        <f>Seznam!E63</f>
        <v xml:space="preserve">SKMG Máj České Budějovice </v>
      </c>
      <c r="E10" s="367">
        <f>Seznam!F63</f>
        <v>0</v>
      </c>
      <c r="F10" s="262"/>
      <c r="G10" s="288">
        <v>1.7</v>
      </c>
      <c r="H10" s="289">
        <v>1.4</v>
      </c>
      <c r="I10" s="290">
        <f t="shared" si="0"/>
        <v>3.0999999999999996</v>
      </c>
      <c r="J10" s="309">
        <v>1.4</v>
      </c>
      <c r="K10" s="310">
        <v>3.3</v>
      </c>
      <c r="L10" s="311">
        <v>3.1</v>
      </c>
      <c r="M10" s="312">
        <v>2</v>
      </c>
      <c r="N10" s="312">
        <v>2.2999999999999998</v>
      </c>
      <c r="O10" s="313">
        <f t="shared" si="1"/>
        <v>2.7</v>
      </c>
      <c r="P10" s="368">
        <f t="shared" si="2"/>
        <v>5.8999999999999995</v>
      </c>
      <c r="Q10" s="311"/>
      <c r="R10" s="293">
        <f t="shared" si="3"/>
        <v>9</v>
      </c>
      <c r="S10" s="24" t="s">
        <v>208</v>
      </c>
      <c r="T10" s="19">
        <f t="shared" si="4"/>
        <v>4</v>
      </c>
      <c r="U10" s="374" t="s">
        <v>208</v>
      </c>
      <c r="W10" s="36">
        <f t="shared" si="5"/>
        <v>0</v>
      </c>
      <c r="X10" s="31">
        <f t="shared" si="6"/>
        <v>3.0999999999999996</v>
      </c>
      <c r="Y10" s="31">
        <f t="shared" si="7"/>
        <v>5.8999999999999995</v>
      </c>
      <c r="Z10" s="31">
        <f t="shared" si="7"/>
        <v>0</v>
      </c>
      <c r="AA10" s="31">
        <f t="shared" si="7"/>
        <v>9</v>
      </c>
    </row>
    <row r="11" spans="1:27" ht="24.95" customHeight="1">
      <c r="A11" s="33">
        <f>Seznam!B64</f>
        <v>3</v>
      </c>
      <c r="B11" s="367" t="str">
        <f>Seznam!C64</f>
        <v>Kutišová Tereza</v>
      </c>
      <c r="C11" s="367">
        <f>Seznam!D64</f>
        <v>0</v>
      </c>
      <c r="D11" s="367" t="str">
        <f>Seznam!E64</f>
        <v>RG Proactive Milevsko</v>
      </c>
      <c r="E11" s="367">
        <f>Seznam!F64</f>
        <v>0</v>
      </c>
      <c r="F11" s="262"/>
      <c r="G11" s="288">
        <v>2.1</v>
      </c>
      <c r="H11" s="289">
        <v>1.6</v>
      </c>
      <c r="I11" s="290">
        <f t="shared" si="0"/>
        <v>3.7</v>
      </c>
      <c r="J11" s="309">
        <v>0.8</v>
      </c>
      <c r="K11" s="310">
        <v>3.9</v>
      </c>
      <c r="L11" s="311">
        <v>4</v>
      </c>
      <c r="M11" s="312">
        <v>2.4</v>
      </c>
      <c r="N11" s="312">
        <v>2.2000000000000002</v>
      </c>
      <c r="O11" s="313">
        <f t="shared" si="1"/>
        <v>3.15</v>
      </c>
      <c r="P11" s="368">
        <f t="shared" si="2"/>
        <v>6.0499999999999989</v>
      </c>
      <c r="Q11" s="311"/>
      <c r="R11" s="293">
        <f t="shared" si="3"/>
        <v>9.75</v>
      </c>
      <c r="S11" s="24" t="s">
        <v>208</v>
      </c>
      <c r="T11" s="19">
        <f t="shared" si="4"/>
        <v>3</v>
      </c>
      <c r="U11" s="374" t="s">
        <v>208</v>
      </c>
      <c r="W11" s="36">
        <f t="shared" si="5"/>
        <v>0</v>
      </c>
      <c r="X11" s="31">
        <f t="shared" si="6"/>
        <v>3.7</v>
      </c>
      <c r="Y11" s="31">
        <f t="shared" si="7"/>
        <v>6.0499999999999989</v>
      </c>
      <c r="Z11" s="31">
        <f t="shared" si="7"/>
        <v>0</v>
      </c>
      <c r="AA11" s="31">
        <f t="shared" si="7"/>
        <v>9.75</v>
      </c>
    </row>
    <row r="12" spans="1:27" ht="24.95" customHeight="1">
      <c r="A12" s="33">
        <f>Seznam!B65</f>
        <v>4</v>
      </c>
      <c r="B12" s="367" t="str">
        <f>Seznam!C65</f>
        <v>Kortánová Karolína</v>
      </c>
      <c r="C12" s="367">
        <f>Seznam!D65</f>
        <v>0</v>
      </c>
      <c r="D12" s="367" t="str">
        <f>Seznam!E65</f>
        <v xml:space="preserve">SKMG Máj České Budějovice </v>
      </c>
      <c r="E12" s="367">
        <f>Seznam!F65</f>
        <v>0</v>
      </c>
      <c r="F12" s="262"/>
      <c r="G12" s="288">
        <v>0.7</v>
      </c>
      <c r="H12" s="289">
        <v>1.6</v>
      </c>
      <c r="I12" s="290">
        <f t="shared" si="0"/>
        <v>2.2999999999999998</v>
      </c>
      <c r="J12" s="309">
        <v>0.9</v>
      </c>
      <c r="K12" s="310">
        <v>3.6</v>
      </c>
      <c r="L12" s="311">
        <v>3.5</v>
      </c>
      <c r="M12" s="312">
        <v>2.5</v>
      </c>
      <c r="N12" s="312">
        <v>2.4</v>
      </c>
      <c r="O12" s="313">
        <f t="shared" si="1"/>
        <v>3</v>
      </c>
      <c r="P12" s="368">
        <f t="shared" si="2"/>
        <v>6.1</v>
      </c>
      <c r="Q12" s="311"/>
      <c r="R12" s="293">
        <f t="shared" si="3"/>
        <v>8.3999999999999986</v>
      </c>
      <c r="S12" s="24" t="s">
        <v>208</v>
      </c>
      <c r="T12" s="19">
        <f t="shared" si="4"/>
        <v>5</v>
      </c>
      <c r="U12" s="374" t="s">
        <v>208</v>
      </c>
      <c r="W12" s="36">
        <f t="shared" si="5"/>
        <v>0</v>
      </c>
      <c r="X12" s="31">
        <f t="shared" si="6"/>
        <v>2.2999999999999998</v>
      </c>
      <c r="Y12" s="31">
        <f t="shared" si="7"/>
        <v>6.1</v>
      </c>
      <c r="Z12" s="31">
        <f t="shared" si="7"/>
        <v>0</v>
      </c>
      <c r="AA12" s="31">
        <f t="shared" si="7"/>
        <v>8.3999999999999986</v>
      </c>
    </row>
    <row r="13" spans="1:27" ht="24.95" customHeight="1">
      <c r="A13" s="33">
        <f>Seznam!B66</f>
        <v>5</v>
      </c>
      <c r="B13" s="367" t="str">
        <f>Seznam!C66</f>
        <v>Jelínková Viktorie</v>
      </c>
      <c r="C13" s="367">
        <f>Seznam!D66</f>
        <v>0</v>
      </c>
      <c r="D13" s="367" t="str">
        <f>Seznam!E66</f>
        <v xml:space="preserve">SKMG Máj České Budějovice </v>
      </c>
      <c r="E13" s="367">
        <f>Seznam!F66</f>
        <v>0</v>
      </c>
      <c r="F13" s="262"/>
      <c r="G13" s="288">
        <v>2.1</v>
      </c>
      <c r="H13" s="289">
        <v>2.1</v>
      </c>
      <c r="I13" s="290">
        <f t="shared" si="0"/>
        <v>4.2</v>
      </c>
      <c r="J13" s="309">
        <v>0.6</v>
      </c>
      <c r="K13" s="310">
        <v>3</v>
      </c>
      <c r="L13" s="311">
        <v>2.9</v>
      </c>
      <c r="M13" s="312">
        <v>1.5</v>
      </c>
      <c r="N13" s="312">
        <v>1.8</v>
      </c>
      <c r="O13" s="313">
        <f t="shared" si="1"/>
        <v>2.35</v>
      </c>
      <c r="P13" s="368">
        <f t="shared" si="2"/>
        <v>7.0500000000000007</v>
      </c>
      <c r="Q13" s="311"/>
      <c r="R13" s="293">
        <f t="shared" si="3"/>
        <v>11.25</v>
      </c>
      <c r="S13" s="24" t="s">
        <v>208</v>
      </c>
      <c r="T13" s="19">
        <f t="shared" si="4"/>
        <v>1</v>
      </c>
      <c r="U13" s="374" t="s">
        <v>208</v>
      </c>
      <c r="W13" s="36">
        <f t="shared" si="5"/>
        <v>0</v>
      </c>
      <c r="X13" s="31">
        <f t="shared" si="6"/>
        <v>4.2</v>
      </c>
      <c r="Y13" s="31">
        <f t="shared" si="7"/>
        <v>7.0500000000000007</v>
      </c>
      <c r="Z13" s="31">
        <f t="shared" si="7"/>
        <v>0</v>
      </c>
      <c r="AA13" s="31">
        <f t="shared" si="7"/>
        <v>11.25</v>
      </c>
    </row>
    <row r="14" spans="1:27" ht="24.95" customHeight="1">
      <c r="A14" s="213"/>
      <c r="B14" s="214"/>
      <c r="C14" s="215"/>
      <c r="D14" s="216"/>
      <c r="E14" s="216"/>
      <c r="F14" s="215"/>
      <c r="G14" s="288">
        <v>0</v>
      </c>
      <c r="H14" s="289"/>
      <c r="I14" s="290">
        <f t="shared" si="0"/>
        <v>0</v>
      </c>
      <c r="J14" s="309">
        <v>0</v>
      </c>
      <c r="K14" s="310">
        <v>0</v>
      </c>
      <c r="L14" s="311"/>
      <c r="M14" s="312"/>
      <c r="N14" s="312"/>
      <c r="O14" s="313">
        <f t="shared" si="1"/>
        <v>0</v>
      </c>
      <c r="P14" s="368">
        <f t="shared" si="2"/>
        <v>0</v>
      </c>
      <c r="Q14" s="311"/>
      <c r="R14" s="293">
        <f t="shared" si="3"/>
        <v>0</v>
      </c>
      <c r="S14" s="24" t="s">
        <v>208</v>
      </c>
      <c r="T14" s="19">
        <f t="shared" si="4"/>
        <v>6</v>
      </c>
      <c r="U14" s="374" t="s">
        <v>208</v>
      </c>
      <c r="W14" s="36">
        <f t="shared" si="5"/>
        <v>0</v>
      </c>
      <c r="X14" s="31">
        <f t="shared" si="6"/>
        <v>0</v>
      </c>
      <c r="Y14" s="31">
        <f t="shared" si="7"/>
        <v>0</v>
      </c>
      <c r="Z14" s="31">
        <f t="shared" si="7"/>
        <v>0</v>
      </c>
      <c r="AA14" s="31">
        <f t="shared" si="7"/>
        <v>0</v>
      </c>
    </row>
    <row r="15" spans="1:27" s="217" customFormat="1" ht="16.5" thickBot="1">
      <c r="C15" s="219"/>
      <c r="F15" s="218"/>
      <c r="G15" s="220">
        <v>0</v>
      </c>
      <c r="H15" s="220"/>
      <c r="I15" s="220"/>
      <c r="J15" s="220"/>
      <c r="K15" s="221">
        <f>SUM(G15:J15)/2</f>
        <v>0</v>
      </c>
      <c r="L15" s="253">
        <v>0</v>
      </c>
      <c r="M15" s="253"/>
      <c r="N15" s="253"/>
      <c r="O15" s="253"/>
      <c r="P15" s="253"/>
      <c r="Q15" s="221"/>
    </row>
    <row r="16" spans="1:27" ht="16.5" customHeight="1">
      <c r="A16" s="509" t="s">
        <v>223</v>
      </c>
      <c r="B16" s="511" t="s">
        <v>6</v>
      </c>
      <c r="C16" s="513" t="s">
        <v>3</v>
      </c>
      <c r="D16" s="511" t="s">
        <v>4</v>
      </c>
      <c r="E16" s="515" t="s">
        <v>5</v>
      </c>
      <c r="F16" s="515" t="s">
        <v>244</v>
      </c>
      <c r="G16" s="318" t="str">
        <f>Kat9S2</f>
        <v>sestava s libovolným náčiním</v>
      </c>
      <c r="H16" s="319"/>
      <c r="I16" s="18"/>
      <c r="J16" s="18"/>
      <c r="K16" s="18"/>
      <c r="L16" s="18"/>
      <c r="M16" s="18"/>
      <c r="N16" s="18"/>
      <c r="O16" s="18"/>
      <c r="P16" s="18"/>
      <c r="Q16" s="18">
        <v>0</v>
      </c>
      <c r="R16" s="18">
        <v>0</v>
      </c>
      <c r="S16" s="21"/>
      <c r="T16" s="507" t="s">
        <v>245</v>
      </c>
      <c r="U16" s="507" t="s">
        <v>257</v>
      </c>
    </row>
    <row r="17" spans="1:28" ht="16.5" customHeight="1" thickBot="1">
      <c r="A17" s="510">
        <v>0</v>
      </c>
      <c r="B17" s="512">
        <v>0</v>
      </c>
      <c r="C17" s="514">
        <v>0</v>
      </c>
      <c r="D17" s="512">
        <v>0</v>
      </c>
      <c r="E17" s="516">
        <v>0</v>
      </c>
      <c r="F17" s="516">
        <v>0</v>
      </c>
      <c r="G17" s="316" t="s">
        <v>246</v>
      </c>
      <c r="H17" s="314" t="s">
        <v>247</v>
      </c>
      <c r="I17" s="315" t="s">
        <v>225</v>
      </c>
      <c r="J17" s="469" t="s">
        <v>248</v>
      </c>
      <c r="K17" s="469" t="s">
        <v>249</v>
      </c>
      <c r="L17" s="469" t="s">
        <v>250</v>
      </c>
      <c r="M17" s="469" t="s">
        <v>251</v>
      </c>
      <c r="N17" s="469" t="s">
        <v>252</v>
      </c>
      <c r="O17" s="315" t="s">
        <v>253</v>
      </c>
      <c r="P17" s="315" t="s">
        <v>226</v>
      </c>
      <c r="Q17" s="321" t="s">
        <v>227</v>
      </c>
      <c r="R17" s="315" t="s">
        <v>228</v>
      </c>
      <c r="S17" s="20" t="s">
        <v>231</v>
      </c>
      <c r="T17" s="508"/>
      <c r="U17" s="508"/>
      <c r="W17" s="35" t="s">
        <v>254</v>
      </c>
      <c r="X17" s="35" t="s">
        <v>225</v>
      </c>
      <c r="Y17" s="35" t="s">
        <v>226</v>
      </c>
      <c r="Z17" s="35" t="s">
        <v>255</v>
      </c>
      <c r="AA17" s="35" t="s">
        <v>231</v>
      </c>
      <c r="AB17" s="35" t="s">
        <v>228</v>
      </c>
    </row>
    <row r="18" spans="1:28" ht="24.95" customHeight="1">
      <c r="A18" s="33">
        <f>Seznam!B62</f>
        <v>1</v>
      </c>
      <c r="B18" s="367" t="str">
        <f>Seznam!C62</f>
        <v>Hadačová Denisa</v>
      </c>
      <c r="C18" s="367">
        <f>Seznam!D62</f>
        <v>0</v>
      </c>
      <c r="D18" s="367" t="str">
        <f>Seznam!E62</f>
        <v xml:space="preserve">SKMG Máj České Budějovice </v>
      </c>
      <c r="E18" s="367">
        <f>Seznam!F62</f>
        <v>0</v>
      </c>
      <c r="F18" s="262"/>
      <c r="G18" s="288">
        <v>3.2</v>
      </c>
      <c r="H18" s="289">
        <v>0.7</v>
      </c>
      <c r="I18" s="290">
        <f t="shared" ref="I18:I23" si="8">G18+H18</f>
        <v>3.9000000000000004</v>
      </c>
      <c r="J18" s="309">
        <v>1.6</v>
      </c>
      <c r="K18" s="310">
        <v>3</v>
      </c>
      <c r="L18" s="311">
        <v>2.9</v>
      </c>
      <c r="M18" s="312">
        <v>2.4</v>
      </c>
      <c r="N18" s="312">
        <v>2.4</v>
      </c>
      <c r="O18" s="313">
        <f t="shared" ref="O18:O23" si="9">IF($O$2=2,TRUNC(SUM(K18:L18)/2*1000)/1000,IF($O$2=3,TRUNC(SUM(K18:M18)/3*1000)/1000,IF($O$2=4,TRUNC(MEDIAN(K18:N18)*1000)/1000,"???")))</f>
        <v>2.65</v>
      </c>
      <c r="P18" s="368">
        <f t="shared" ref="P18:P23" si="10">IF(AND(J18=0,O18=0),0,IF(($Q$2-J18-O18)&lt;0,0,$Q$2-J18-O18))</f>
        <v>5.75</v>
      </c>
      <c r="Q18" s="311"/>
      <c r="R18" s="293">
        <f t="shared" ref="R18:R23" si="11">I18+P18-Q18</f>
        <v>9.65</v>
      </c>
      <c r="S18" s="24">
        <f t="shared" ref="S18:S23" si="12">R9+R18</f>
        <v>20.9</v>
      </c>
      <c r="T18" s="19">
        <f t="shared" ref="T18:T23" si="13">RANK(R18,$R$18:$R$23)</f>
        <v>1</v>
      </c>
      <c r="U18" s="25">
        <f t="shared" ref="U18:U23" si="14">RANK(S18,$S$18:$S$23)</f>
        <v>1</v>
      </c>
      <c r="W18" s="36">
        <f t="shared" ref="W18:W23" si="15">F18</f>
        <v>0</v>
      </c>
      <c r="X18" s="31">
        <f t="shared" ref="X18:X23" si="16">I18</f>
        <v>3.9000000000000004</v>
      </c>
      <c r="Y18" s="31">
        <f t="shared" ref="Y18:AB23" si="17">P18</f>
        <v>5.75</v>
      </c>
      <c r="Z18" s="31">
        <f t="shared" si="17"/>
        <v>0</v>
      </c>
      <c r="AA18" s="31">
        <f t="shared" si="17"/>
        <v>9.65</v>
      </c>
      <c r="AB18" s="31">
        <f t="shared" si="17"/>
        <v>20.9</v>
      </c>
    </row>
    <row r="19" spans="1:28" ht="24.95" customHeight="1">
      <c r="A19" s="33">
        <f>Seznam!B63</f>
        <v>2</v>
      </c>
      <c r="B19" s="367" t="str">
        <f>Seznam!C63</f>
        <v>Majerová Karolina</v>
      </c>
      <c r="C19" s="367">
        <f>Seznam!D63</f>
        <v>0</v>
      </c>
      <c r="D19" s="367" t="str">
        <f>Seznam!E63</f>
        <v xml:space="preserve">SKMG Máj České Budějovice </v>
      </c>
      <c r="E19" s="367">
        <f>Seznam!F63</f>
        <v>0</v>
      </c>
      <c r="F19" s="262"/>
      <c r="G19" s="288">
        <v>1.5</v>
      </c>
      <c r="H19" s="289">
        <v>0.7</v>
      </c>
      <c r="I19" s="290">
        <f t="shared" si="8"/>
        <v>2.2000000000000002</v>
      </c>
      <c r="J19" s="309">
        <v>1.8</v>
      </c>
      <c r="K19" s="310">
        <v>4.0999999999999996</v>
      </c>
      <c r="L19" s="311">
        <v>3.6</v>
      </c>
      <c r="M19" s="312">
        <v>3.1</v>
      </c>
      <c r="N19" s="312">
        <v>2.8</v>
      </c>
      <c r="O19" s="313">
        <f t="shared" si="9"/>
        <v>3.35</v>
      </c>
      <c r="P19" s="368">
        <f t="shared" si="10"/>
        <v>4.8499999999999996</v>
      </c>
      <c r="Q19" s="311"/>
      <c r="R19" s="293">
        <f t="shared" si="11"/>
        <v>7.05</v>
      </c>
      <c r="S19" s="24">
        <f t="shared" si="12"/>
        <v>16.05</v>
      </c>
      <c r="T19" s="19">
        <f t="shared" si="13"/>
        <v>5</v>
      </c>
      <c r="U19" s="25">
        <f t="shared" si="14"/>
        <v>5</v>
      </c>
      <c r="W19" s="36">
        <f t="shared" si="15"/>
        <v>0</v>
      </c>
      <c r="X19" s="31">
        <f t="shared" si="16"/>
        <v>2.2000000000000002</v>
      </c>
      <c r="Y19" s="31">
        <f t="shared" si="17"/>
        <v>4.8499999999999996</v>
      </c>
      <c r="Z19" s="31">
        <f t="shared" si="17"/>
        <v>0</v>
      </c>
      <c r="AA19" s="31">
        <f t="shared" si="17"/>
        <v>7.05</v>
      </c>
      <c r="AB19" s="31">
        <f t="shared" si="17"/>
        <v>16.05</v>
      </c>
    </row>
    <row r="20" spans="1:28" ht="24.95" customHeight="1">
      <c r="A20" s="33">
        <f>Seznam!B64</f>
        <v>3</v>
      </c>
      <c r="B20" s="367" t="str">
        <f>Seznam!C64</f>
        <v>Kutišová Tereza</v>
      </c>
      <c r="C20" s="367">
        <f>Seznam!D64</f>
        <v>0</v>
      </c>
      <c r="D20" s="367" t="str">
        <f>Seznam!E64</f>
        <v>RG Proactive Milevsko</v>
      </c>
      <c r="E20" s="367">
        <f>Seznam!F64</f>
        <v>0</v>
      </c>
      <c r="F20" s="262" t="str">
        <f>IF($G$16="sestava bez náčiní","bez"," ")</f>
        <v xml:space="preserve"> </v>
      </c>
      <c r="G20" s="288">
        <v>1.7</v>
      </c>
      <c r="H20" s="289">
        <v>0.9</v>
      </c>
      <c r="I20" s="290">
        <f t="shared" si="8"/>
        <v>2.6</v>
      </c>
      <c r="J20" s="309">
        <v>1.7</v>
      </c>
      <c r="K20" s="310">
        <v>4.4000000000000004</v>
      </c>
      <c r="L20" s="311">
        <v>4.5</v>
      </c>
      <c r="M20" s="312">
        <v>3.2</v>
      </c>
      <c r="N20" s="312">
        <v>3.2</v>
      </c>
      <c r="O20" s="313">
        <f t="shared" si="9"/>
        <v>3.8</v>
      </c>
      <c r="P20" s="368">
        <f t="shared" si="10"/>
        <v>4.5000000000000009</v>
      </c>
      <c r="Q20" s="311"/>
      <c r="R20" s="293">
        <f t="shared" si="11"/>
        <v>7.1000000000000014</v>
      </c>
      <c r="S20" s="24">
        <f t="shared" si="12"/>
        <v>16.850000000000001</v>
      </c>
      <c r="T20" s="19">
        <f t="shared" si="13"/>
        <v>4</v>
      </c>
      <c r="U20" s="25">
        <f t="shared" si="14"/>
        <v>3</v>
      </c>
      <c r="W20" s="36" t="str">
        <f t="shared" si="15"/>
        <v xml:space="preserve"> </v>
      </c>
      <c r="X20" s="31">
        <f t="shared" si="16"/>
        <v>2.6</v>
      </c>
      <c r="Y20" s="31">
        <f t="shared" si="17"/>
        <v>4.5000000000000009</v>
      </c>
      <c r="Z20" s="31">
        <f t="shared" si="17"/>
        <v>0</v>
      </c>
      <c r="AA20" s="31">
        <f t="shared" si="17"/>
        <v>7.1000000000000014</v>
      </c>
      <c r="AB20" s="31">
        <f t="shared" si="17"/>
        <v>16.850000000000001</v>
      </c>
    </row>
    <row r="21" spans="1:28" ht="24.95" customHeight="1">
      <c r="A21" s="33">
        <f>Seznam!B65</f>
        <v>4</v>
      </c>
      <c r="B21" s="367" t="str">
        <f>Seznam!C65</f>
        <v>Kortánová Karolína</v>
      </c>
      <c r="C21" s="367">
        <f>Seznam!D65</f>
        <v>0</v>
      </c>
      <c r="D21" s="367" t="str">
        <f>Seznam!E65</f>
        <v xml:space="preserve">SKMG Máj České Budějovice </v>
      </c>
      <c r="E21" s="367">
        <f>Seznam!F65</f>
        <v>0</v>
      </c>
      <c r="F21" s="262" t="str">
        <f>IF($G$16="sestava bez náčiní","bez"," ")</f>
        <v xml:space="preserve"> </v>
      </c>
      <c r="G21" s="288">
        <v>1.7</v>
      </c>
      <c r="H21" s="289">
        <v>0.6</v>
      </c>
      <c r="I21" s="290">
        <f t="shared" si="8"/>
        <v>2.2999999999999998</v>
      </c>
      <c r="J21" s="309">
        <v>1.3</v>
      </c>
      <c r="K21" s="310">
        <v>3.6</v>
      </c>
      <c r="L21" s="311">
        <v>3.4</v>
      </c>
      <c r="M21" s="312">
        <v>2.7</v>
      </c>
      <c r="N21" s="312">
        <v>2.9</v>
      </c>
      <c r="O21" s="313">
        <f t="shared" si="9"/>
        <v>3.15</v>
      </c>
      <c r="P21" s="368">
        <f t="shared" si="10"/>
        <v>5.5499999999999989</v>
      </c>
      <c r="Q21" s="311"/>
      <c r="R21" s="293">
        <f t="shared" si="11"/>
        <v>7.8499999999999988</v>
      </c>
      <c r="S21" s="24">
        <f t="shared" si="12"/>
        <v>16.249999999999996</v>
      </c>
      <c r="T21" s="19">
        <f t="shared" si="13"/>
        <v>3</v>
      </c>
      <c r="U21" s="25">
        <f t="shared" si="14"/>
        <v>4</v>
      </c>
      <c r="W21" s="36" t="str">
        <f t="shared" si="15"/>
        <v xml:space="preserve"> </v>
      </c>
      <c r="X21" s="31">
        <f t="shared" si="16"/>
        <v>2.2999999999999998</v>
      </c>
      <c r="Y21" s="31">
        <f t="shared" si="17"/>
        <v>5.5499999999999989</v>
      </c>
      <c r="Z21" s="31">
        <f t="shared" si="17"/>
        <v>0</v>
      </c>
      <c r="AA21" s="31">
        <f t="shared" si="17"/>
        <v>7.8499999999999988</v>
      </c>
      <c r="AB21" s="31">
        <f t="shared" si="17"/>
        <v>16.249999999999996</v>
      </c>
    </row>
    <row r="22" spans="1:28" ht="24.95" customHeight="1">
      <c r="A22" s="33">
        <f>Seznam!B66</f>
        <v>5</v>
      </c>
      <c r="B22" s="367" t="str">
        <f>Seznam!C66</f>
        <v>Jelínková Viktorie</v>
      </c>
      <c r="C22" s="367">
        <f>Seznam!D66</f>
        <v>0</v>
      </c>
      <c r="D22" s="367" t="str">
        <f>Seznam!E66</f>
        <v xml:space="preserve">SKMG Máj České Budějovice </v>
      </c>
      <c r="E22" s="367">
        <f>Seznam!F66</f>
        <v>0</v>
      </c>
      <c r="F22" s="262" t="str">
        <f>IF($G$16="sestava bez náčiní","bez"," ")</f>
        <v xml:space="preserve"> </v>
      </c>
      <c r="G22" s="288">
        <v>2.4</v>
      </c>
      <c r="H22" s="289">
        <v>0.7</v>
      </c>
      <c r="I22" s="290">
        <f t="shared" si="8"/>
        <v>3.0999999999999996</v>
      </c>
      <c r="J22" s="309">
        <v>1.6</v>
      </c>
      <c r="K22" s="310">
        <v>3</v>
      </c>
      <c r="L22" s="311">
        <v>3</v>
      </c>
      <c r="M22" s="312">
        <v>2.7</v>
      </c>
      <c r="N22" s="312">
        <v>2.9</v>
      </c>
      <c r="O22" s="313">
        <f t="shared" si="9"/>
        <v>2.95</v>
      </c>
      <c r="P22" s="368">
        <f t="shared" si="10"/>
        <v>5.45</v>
      </c>
      <c r="Q22" s="311"/>
      <c r="R22" s="293">
        <f t="shared" si="11"/>
        <v>8.5500000000000007</v>
      </c>
      <c r="S22" s="24">
        <f t="shared" si="12"/>
        <v>19.8</v>
      </c>
      <c r="T22" s="19">
        <f t="shared" si="13"/>
        <v>2</v>
      </c>
      <c r="U22" s="25">
        <f t="shared" si="14"/>
        <v>2</v>
      </c>
      <c r="W22" s="36" t="str">
        <f t="shared" si="15"/>
        <v xml:space="preserve"> </v>
      </c>
      <c r="X22" s="31">
        <f t="shared" si="16"/>
        <v>3.0999999999999996</v>
      </c>
      <c r="Y22" s="31">
        <f t="shared" si="17"/>
        <v>5.45</v>
      </c>
      <c r="Z22" s="31">
        <f t="shared" si="17"/>
        <v>0</v>
      </c>
      <c r="AA22" s="31">
        <f t="shared" si="17"/>
        <v>8.5500000000000007</v>
      </c>
      <c r="AB22" s="31">
        <f t="shared" si="17"/>
        <v>19.8</v>
      </c>
    </row>
    <row r="23" spans="1:28" ht="24.95" customHeight="1">
      <c r="A23" s="33"/>
      <c r="B23" s="2"/>
      <c r="C23" s="9"/>
      <c r="D23" s="34"/>
      <c r="E23" s="34"/>
      <c r="F23" s="9"/>
      <c r="G23" s="288">
        <v>0</v>
      </c>
      <c r="H23" s="289"/>
      <c r="I23" s="290">
        <f t="shared" si="8"/>
        <v>0</v>
      </c>
      <c r="J23" s="309">
        <v>0</v>
      </c>
      <c r="K23" s="310">
        <v>0</v>
      </c>
      <c r="L23" s="311"/>
      <c r="M23" s="312"/>
      <c r="N23" s="312"/>
      <c r="O23" s="313">
        <f t="shared" si="9"/>
        <v>0</v>
      </c>
      <c r="P23" s="368">
        <f t="shared" si="10"/>
        <v>0</v>
      </c>
      <c r="Q23" s="311"/>
      <c r="R23" s="293">
        <f t="shared" si="11"/>
        <v>0</v>
      </c>
      <c r="S23" s="24">
        <f t="shared" si="12"/>
        <v>0</v>
      </c>
      <c r="T23" s="19">
        <f t="shared" si="13"/>
        <v>6</v>
      </c>
      <c r="U23" s="25">
        <f t="shared" si="14"/>
        <v>6</v>
      </c>
      <c r="W23" s="36">
        <f t="shared" si="15"/>
        <v>0</v>
      </c>
      <c r="X23" s="31">
        <f t="shared" si="16"/>
        <v>0</v>
      </c>
      <c r="Y23" s="31">
        <f t="shared" si="17"/>
        <v>0</v>
      </c>
      <c r="Z23" s="31">
        <f t="shared" si="17"/>
        <v>0</v>
      </c>
      <c r="AA23" s="31">
        <f t="shared" si="17"/>
        <v>0</v>
      </c>
      <c r="AB23" s="31">
        <f t="shared" si="17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6:T17"/>
    <mergeCell ref="U16:U17"/>
    <mergeCell ref="A16:A17"/>
    <mergeCell ref="B16:B17"/>
    <mergeCell ref="C16:C17"/>
    <mergeCell ref="D16:D17"/>
    <mergeCell ref="E16:E17"/>
    <mergeCell ref="F16:F17"/>
  </mergeCells>
  <phoneticPr fontId="13" type="noConversion"/>
  <conditionalFormatting sqref="G18:H23 J18:N23 G9:H14 J9:N14">
    <cfRule type="cellIs" dxfId="11" priority="1" stopIfTrue="1" operator="equal">
      <formula>0</formula>
    </cfRule>
  </conditionalFormatting>
  <conditionalFormatting sqref="I18:I23 I9:I14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17:O23 O8:O14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Zeros="0" topLeftCell="A4" zoomScale="75" workbookViewId="0">
      <selection activeCell="O14" sqref="O14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2.28515625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8.1406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_kat10</f>
        <v>9.kategorie - Dorostenky, ročník 2001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8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Kat10S1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8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8" ht="24.95" customHeight="1">
      <c r="A9" s="33">
        <f>Seznam!B67</f>
        <v>1</v>
      </c>
      <c r="B9" s="367" t="str">
        <f>Seznam!C67</f>
        <v>Korytová Ludmila</v>
      </c>
      <c r="C9" s="367">
        <f>Seznam!D67</f>
        <v>0</v>
      </c>
      <c r="D9" s="367" t="str">
        <f>Seznam!E67</f>
        <v>RG Proactive Milevsko</v>
      </c>
      <c r="E9" s="367">
        <f>Seznam!F67</f>
        <v>0</v>
      </c>
      <c r="F9" s="262"/>
      <c r="G9" s="288">
        <v>2.9</v>
      </c>
      <c r="H9" s="289">
        <v>1.8</v>
      </c>
      <c r="I9" s="290">
        <f>G9+H9</f>
        <v>4.7</v>
      </c>
      <c r="J9" s="309">
        <v>0.4</v>
      </c>
      <c r="K9" s="310">
        <v>3.3</v>
      </c>
      <c r="L9" s="311">
        <v>3.1</v>
      </c>
      <c r="M9" s="312">
        <v>1.7</v>
      </c>
      <c r="N9" s="312">
        <v>1.7</v>
      </c>
      <c r="O9" s="313">
        <f>IF($O$2=2,TRUNC(SUM(K9:L9)/2*1000)/1000,IF($O$2=3,TRUNC(SUM(K9:M9)/3*1000)/1000,IF($O$2=4,TRUNC(MEDIAN(K9:N9)*1000)/1000,"???")))</f>
        <v>2.4</v>
      </c>
      <c r="P9" s="368">
        <f>IF(AND(J9=0,O9=0),0,IF(($Q$2-J9-O9)&lt;0,0,$Q$2-J9-O9))</f>
        <v>7.1999999999999993</v>
      </c>
      <c r="Q9" s="311"/>
      <c r="R9" s="293">
        <f>I9+P9-Q9</f>
        <v>11.899999999999999</v>
      </c>
      <c r="S9" s="24" t="s">
        <v>208</v>
      </c>
      <c r="T9" s="19">
        <f>RANK(R9,$R$9:$R$10)</f>
        <v>1</v>
      </c>
      <c r="U9" s="374"/>
      <c r="W9" s="36">
        <f>F9</f>
        <v>0</v>
      </c>
      <c r="X9" s="31">
        <f>I9</f>
        <v>4.7</v>
      </c>
      <c r="Y9" s="31">
        <f t="shared" ref="Y9:AA10" si="0">P9</f>
        <v>7.1999999999999993</v>
      </c>
      <c r="Z9" s="31">
        <f t="shared" si="0"/>
        <v>0</v>
      </c>
      <c r="AA9" s="31">
        <f t="shared" si="0"/>
        <v>11.899999999999999</v>
      </c>
    </row>
    <row r="10" spans="1:28" ht="24.95" customHeight="1">
      <c r="A10" s="213"/>
      <c r="B10" s="214"/>
      <c r="C10" s="215"/>
      <c r="D10" s="216"/>
      <c r="E10" s="216"/>
      <c r="F10" s="215"/>
      <c r="G10" s="288">
        <v>0</v>
      </c>
      <c r="H10" s="289"/>
      <c r="I10" s="290">
        <f>G10+H10</f>
        <v>0</v>
      </c>
      <c r="J10" s="309">
        <v>0</v>
      </c>
      <c r="K10" s="310">
        <v>0</v>
      </c>
      <c r="L10" s="311"/>
      <c r="M10" s="312"/>
      <c r="N10" s="312"/>
      <c r="O10" s="313">
        <f>IF($O$2=2,TRUNC(SUM(K10:L10)/2*1000)/1000,IF($O$2=3,TRUNC(SUM(K10:M10)/3*1000)/1000,IF($O$2=4,TRUNC(MEDIAN(K10:N10)*1000)/1000,"???")))</f>
        <v>0</v>
      </c>
      <c r="P10" s="368">
        <f>IF(AND(J10=0,O10=0),0,IF(($Q$2-J10-O10)&lt;0,0,$Q$2-J10-O10))</f>
        <v>0</v>
      </c>
      <c r="Q10" s="311"/>
      <c r="R10" s="293">
        <f>I10+P10-Q10</f>
        <v>0</v>
      </c>
      <c r="S10" s="24" t="s">
        <v>208</v>
      </c>
      <c r="T10" s="19">
        <f>RANK(R10,$R$9:$R$10)</f>
        <v>2</v>
      </c>
      <c r="U10" s="374"/>
      <c r="W10" s="36">
        <f>F10</f>
        <v>0</v>
      </c>
      <c r="X10" s="31">
        <f>I10</f>
        <v>0</v>
      </c>
      <c r="Y10" s="31">
        <f t="shared" si="0"/>
        <v>0</v>
      </c>
      <c r="Z10" s="31">
        <f t="shared" si="0"/>
        <v>0</v>
      </c>
      <c r="AA10" s="31">
        <f t="shared" si="0"/>
        <v>0</v>
      </c>
    </row>
    <row r="11" spans="1:28" s="217" customFormat="1" ht="16.5" thickBot="1">
      <c r="C11" s="219"/>
      <c r="F11" s="218"/>
      <c r="G11" s="220">
        <v>0</v>
      </c>
      <c r="H11" s="220"/>
      <c r="I11" s="220"/>
      <c r="J11" s="220"/>
      <c r="K11" s="221">
        <f>SUM(G11:J11)/2</f>
        <v>0</v>
      </c>
      <c r="L11" s="253">
        <v>0</v>
      </c>
      <c r="M11" s="253"/>
      <c r="N11" s="253"/>
      <c r="O11" s="253"/>
      <c r="P11" s="253"/>
      <c r="Q11" s="221"/>
    </row>
    <row r="12" spans="1:28" ht="16.5" customHeight="1">
      <c r="A12" s="509" t="s">
        <v>223</v>
      </c>
      <c r="B12" s="511" t="s">
        <v>6</v>
      </c>
      <c r="C12" s="513" t="s">
        <v>3</v>
      </c>
      <c r="D12" s="511" t="s">
        <v>4</v>
      </c>
      <c r="E12" s="515" t="s">
        <v>5</v>
      </c>
      <c r="F12" s="515" t="s">
        <v>244</v>
      </c>
      <c r="G12" s="318" t="str">
        <f>Kat10S2</f>
        <v>sestava s libovolným náčiním</v>
      </c>
      <c r="H12" s="319"/>
      <c r="I12" s="18"/>
      <c r="J12" s="18"/>
      <c r="K12" s="18"/>
      <c r="L12" s="18"/>
      <c r="M12" s="18"/>
      <c r="N12" s="18"/>
      <c r="O12" s="18"/>
      <c r="P12" s="18"/>
      <c r="Q12" s="18">
        <v>0</v>
      </c>
      <c r="R12" s="18">
        <v>0</v>
      </c>
      <c r="S12" s="21"/>
      <c r="T12" s="507" t="s">
        <v>245</v>
      </c>
      <c r="U12" s="507" t="s">
        <v>257</v>
      </c>
    </row>
    <row r="13" spans="1:28" ht="16.5" customHeight="1" thickBot="1">
      <c r="A13" s="510">
        <v>0</v>
      </c>
      <c r="B13" s="512">
        <v>0</v>
      </c>
      <c r="C13" s="514">
        <v>0</v>
      </c>
      <c r="D13" s="512">
        <v>0</v>
      </c>
      <c r="E13" s="516">
        <v>0</v>
      </c>
      <c r="F13" s="516">
        <v>0</v>
      </c>
      <c r="G13" s="316" t="s">
        <v>246</v>
      </c>
      <c r="H13" s="314" t="s">
        <v>247</v>
      </c>
      <c r="I13" s="315" t="s">
        <v>225</v>
      </c>
      <c r="J13" s="469" t="s">
        <v>248</v>
      </c>
      <c r="K13" s="469" t="s">
        <v>249</v>
      </c>
      <c r="L13" s="469" t="s">
        <v>250</v>
      </c>
      <c r="M13" s="469" t="s">
        <v>251</v>
      </c>
      <c r="N13" s="469" t="s">
        <v>252</v>
      </c>
      <c r="O13" s="315" t="s">
        <v>253</v>
      </c>
      <c r="P13" s="315" t="s">
        <v>226</v>
      </c>
      <c r="Q13" s="321" t="s">
        <v>227</v>
      </c>
      <c r="R13" s="315" t="s">
        <v>228</v>
      </c>
      <c r="S13" s="20" t="s">
        <v>231</v>
      </c>
      <c r="T13" s="508"/>
      <c r="U13" s="508"/>
      <c r="W13" s="35" t="s">
        <v>254</v>
      </c>
      <c r="X13" s="35" t="s">
        <v>225</v>
      </c>
      <c r="Y13" s="35" t="s">
        <v>226</v>
      </c>
      <c r="Z13" s="35" t="s">
        <v>255</v>
      </c>
      <c r="AA13" s="35" t="s">
        <v>231</v>
      </c>
      <c r="AB13" s="35" t="s">
        <v>228</v>
      </c>
    </row>
    <row r="14" spans="1:28" ht="24.95" customHeight="1">
      <c r="A14" s="33">
        <f>Seznam!B67</f>
        <v>1</v>
      </c>
      <c r="B14" s="367" t="str">
        <f>Seznam!C67</f>
        <v>Korytová Ludmila</v>
      </c>
      <c r="C14" s="367">
        <f>Seznam!D67</f>
        <v>0</v>
      </c>
      <c r="D14" s="367" t="str">
        <f>Seznam!E67</f>
        <v>RG Proactive Milevsko</v>
      </c>
      <c r="E14" s="367">
        <f>Seznam!F52</f>
        <v>0</v>
      </c>
      <c r="F14" s="262"/>
      <c r="G14" s="288">
        <v>2.2999999999999998</v>
      </c>
      <c r="H14" s="289">
        <v>0.3</v>
      </c>
      <c r="I14" s="290">
        <f>G14+H14</f>
        <v>2.5999999999999996</v>
      </c>
      <c r="J14" s="309">
        <v>1</v>
      </c>
      <c r="K14" s="310">
        <v>3.3</v>
      </c>
      <c r="L14" s="311">
        <v>3.5</v>
      </c>
      <c r="M14" s="312">
        <v>2.2999999999999998</v>
      </c>
      <c r="N14" s="312">
        <v>2.2000000000000002</v>
      </c>
      <c r="O14" s="313">
        <f>IF($O$2=2,TRUNC(SUM(K14:L14)/2*1000)/1000,IF($O$2=3,TRUNC(SUM(K14:M14)/3*1000)/1000,IF($O$2=4,TRUNC(MEDIAN(K14:N14)*1000)/1000,"???")))</f>
        <v>2.8</v>
      </c>
      <c r="P14" s="368">
        <f>IF(AND(J14=0,O14=0),0,IF(($Q$2-J14-O14)&lt;0,0,$Q$2-J14-O14))</f>
        <v>6.2</v>
      </c>
      <c r="Q14" s="311"/>
      <c r="R14" s="293">
        <f>I14+P14-Q14</f>
        <v>8.8000000000000007</v>
      </c>
      <c r="S14" s="24">
        <f>R9+R14</f>
        <v>20.7</v>
      </c>
      <c r="T14" s="19">
        <f>RANK(R14,$R$14:$R$15)</f>
        <v>1</v>
      </c>
      <c r="U14" s="25">
        <f>RANK(S14,$S$14:$S$15)</f>
        <v>1</v>
      </c>
      <c r="W14" s="36">
        <f>F14</f>
        <v>0</v>
      </c>
      <c r="X14" s="31">
        <f>I14</f>
        <v>2.5999999999999996</v>
      </c>
      <c r="Y14" s="31">
        <f t="shared" ref="Y14:AB15" si="1">P14</f>
        <v>6.2</v>
      </c>
      <c r="Z14" s="31">
        <f t="shared" si="1"/>
        <v>0</v>
      </c>
      <c r="AA14" s="31">
        <f t="shared" si="1"/>
        <v>8.8000000000000007</v>
      </c>
      <c r="AB14" s="31">
        <f t="shared" si="1"/>
        <v>20.7</v>
      </c>
    </row>
    <row r="15" spans="1:28" ht="24.95" customHeight="1">
      <c r="A15" s="33"/>
      <c r="B15" s="2"/>
      <c r="C15" s="9"/>
      <c r="D15" s="34"/>
      <c r="E15" s="34"/>
      <c r="F15" s="9"/>
      <c r="G15" s="288">
        <v>0</v>
      </c>
      <c r="H15" s="289"/>
      <c r="I15" s="290">
        <f>G15+H15</f>
        <v>0</v>
      </c>
      <c r="J15" s="309">
        <v>0</v>
      </c>
      <c r="K15" s="310">
        <v>0</v>
      </c>
      <c r="L15" s="311"/>
      <c r="M15" s="312"/>
      <c r="N15" s="312"/>
      <c r="O15" s="313">
        <f>IF($O$2=2,TRUNC(SUM(K15:L15)/2*1000)/1000,IF($O$2=3,TRUNC(SUM(K15:M15)/3*1000)/1000,IF($O$2=4,TRUNC(MEDIAN(K15:N15)*1000)/1000,"???")))</f>
        <v>0</v>
      </c>
      <c r="P15" s="368">
        <f>IF(AND(J15=0,O15=0),0,IF(($Q$2-J15-O15)&lt;0,0,$Q$2-J15-O15))</f>
        <v>0</v>
      </c>
      <c r="Q15" s="311"/>
      <c r="R15" s="293">
        <f>I15+P15-Q15</f>
        <v>0</v>
      </c>
      <c r="S15" s="24">
        <f>R10+R15</f>
        <v>0</v>
      </c>
      <c r="T15" s="19">
        <f>RANK(R15,$R$14:$R$15)</f>
        <v>2</v>
      </c>
      <c r="U15" s="25">
        <f>RANK(S15,$S$14:$S$15)</f>
        <v>2</v>
      </c>
      <c r="W15" s="36">
        <f>F15</f>
        <v>0</v>
      </c>
      <c r="X15" s="31">
        <f>I15</f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</row>
  </sheetData>
  <mergeCells count="16">
    <mergeCell ref="T12:T13"/>
    <mergeCell ref="U12:U13"/>
    <mergeCell ref="A12:A13"/>
    <mergeCell ref="B12:B13"/>
    <mergeCell ref="C12:C13"/>
    <mergeCell ref="D12:D13"/>
    <mergeCell ref="E12:E13"/>
    <mergeCell ref="F12:F13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4:N15 G14:H15 G9:H10 J9:N10">
    <cfRule type="cellIs" dxfId="7" priority="1" stopIfTrue="1" operator="equal">
      <formula>0</formula>
    </cfRule>
  </conditionalFormatting>
  <conditionalFormatting sqref="I14:I15 I9:I10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13:O15 O8:O10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Zeros="0" topLeftCell="A10" zoomScale="75" workbookViewId="0">
      <selection activeCell="O17" sqref="O17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2.28515625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.28515625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N1" s="291" t="s">
        <v>242</v>
      </c>
      <c r="O1" s="212" t="s">
        <v>226</v>
      </c>
      <c r="P1" s="1"/>
      <c r="Q1" s="376" t="s">
        <v>243</v>
      </c>
      <c r="R1" s="377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61">
        <v>4</v>
      </c>
      <c r="P2" s="1"/>
      <c r="Q2" s="376">
        <v>10</v>
      </c>
      <c r="R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_kat11</f>
        <v>10.kategorie - Seniorky, ročník 2001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8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5" t="s">
        <v>244</v>
      </c>
      <c r="G7" s="318" t="str">
        <f>Kat11S1</f>
        <v>sestava s libovolným náčiním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21"/>
      <c r="T7" s="507" t="s">
        <v>245</v>
      </c>
      <c r="U7" s="503"/>
    </row>
    <row r="8" spans="1:28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20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8" ht="24.95" customHeight="1">
      <c r="A9" s="33">
        <f>Seznam!B68</f>
        <v>1</v>
      </c>
      <c r="B9" s="367" t="str">
        <f>Seznam!C68</f>
        <v>Šmejkalová Magdaléna</v>
      </c>
      <c r="C9" s="367">
        <f>Seznam!D68</f>
        <v>0</v>
      </c>
      <c r="D9" s="367" t="str">
        <f>Seznam!E68</f>
        <v xml:space="preserve">SKMG Máj České Budějovice </v>
      </c>
      <c r="E9" s="367">
        <f>Seznam!F68</f>
        <v>0</v>
      </c>
      <c r="F9" s="262"/>
      <c r="G9" s="288">
        <v>3.8</v>
      </c>
      <c r="H9" s="289">
        <v>2.2000000000000002</v>
      </c>
      <c r="I9" s="290">
        <f>G9+H9</f>
        <v>6</v>
      </c>
      <c r="J9" s="309">
        <v>0.5</v>
      </c>
      <c r="K9" s="310">
        <v>2.6</v>
      </c>
      <c r="L9" s="311">
        <v>2.4</v>
      </c>
      <c r="M9" s="312">
        <v>1.6</v>
      </c>
      <c r="N9" s="312">
        <v>1.4</v>
      </c>
      <c r="O9" s="313">
        <f>IF($O$2=2,TRUNC(SUM(K9:L9)/2*1000)/1000,IF($O$2=3,TRUNC(SUM(K9:M9)/3*1000)/1000,IF($O$2=4,TRUNC(MEDIAN(K9:N9)*1000)/1000,"???")))</f>
        <v>2</v>
      </c>
      <c r="P9" s="368">
        <f>IF(AND(J9=0,O9=0),0,IF(($Q$2-J9-O9)&lt;0,0,$Q$2-J9-O9))</f>
        <v>7.5</v>
      </c>
      <c r="Q9" s="311"/>
      <c r="R9" s="293">
        <f>I9+P9-Q9</f>
        <v>13.5</v>
      </c>
      <c r="S9" s="24" t="s">
        <v>208</v>
      </c>
      <c r="T9" s="19">
        <f>RANK(R9,$R$9:$R$13)</f>
        <v>2</v>
      </c>
      <c r="U9" s="374" t="s">
        <v>208</v>
      </c>
      <c r="W9" s="36">
        <f>F9</f>
        <v>0</v>
      </c>
      <c r="X9" s="31">
        <f>I9</f>
        <v>6</v>
      </c>
      <c r="Y9" s="31">
        <f t="shared" ref="Y9:AA13" si="0">P9</f>
        <v>7.5</v>
      </c>
      <c r="Z9" s="31">
        <f t="shared" si="0"/>
        <v>0</v>
      </c>
      <c r="AA9" s="31">
        <f t="shared" si="0"/>
        <v>13.5</v>
      </c>
    </row>
    <row r="10" spans="1:28" ht="24.95" customHeight="1">
      <c r="A10" s="33">
        <f>Seznam!B69</f>
        <v>2</v>
      </c>
      <c r="B10" s="367" t="str">
        <f>Seznam!C69</f>
        <v>Špindlerová Kateřina</v>
      </c>
      <c r="C10" s="367">
        <f>Seznam!D69</f>
        <v>0</v>
      </c>
      <c r="D10" s="367" t="str">
        <f>Seznam!E69</f>
        <v xml:space="preserve">SKMG Máj České Budějovice </v>
      </c>
      <c r="E10" s="367">
        <f>Seznam!F69</f>
        <v>0</v>
      </c>
      <c r="F10" s="262"/>
      <c r="G10" s="288">
        <v>1.8</v>
      </c>
      <c r="H10" s="289">
        <v>0.7</v>
      </c>
      <c r="I10" s="290">
        <f>G10+H10</f>
        <v>2.5</v>
      </c>
      <c r="J10" s="309">
        <v>1.6</v>
      </c>
      <c r="K10" s="310">
        <v>3.1</v>
      </c>
      <c r="L10" s="311">
        <v>3</v>
      </c>
      <c r="M10" s="312">
        <v>1.8</v>
      </c>
      <c r="N10" s="312">
        <v>2</v>
      </c>
      <c r="O10" s="313">
        <f>IF($O$2=2,TRUNC(SUM(K10:L10)/2*1000)/1000,IF($O$2=3,TRUNC(SUM(K10:M10)/3*1000)/1000,IF($O$2=4,TRUNC(MEDIAN(K10:N10)*1000)/1000,"???")))</f>
        <v>2.5</v>
      </c>
      <c r="P10" s="368">
        <f>IF(AND(J10=0,O10=0),0,IF(($Q$2-J10-O10)&lt;0,0,$Q$2-J10-O10))</f>
        <v>5.9</v>
      </c>
      <c r="Q10" s="311"/>
      <c r="R10" s="293">
        <f>I10+P10-Q10</f>
        <v>8.4</v>
      </c>
      <c r="S10" s="24" t="s">
        <v>208</v>
      </c>
      <c r="T10" s="19">
        <f>RANK(R10,$R$9:$R$13)</f>
        <v>3</v>
      </c>
      <c r="U10" s="374" t="s">
        <v>208</v>
      </c>
      <c r="W10" s="36">
        <f>F10</f>
        <v>0</v>
      </c>
      <c r="X10" s="31">
        <f>I10</f>
        <v>2.5</v>
      </c>
      <c r="Y10" s="31">
        <f t="shared" si="0"/>
        <v>5.9</v>
      </c>
      <c r="Z10" s="31">
        <f t="shared" si="0"/>
        <v>0</v>
      </c>
      <c r="AA10" s="31">
        <f t="shared" si="0"/>
        <v>8.4</v>
      </c>
    </row>
    <row r="11" spans="1:28" ht="24.95" customHeight="1">
      <c r="A11" s="33">
        <f>Seznam!B70</f>
        <v>3</v>
      </c>
      <c r="B11" s="367" t="str">
        <f>Seznam!C70</f>
        <v>Jeřábková Tereza</v>
      </c>
      <c r="C11" s="367">
        <f>Seznam!D70</f>
        <v>0</v>
      </c>
      <c r="D11" s="367" t="str">
        <f>Seznam!E70</f>
        <v xml:space="preserve">SKMG Máj České Budějovice </v>
      </c>
      <c r="E11" s="367">
        <f>Seznam!F70</f>
        <v>0</v>
      </c>
      <c r="F11" s="262"/>
      <c r="G11" s="288">
        <v>2.5</v>
      </c>
      <c r="H11" s="289">
        <v>1.5</v>
      </c>
      <c r="I11" s="290">
        <f>G11+H11</f>
        <v>4</v>
      </c>
      <c r="J11" s="309">
        <v>1.5</v>
      </c>
      <c r="K11" s="310">
        <v>4</v>
      </c>
      <c r="L11" s="311">
        <v>3.9</v>
      </c>
      <c r="M11" s="312">
        <v>3.1</v>
      </c>
      <c r="N11" s="312">
        <v>3.1</v>
      </c>
      <c r="O11" s="313">
        <f>IF($O$2=2,TRUNC(SUM(K11:L11)/2*1000)/1000,IF($O$2=3,TRUNC(SUM(K11:M11)/3*1000)/1000,IF($O$2=4,TRUNC(MEDIAN(K11:N11)*1000)/1000,"???")))</f>
        <v>3.5</v>
      </c>
      <c r="P11" s="368">
        <f>IF(AND(J11=0,O11=0),0,IF(($Q$2-J11-O11)&lt;0,0,$Q$2-J11-O11))</f>
        <v>5</v>
      </c>
      <c r="Q11" s="311">
        <v>0.6</v>
      </c>
      <c r="R11" s="293">
        <f>I11+P11-Q11</f>
        <v>8.4</v>
      </c>
      <c r="S11" s="24" t="s">
        <v>208</v>
      </c>
      <c r="T11" s="19">
        <f>RANK(R11,$R$9:$R$13)</f>
        <v>3</v>
      </c>
      <c r="U11" s="374" t="s">
        <v>208</v>
      </c>
      <c r="W11" s="36">
        <f>F11</f>
        <v>0</v>
      </c>
      <c r="X11" s="31">
        <f>I11</f>
        <v>4</v>
      </c>
      <c r="Y11" s="31">
        <f t="shared" si="0"/>
        <v>5</v>
      </c>
      <c r="Z11" s="31">
        <f t="shared" si="0"/>
        <v>0.6</v>
      </c>
      <c r="AA11" s="31">
        <f t="shared" si="0"/>
        <v>8.4</v>
      </c>
    </row>
    <row r="12" spans="1:28" ht="24.95" customHeight="1">
      <c r="A12" s="33">
        <f>Seznam!B71</f>
        <v>4</v>
      </c>
      <c r="B12" s="367" t="str">
        <f>Seznam!C71</f>
        <v>Kučerová Natálie</v>
      </c>
      <c r="C12" s="367">
        <f>Seznam!D71</f>
        <v>0</v>
      </c>
      <c r="D12" s="367" t="str">
        <f>Seznam!E71</f>
        <v xml:space="preserve">SKMG Máj České Budějovice </v>
      </c>
      <c r="E12" s="367">
        <f>Seznam!F71</f>
        <v>0</v>
      </c>
      <c r="F12" s="262"/>
      <c r="G12" s="288">
        <v>3</v>
      </c>
      <c r="H12" s="289">
        <v>2.6</v>
      </c>
      <c r="I12" s="290">
        <f>G12+H12</f>
        <v>5.6</v>
      </c>
      <c r="J12" s="309">
        <v>0.4</v>
      </c>
      <c r="K12" s="310">
        <v>2.1</v>
      </c>
      <c r="L12" s="311">
        <v>2</v>
      </c>
      <c r="M12" s="312">
        <v>1</v>
      </c>
      <c r="N12" s="312">
        <v>1.2</v>
      </c>
      <c r="O12" s="313">
        <f>IF($O$2=2,TRUNC(SUM(K12:L12)/2*1000)/1000,IF($O$2=3,TRUNC(SUM(K12:M12)/3*1000)/1000,IF($O$2=4,TRUNC(MEDIAN(K12:N12)*1000)/1000,"???")))</f>
        <v>1.6</v>
      </c>
      <c r="P12" s="368">
        <f>IF(AND(J12=0,O12=0),0,IF(($Q$2-J12-O12)&lt;0,0,$Q$2-J12-O12))</f>
        <v>8</v>
      </c>
      <c r="Q12" s="311"/>
      <c r="R12" s="293">
        <f>I12+P12-Q12</f>
        <v>13.6</v>
      </c>
      <c r="S12" s="24" t="s">
        <v>208</v>
      </c>
      <c r="T12" s="19">
        <f>RANK(R12,$R$9:$R$13)</f>
        <v>1</v>
      </c>
      <c r="U12" s="374" t="s">
        <v>208</v>
      </c>
      <c r="W12" s="36">
        <f>F12</f>
        <v>0</v>
      </c>
      <c r="X12" s="31">
        <f>I12</f>
        <v>5.6</v>
      </c>
      <c r="Y12" s="31">
        <f t="shared" si="0"/>
        <v>8</v>
      </c>
      <c r="Z12" s="31">
        <f t="shared" si="0"/>
        <v>0</v>
      </c>
      <c r="AA12" s="31">
        <f t="shared" si="0"/>
        <v>13.6</v>
      </c>
    </row>
    <row r="13" spans="1:28" ht="24.95" customHeight="1">
      <c r="A13" s="213"/>
      <c r="B13" s="214"/>
      <c r="C13" s="215"/>
      <c r="D13" s="216"/>
      <c r="E13" s="216"/>
      <c r="F13" s="215"/>
      <c r="G13" s="288">
        <v>0</v>
      </c>
      <c r="H13" s="289"/>
      <c r="I13" s="290">
        <f>G13+H13</f>
        <v>0</v>
      </c>
      <c r="J13" s="309">
        <v>0</v>
      </c>
      <c r="K13" s="310">
        <v>0</v>
      </c>
      <c r="L13" s="311"/>
      <c r="M13" s="312"/>
      <c r="N13" s="312"/>
      <c r="O13" s="313">
        <f>IF($O$2=2,TRUNC(SUM(K13:L13)/2*1000)/1000,IF($O$2=3,TRUNC(SUM(K13:M13)/3*1000)/1000,IF($O$2=4,TRUNC(MEDIAN(K13:N13)*1000)/1000,"???")))</f>
        <v>0</v>
      </c>
      <c r="P13" s="368">
        <f>IF(AND(J13=0,O13=0),0,IF(($Q$2-J13-O13)&lt;0,0,$Q$2-J13-O13))</f>
        <v>0</v>
      </c>
      <c r="Q13" s="311"/>
      <c r="R13" s="293">
        <f>I13+P13-Q13</f>
        <v>0</v>
      </c>
      <c r="S13" s="24" t="s">
        <v>208</v>
      </c>
      <c r="T13" s="19">
        <f>RANK(R13,$R$9:$R$13)</f>
        <v>5</v>
      </c>
      <c r="U13" s="374" t="s">
        <v>208</v>
      </c>
      <c r="W13" s="36">
        <f>F13</f>
        <v>0</v>
      </c>
      <c r="X13" s="31">
        <f>I13</f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</row>
    <row r="14" spans="1:28" s="217" customFormat="1" ht="16.5" thickBot="1">
      <c r="C14" s="219"/>
      <c r="F14" s="218"/>
      <c r="G14" s="220">
        <v>0</v>
      </c>
      <c r="H14" s="220"/>
      <c r="I14" s="220"/>
      <c r="J14" s="220"/>
      <c r="K14" s="221">
        <f>SUM(G14:J14)/2</f>
        <v>0</v>
      </c>
      <c r="L14" s="253">
        <v>0</v>
      </c>
      <c r="M14" s="253"/>
      <c r="N14" s="253"/>
      <c r="O14" s="253"/>
      <c r="P14" s="253"/>
      <c r="Q14" s="221"/>
    </row>
    <row r="15" spans="1:28" ht="16.5" customHeight="1">
      <c r="A15" s="509" t="s">
        <v>223</v>
      </c>
      <c r="B15" s="511" t="s">
        <v>6</v>
      </c>
      <c r="C15" s="513" t="s">
        <v>3</v>
      </c>
      <c r="D15" s="511" t="s">
        <v>4</v>
      </c>
      <c r="E15" s="515" t="s">
        <v>5</v>
      </c>
      <c r="F15" s="515" t="s">
        <v>244</v>
      </c>
      <c r="G15" s="318" t="str">
        <f>Kat11S2</f>
        <v>sestava s libovolným náčiním</v>
      </c>
      <c r="H15" s="319"/>
      <c r="I15" s="18"/>
      <c r="J15" s="18"/>
      <c r="K15" s="18"/>
      <c r="L15" s="18"/>
      <c r="M15" s="18"/>
      <c r="N15" s="18"/>
      <c r="O15" s="18"/>
      <c r="P15" s="18"/>
      <c r="Q15" s="18">
        <v>0</v>
      </c>
      <c r="R15" s="18">
        <v>0</v>
      </c>
      <c r="S15" s="21"/>
      <c r="T15" s="507" t="s">
        <v>245</v>
      </c>
      <c r="U15" s="507" t="s">
        <v>257</v>
      </c>
    </row>
    <row r="16" spans="1:28" ht="16.5" customHeight="1" thickBot="1">
      <c r="A16" s="510">
        <v>0</v>
      </c>
      <c r="B16" s="512">
        <v>0</v>
      </c>
      <c r="C16" s="514">
        <v>0</v>
      </c>
      <c r="D16" s="512">
        <v>0</v>
      </c>
      <c r="E16" s="516">
        <v>0</v>
      </c>
      <c r="F16" s="516">
        <v>0</v>
      </c>
      <c r="G16" s="316" t="s">
        <v>246</v>
      </c>
      <c r="H16" s="314" t="s">
        <v>247</v>
      </c>
      <c r="I16" s="315" t="s">
        <v>225</v>
      </c>
      <c r="J16" s="469" t="s">
        <v>248</v>
      </c>
      <c r="K16" s="469" t="s">
        <v>249</v>
      </c>
      <c r="L16" s="469" t="s">
        <v>250</v>
      </c>
      <c r="M16" s="469" t="s">
        <v>251</v>
      </c>
      <c r="N16" s="469" t="s">
        <v>252</v>
      </c>
      <c r="O16" s="315" t="s">
        <v>253</v>
      </c>
      <c r="P16" s="315" t="s">
        <v>226</v>
      </c>
      <c r="Q16" s="321" t="s">
        <v>227</v>
      </c>
      <c r="R16" s="315" t="s">
        <v>228</v>
      </c>
      <c r="S16" s="20" t="s">
        <v>231</v>
      </c>
      <c r="T16" s="508"/>
      <c r="U16" s="508"/>
      <c r="W16" s="35" t="s">
        <v>254</v>
      </c>
      <c r="X16" s="35" t="s">
        <v>225</v>
      </c>
      <c r="Y16" s="35" t="s">
        <v>226</v>
      </c>
      <c r="Z16" s="35" t="s">
        <v>255</v>
      </c>
      <c r="AA16" s="35" t="s">
        <v>231</v>
      </c>
      <c r="AB16" s="35" t="s">
        <v>228</v>
      </c>
    </row>
    <row r="17" spans="1:28" ht="24.95" customHeight="1">
      <c r="A17" s="33">
        <f>Seznam!B68</f>
        <v>1</v>
      </c>
      <c r="B17" s="367" t="str">
        <f>Seznam!C68</f>
        <v>Šmejkalová Magdaléna</v>
      </c>
      <c r="C17" s="367">
        <f>Seznam!D68</f>
        <v>0</v>
      </c>
      <c r="D17" s="367" t="str">
        <f>Seznam!E68</f>
        <v xml:space="preserve">SKMG Máj České Budějovice </v>
      </c>
      <c r="E17" s="367">
        <f>Seznam!F62</f>
        <v>0</v>
      </c>
      <c r="F17" s="262"/>
      <c r="G17" s="288">
        <v>3.3</v>
      </c>
      <c r="H17" s="289">
        <v>1.5</v>
      </c>
      <c r="I17" s="290">
        <f>G17+H17</f>
        <v>4.8</v>
      </c>
      <c r="J17" s="309">
        <v>0.6</v>
      </c>
      <c r="K17" s="310">
        <v>2.6</v>
      </c>
      <c r="L17" s="311">
        <v>2.6</v>
      </c>
      <c r="M17" s="312">
        <v>2.1</v>
      </c>
      <c r="N17" s="312">
        <v>1.9</v>
      </c>
      <c r="O17" s="313">
        <f>IF($O$2=2,TRUNC(SUM(K17:L17)/2*1000)/1000,IF($O$2=3,TRUNC(SUM(K17:M17)/3*1000)/1000,IF($O$2=4,TRUNC(MEDIAN(K17:N17)*1000)/1000,"???")))</f>
        <v>2.35</v>
      </c>
      <c r="P17" s="368">
        <f>IF(AND(J17=0,O17=0),0,IF(($Q$2-J17-O17)&lt;0,0,$Q$2-J17-O17))</f>
        <v>7.0500000000000007</v>
      </c>
      <c r="Q17" s="311"/>
      <c r="R17" s="293">
        <f>I17+P17-Q17</f>
        <v>11.850000000000001</v>
      </c>
      <c r="S17" s="24">
        <f>R9+R17</f>
        <v>25.35</v>
      </c>
      <c r="T17" s="19">
        <f>RANK(R17,$R$17:$R$21)</f>
        <v>2</v>
      </c>
      <c r="U17" s="25">
        <f>RANK(S17,$S$17:$S$21)</f>
        <v>2</v>
      </c>
      <c r="W17" s="36">
        <f>F17</f>
        <v>0</v>
      </c>
      <c r="X17" s="31">
        <f>I17</f>
        <v>4.8</v>
      </c>
      <c r="Y17" s="31">
        <f t="shared" ref="Y17:AB21" si="1">P17</f>
        <v>7.0500000000000007</v>
      </c>
      <c r="Z17" s="31">
        <f t="shared" si="1"/>
        <v>0</v>
      </c>
      <c r="AA17" s="31">
        <f t="shared" si="1"/>
        <v>11.850000000000001</v>
      </c>
      <c r="AB17" s="31">
        <f t="shared" si="1"/>
        <v>25.35</v>
      </c>
    </row>
    <row r="18" spans="1:28" ht="24.95" customHeight="1">
      <c r="A18" s="33">
        <f>Seznam!B69</f>
        <v>2</v>
      </c>
      <c r="B18" s="367" t="str">
        <f>Seznam!C69</f>
        <v>Špindlerová Kateřina</v>
      </c>
      <c r="C18" s="367">
        <f>Seznam!D69</f>
        <v>0</v>
      </c>
      <c r="D18" s="367" t="str">
        <f>Seznam!E69</f>
        <v xml:space="preserve">SKMG Máj České Budějovice </v>
      </c>
      <c r="E18" s="367">
        <f>Seznam!F63</f>
        <v>0</v>
      </c>
      <c r="F18" s="262"/>
      <c r="G18" s="288">
        <v>2.1</v>
      </c>
      <c r="H18" s="289">
        <v>1</v>
      </c>
      <c r="I18" s="290">
        <f>G18+H18</f>
        <v>3.1</v>
      </c>
      <c r="J18" s="309">
        <v>1.6</v>
      </c>
      <c r="K18" s="310">
        <v>3.5</v>
      </c>
      <c r="L18" s="311">
        <v>3.5</v>
      </c>
      <c r="M18" s="312">
        <v>2.5</v>
      </c>
      <c r="N18" s="312">
        <v>2.2999999999999998</v>
      </c>
      <c r="O18" s="313">
        <f>IF($O$2=2,TRUNC(SUM(K18:L18)/2*1000)/1000,IF($O$2=3,TRUNC(SUM(K18:M18)/3*1000)/1000,IF($O$2=4,TRUNC(MEDIAN(K18:N18)*1000)/1000,"???")))</f>
        <v>3</v>
      </c>
      <c r="P18" s="368">
        <f>IF(AND(J18=0,O18=0),0,IF(($Q$2-J18-O18)&lt;0,0,$Q$2-J18-O18))</f>
        <v>5.4</v>
      </c>
      <c r="Q18" s="311"/>
      <c r="R18" s="293">
        <f>I18+P18-Q18</f>
        <v>8.5</v>
      </c>
      <c r="S18" s="24">
        <f>R10+R18</f>
        <v>16.899999999999999</v>
      </c>
      <c r="T18" s="19">
        <f>RANK(R18,$R$17:$R$21)</f>
        <v>4</v>
      </c>
      <c r="U18" s="25">
        <f>RANK(S18,$S$17:$S$21)</f>
        <v>4</v>
      </c>
      <c r="W18" s="36">
        <f>F18</f>
        <v>0</v>
      </c>
      <c r="X18" s="31">
        <f>I18</f>
        <v>3.1</v>
      </c>
      <c r="Y18" s="31">
        <f t="shared" si="1"/>
        <v>5.4</v>
      </c>
      <c r="Z18" s="31">
        <f t="shared" si="1"/>
        <v>0</v>
      </c>
      <c r="AA18" s="31">
        <f t="shared" si="1"/>
        <v>8.5</v>
      </c>
      <c r="AB18" s="31">
        <f t="shared" si="1"/>
        <v>16.899999999999999</v>
      </c>
    </row>
    <row r="19" spans="1:28" ht="24.95" customHeight="1">
      <c r="A19" s="33">
        <f>Seznam!B70</f>
        <v>3</v>
      </c>
      <c r="B19" s="367" t="str">
        <f>Seznam!C70</f>
        <v>Jeřábková Tereza</v>
      </c>
      <c r="C19" s="367">
        <f>Seznam!D70</f>
        <v>0</v>
      </c>
      <c r="D19" s="367" t="str">
        <f>Seznam!E70</f>
        <v xml:space="preserve">SKMG Máj České Budějovice </v>
      </c>
      <c r="E19" s="367">
        <f>Seznam!F64</f>
        <v>0</v>
      </c>
      <c r="F19" s="262" t="str">
        <f>IF($G$15="sestava bez náčiní","bez"," ")</f>
        <v xml:space="preserve"> </v>
      </c>
      <c r="G19" s="288">
        <v>3.3</v>
      </c>
      <c r="H19" s="289">
        <v>1.4</v>
      </c>
      <c r="I19" s="290">
        <f>G19+H19</f>
        <v>4.6999999999999993</v>
      </c>
      <c r="J19" s="309">
        <v>1.1000000000000001</v>
      </c>
      <c r="K19" s="310">
        <v>3</v>
      </c>
      <c r="L19" s="311">
        <v>3.3</v>
      </c>
      <c r="M19" s="312">
        <v>2.2999999999999998</v>
      </c>
      <c r="N19" s="312">
        <v>2.1</v>
      </c>
      <c r="O19" s="313">
        <f>IF($O$2=2,TRUNC(SUM(K19:L19)/2*1000)/1000,IF($O$2=3,TRUNC(SUM(K19:M19)/3*1000)/1000,IF($O$2=4,TRUNC(MEDIAN(K19:N19)*1000)/1000,"???")))</f>
        <v>2.65</v>
      </c>
      <c r="P19" s="368">
        <f>IF(AND(J19=0,O19=0),0,IF(($Q$2-J19-O19)&lt;0,0,$Q$2-J19-O19))</f>
        <v>6.25</v>
      </c>
      <c r="Q19" s="311"/>
      <c r="R19" s="293">
        <f>I19+P19-Q19</f>
        <v>10.95</v>
      </c>
      <c r="S19" s="24">
        <f>R11+R19</f>
        <v>19.350000000000001</v>
      </c>
      <c r="T19" s="19">
        <f>RANK(R19,$R$17:$R$21)</f>
        <v>3</v>
      </c>
      <c r="U19" s="25">
        <f>RANK(S19,$S$17:$S$21)</f>
        <v>3</v>
      </c>
      <c r="W19" s="36" t="str">
        <f>F19</f>
        <v xml:space="preserve"> </v>
      </c>
      <c r="X19" s="31">
        <f>I19</f>
        <v>4.6999999999999993</v>
      </c>
      <c r="Y19" s="31">
        <f t="shared" si="1"/>
        <v>6.25</v>
      </c>
      <c r="Z19" s="31">
        <f t="shared" si="1"/>
        <v>0</v>
      </c>
      <c r="AA19" s="31">
        <f t="shared" si="1"/>
        <v>10.95</v>
      </c>
      <c r="AB19" s="31">
        <f t="shared" si="1"/>
        <v>19.350000000000001</v>
      </c>
    </row>
    <row r="20" spans="1:28" ht="24.95" customHeight="1">
      <c r="A20" s="33">
        <f>Seznam!B71</f>
        <v>4</v>
      </c>
      <c r="B20" s="367" t="str">
        <f>Seznam!C71</f>
        <v>Kučerová Natálie</v>
      </c>
      <c r="C20" s="367">
        <f>Seznam!D71</f>
        <v>0</v>
      </c>
      <c r="D20" s="367" t="str">
        <f>Seznam!E71</f>
        <v xml:space="preserve">SKMG Máj České Budějovice </v>
      </c>
      <c r="E20" s="367">
        <f>Seznam!F65</f>
        <v>0</v>
      </c>
      <c r="F20" s="262" t="str">
        <f>IF($G$15="sestava bez náčiní","bez"," ")</f>
        <v xml:space="preserve"> </v>
      </c>
      <c r="G20" s="288">
        <v>2.9</v>
      </c>
      <c r="H20" s="289">
        <v>2.7</v>
      </c>
      <c r="I20" s="290">
        <f>G20+H20</f>
        <v>5.6</v>
      </c>
      <c r="J20" s="309">
        <v>0.8</v>
      </c>
      <c r="K20" s="310">
        <v>2.6</v>
      </c>
      <c r="L20" s="311">
        <v>2.7</v>
      </c>
      <c r="M20" s="312">
        <v>1.7</v>
      </c>
      <c r="N20" s="312">
        <v>1.7</v>
      </c>
      <c r="O20" s="313">
        <f>IF($O$2=2,TRUNC(SUM(K20:L20)/2*1000)/1000,IF($O$2=3,TRUNC(SUM(K20:M20)/3*1000)/1000,IF($O$2=4,TRUNC(MEDIAN(K20:N20)*1000)/1000,"???")))</f>
        <v>2.15</v>
      </c>
      <c r="P20" s="368">
        <f>IF(AND(J20=0,O20=0),0,IF(($Q$2-J20-O20)&lt;0,0,$Q$2-J20-O20))</f>
        <v>7.0499999999999989</v>
      </c>
      <c r="Q20" s="311"/>
      <c r="R20" s="293">
        <f>I20+P20-Q20</f>
        <v>12.649999999999999</v>
      </c>
      <c r="S20" s="24">
        <f>R12+R20</f>
        <v>26.25</v>
      </c>
      <c r="T20" s="19">
        <f>RANK(R20,$R$17:$R$21)</f>
        <v>1</v>
      </c>
      <c r="U20" s="25">
        <f>RANK(S20,$S$17:$S$21)</f>
        <v>1</v>
      </c>
      <c r="W20" s="36" t="str">
        <f>F20</f>
        <v xml:space="preserve"> </v>
      </c>
      <c r="X20" s="31">
        <f>I20</f>
        <v>5.6</v>
      </c>
      <c r="Y20" s="31">
        <f t="shared" si="1"/>
        <v>7.0499999999999989</v>
      </c>
      <c r="Z20" s="31">
        <f t="shared" si="1"/>
        <v>0</v>
      </c>
      <c r="AA20" s="31">
        <f t="shared" si="1"/>
        <v>12.649999999999999</v>
      </c>
      <c r="AB20" s="31">
        <f t="shared" si="1"/>
        <v>26.25</v>
      </c>
    </row>
    <row r="21" spans="1:28" ht="24.95" customHeight="1">
      <c r="A21" s="33"/>
      <c r="B21" s="2"/>
      <c r="C21" s="9"/>
      <c r="D21" s="34"/>
      <c r="E21" s="34"/>
      <c r="F21" s="9"/>
      <c r="G21" s="288">
        <v>0</v>
      </c>
      <c r="H21" s="289"/>
      <c r="I21" s="290">
        <f>G21+H21</f>
        <v>0</v>
      </c>
      <c r="J21" s="309">
        <v>0</v>
      </c>
      <c r="K21" s="310">
        <v>0</v>
      </c>
      <c r="L21" s="311"/>
      <c r="M21" s="312"/>
      <c r="N21" s="312"/>
      <c r="O21" s="313">
        <f>IF($O$2=2,TRUNC(SUM(K21:L21)/2*1000)/1000,IF($O$2=3,TRUNC(SUM(K21:M21)/3*1000)/1000,IF($O$2=4,TRUNC(MEDIAN(K21:N21)*1000)/1000,"???")))</f>
        <v>0</v>
      </c>
      <c r="P21" s="368">
        <f>IF(AND(J21=0,O21=0),0,IF(($Q$2-J21-O21)&lt;0,0,$Q$2-J21-O21))</f>
        <v>0</v>
      </c>
      <c r="Q21" s="311"/>
      <c r="R21" s="293">
        <f>I21+P21-Q21</f>
        <v>0</v>
      </c>
      <c r="S21" s="24">
        <f>R13+R21</f>
        <v>0</v>
      </c>
      <c r="T21" s="19">
        <f>RANK(R21,$R$17:$R$21)</f>
        <v>5</v>
      </c>
      <c r="U21" s="25">
        <f>RANK(S21,$S$17:$S$21)</f>
        <v>5</v>
      </c>
      <c r="W21" s="36">
        <f>F21</f>
        <v>0</v>
      </c>
      <c r="X21" s="31">
        <f>I21</f>
        <v>0</v>
      </c>
      <c r="Y21" s="31">
        <f t="shared" si="1"/>
        <v>0</v>
      </c>
      <c r="Z21" s="31">
        <f t="shared" si="1"/>
        <v>0</v>
      </c>
      <c r="AA21" s="31">
        <f t="shared" si="1"/>
        <v>0</v>
      </c>
      <c r="AB21" s="31">
        <f t="shared" si="1"/>
        <v>0</v>
      </c>
    </row>
  </sheetData>
  <mergeCells count="16">
    <mergeCell ref="T15:T16"/>
    <mergeCell ref="U15:U16"/>
    <mergeCell ref="A15:A16"/>
    <mergeCell ref="B15:B16"/>
    <mergeCell ref="C15:C16"/>
    <mergeCell ref="D15:D16"/>
    <mergeCell ref="E15:E16"/>
    <mergeCell ref="F15:F16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17:H21 J17:N21 G9:H13 J9:N13">
    <cfRule type="cellIs" dxfId="3" priority="1" stopIfTrue="1" operator="equal">
      <formula>0</formula>
    </cfRule>
  </conditionalFormatting>
  <conditionalFormatting sqref="I17:I21 I9:I13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16:O21 O8:O13">
    <cfRule type="cellIs" dxfId="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Zeros="0" tabSelected="1" topLeftCell="A7" workbookViewId="0">
      <selection activeCell="M10" sqref="M10"/>
    </sheetView>
  </sheetViews>
  <sheetFormatPr defaultRowHeight="15"/>
  <cols>
    <col min="1" max="1" width="9.7109375" style="99" customWidth="1"/>
    <col min="2" max="2" width="5.85546875" style="99" bestFit="1" customWidth="1"/>
    <col min="3" max="3" width="19.28515625" style="99" bestFit="1" customWidth="1"/>
    <col min="4" max="4" width="6.7109375" style="98" customWidth="1"/>
    <col min="5" max="5" width="28" style="99" customWidth="1"/>
    <col min="6" max="6" width="5" style="98" hidden="1" customWidth="1"/>
    <col min="7" max="7" width="6.28515625" style="99" bestFit="1" customWidth="1"/>
    <col min="8" max="8" width="9.42578125" style="99" bestFit="1" customWidth="1"/>
    <col min="9" max="9" width="7.140625" style="99" bestFit="1" customWidth="1"/>
    <col min="10" max="10" width="8.85546875" style="99" bestFit="1" customWidth="1"/>
    <col min="11" max="16384" width="9.140625" style="99"/>
  </cols>
  <sheetData>
    <row r="1" spans="1:10" customFormat="1" ht="24.75">
      <c r="A1" s="521" t="s">
        <v>258</v>
      </c>
      <c r="B1" s="521"/>
      <c r="C1" s="521"/>
      <c r="D1" s="521"/>
      <c r="E1" s="521"/>
      <c r="F1" s="521"/>
      <c r="G1" s="521"/>
      <c r="H1" s="521"/>
      <c r="I1" s="50"/>
      <c r="J1" s="50"/>
    </row>
    <row r="2" spans="1:10" customFormat="1">
      <c r="A2" s="51"/>
      <c r="B2" s="52"/>
      <c r="D2" s="51"/>
      <c r="E2" s="52"/>
      <c r="F2" s="52"/>
      <c r="G2" s="51"/>
      <c r="H2" s="51"/>
      <c r="I2" s="51"/>
      <c r="J2" s="51"/>
    </row>
    <row r="3" spans="1:10" customFormat="1" ht="40.5">
      <c r="A3" s="522" t="str">
        <f>Název</f>
        <v>Jihočeská liga</v>
      </c>
      <c r="B3" s="522"/>
      <c r="C3" s="522"/>
      <c r="D3" s="522"/>
      <c r="E3" s="522"/>
      <c r="F3" s="522"/>
      <c r="G3" s="522"/>
      <c r="H3" s="522"/>
      <c r="I3" s="53"/>
      <c r="J3" s="53"/>
    </row>
    <row r="4" spans="1:10" s="56" customFormat="1" ht="14.25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 customFormat="1" ht="19.5">
      <c r="A5" s="523" t="str">
        <f>Datum</f>
        <v>4.března 2017</v>
      </c>
      <c r="B5" s="523"/>
      <c r="C5" s="523"/>
      <c r="D5" s="523"/>
      <c r="E5" s="523"/>
      <c r="F5" s="523"/>
      <c r="G5" s="523"/>
      <c r="H5" s="523"/>
      <c r="I5" s="57"/>
      <c r="J5" s="57"/>
    </row>
    <row r="6" spans="1:10" s="56" customFormat="1" ht="7.5" customHeight="1">
      <c r="A6" s="54"/>
      <c r="B6" s="55"/>
      <c r="C6" s="55"/>
      <c r="D6" s="55"/>
      <c r="E6" s="55"/>
      <c r="F6" s="55"/>
      <c r="G6" s="55"/>
      <c r="H6" s="55"/>
      <c r="I6" s="55"/>
      <c r="J6" s="55"/>
    </row>
    <row r="7" spans="1:10" customFormat="1" ht="19.5">
      <c r="A7" s="523" t="str">
        <f>Místo</f>
        <v>Milevsko</v>
      </c>
      <c r="B7" s="523"/>
      <c r="C7" s="523"/>
      <c r="D7" s="523"/>
      <c r="E7" s="523"/>
      <c r="F7" s="523"/>
      <c r="G7" s="523"/>
      <c r="H7" s="523"/>
      <c r="I7" s="57"/>
      <c r="J7" s="57"/>
    </row>
    <row r="8" spans="1:10" customFormat="1" ht="20.25" thickBot="1">
      <c r="A8" s="58" t="str">
        <f>_kat1</f>
        <v>1.kategorie - Přípravka A, ročník 2011 a mladší</v>
      </c>
      <c r="B8" s="52"/>
      <c r="C8" s="59"/>
      <c r="D8" s="59"/>
      <c r="E8" s="59"/>
      <c r="F8" s="59"/>
      <c r="G8" s="59"/>
      <c r="H8" s="59"/>
      <c r="I8" s="59"/>
      <c r="J8" s="59"/>
    </row>
    <row r="9" spans="1:10" customFormat="1" ht="20.25" thickTop="1">
      <c r="A9" s="60"/>
      <c r="B9" s="61"/>
      <c r="C9" s="62"/>
      <c r="D9" s="63"/>
      <c r="E9" s="64"/>
      <c r="F9" s="65"/>
      <c r="G9" s="519" t="str">
        <f>Kat1S1</f>
        <v>sestava bez náčiní</v>
      </c>
      <c r="H9" s="520"/>
      <c r="I9" s="520"/>
      <c r="J9" s="66"/>
    </row>
    <row r="10" spans="1:10" customFormat="1" ht="16.5">
      <c r="A10" s="67" t="s">
        <v>259</v>
      </c>
      <c r="B10" s="68" t="s">
        <v>260</v>
      </c>
      <c r="C10" s="69" t="s">
        <v>261</v>
      </c>
      <c r="D10" s="70" t="s">
        <v>3</v>
      </c>
      <c r="E10" s="71" t="s">
        <v>4</v>
      </c>
      <c r="F10" s="72" t="s">
        <v>5</v>
      </c>
      <c r="G10" s="73" t="s">
        <v>262</v>
      </c>
      <c r="H10" s="73" t="s">
        <v>263</v>
      </c>
      <c r="I10" s="74" t="s">
        <v>227</v>
      </c>
      <c r="J10" s="67" t="s">
        <v>264</v>
      </c>
    </row>
    <row r="11" spans="1:10" customFormat="1" ht="15.75" thickBot="1">
      <c r="A11" s="75"/>
      <c r="B11" s="76"/>
      <c r="C11" s="77"/>
      <c r="D11" s="78"/>
      <c r="E11" s="79"/>
      <c r="F11" s="80"/>
      <c r="G11" s="81" t="s">
        <v>225</v>
      </c>
      <c r="H11" s="81" t="s">
        <v>226</v>
      </c>
      <c r="I11" s="82"/>
      <c r="J11" s="75"/>
    </row>
    <row r="12" spans="1:10" s="92" customFormat="1" ht="17.25" thickTop="1">
      <c r="A12" s="83">
        <v>1</v>
      </c>
      <c r="B12" s="84">
        <f>Seznam!B3</f>
        <v>2</v>
      </c>
      <c r="C12" s="85" t="str">
        <f>Seznam!C3</f>
        <v>Procházková Beata</v>
      </c>
      <c r="D12" s="86">
        <f>Seznam!D3</f>
        <v>0</v>
      </c>
      <c r="E12" s="87" t="str">
        <f>Seznam!E3</f>
        <v>RG Proactive Milevsko</v>
      </c>
      <c r="F12" s="87">
        <f>Seznam!F3</f>
        <v>0</v>
      </c>
      <c r="G12" s="88">
        <f>'Z1'!X10</f>
        <v>0.60000000000000009</v>
      </c>
      <c r="H12" s="89">
        <f>'Z1'!Y10</f>
        <v>4.6500000000000004</v>
      </c>
      <c r="I12" s="90">
        <f>'Z1'!Z10</f>
        <v>0</v>
      </c>
      <c r="J12" s="91">
        <f>'Z1'!AA10</f>
        <v>5.25</v>
      </c>
    </row>
    <row r="13" spans="1:10" s="92" customFormat="1" ht="16.5">
      <c r="A13" s="378">
        <v>2</v>
      </c>
      <c r="B13" s="379">
        <f>Seznam!B2</f>
        <v>1</v>
      </c>
      <c r="C13" s="380" t="str">
        <f>Seznam!C2</f>
        <v>Kloudová Sabina</v>
      </c>
      <c r="D13" s="381">
        <f>Seznam!D2</f>
        <v>0</v>
      </c>
      <c r="E13" s="382" t="str">
        <f>Seznam!E2</f>
        <v>TJ Sokol Bernartice</v>
      </c>
      <c r="F13" s="383">
        <f>Seznam!F2</f>
        <v>0</v>
      </c>
      <c r="G13" s="384">
        <f>'Z1'!X9</f>
        <v>0.30000000000000004</v>
      </c>
      <c r="H13" s="385">
        <f>'Z1'!Y9</f>
        <v>3.55</v>
      </c>
      <c r="I13" s="386">
        <f>'Z1'!Z9</f>
        <v>0</v>
      </c>
      <c r="J13" s="387">
        <f>'Z1'!AA9</f>
        <v>3.8499999999999996</v>
      </c>
    </row>
    <row r="14" spans="1:10" s="92" customFormat="1" ht="17.25" thickBot="1">
      <c r="A14" s="268">
        <v>3</v>
      </c>
      <c r="B14" s="269">
        <f>Seznam!B4</f>
        <v>3</v>
      </c>
      <c r="C14" s="270" t="str">
        <f>Seznam!C4</f>
        <v>Peterková Maria  </v>
      </c>
      <c r="D14" s="271">
        <f>Seznam!D4</f>
        <v>0</v>
      </c>
      <c r="E14" s="272" t="str">
        <f>Seznam!E4</f>
        <v>La Pirouette Jeseník </v>
      </c>
      <c r="F14" s="411">
        <f>Seznam!F4</f>
        <v>0</v>
      </c>
      <c r="G14" s="412">
        <f>'Z1'!X11</f>
        <v>0.30000000000000004</v>
      </c>
      <c r="H14" s="413">
        <f>'Z1'!Y11</f>
        <v>0.75</v>
      </c>
      <c r="I14" s="414">
        <f>'Z1'!Z11</f>
        <v>0</v>
      </c>
      <c r="J14" s="415">
        <f>'Z1'!AA11</f>
        <v>1.05</v>
      </c>
    </row>
    <row r="15" spans="1:10" ht="20.25" thickTop="1">
      <c r="A15" s="96"/>
      <c r="B15" s="97"/>
      <c r="C15" s="97"/>
      <c r="E15" s="97"/>
      <c r="G15" s="97"/>
      <c r="H15" s="97"/>
      <c r="I15" s="97"/>
      <c r="J15" s="97"/>
    </row>
    <row r="16" spans="1:10" ht="20.25" thickBot="1">
      <c r="A16" s="58" t="str">
        <f>_kat2</f>
        <v>2.kategorie - Přípravka B, ročník 2010</v>
      </c>
    </row>
    <row r="17" spans="1:10" ht="17.25" thickTop="1">
      <c r="A17" s="100"/>
      <c r="B17" s="101"/>
      <c r="C17" s="102"/>
      <c r="D17" s="103"/>
      <c r="E17" s="104"/>
      <c r="F17" s="105"/>
      <c r="G17" s="519" t="str">
        <f>Kat2S1</f>
        <v>sestava bez náčiní</v>
      </c>
      <c r="H17" s="520"/>
      <c r="I17" s="520"/>
      <c r="J17" s="66"/>
    </row>
    <row r="18" spans="1:10" ht="16.5">
      <c r="A18" s="106" t="s">
        <v>259</v>
      </c>
      <c r="B18" s="107" t="s">
        <v>260</v>
      </c>
      <c r="C18" s="108" t="s">
        <v>261</v>
      </c>
      <c r="D18" s="109" t="s">
        <v>3</v>
      </c>
      <c r="E18" s="110" t="s">
        <v>4</v>
      </c>
      <c r="F18" s="106" t="s">
        <v>5</v>
      </c>
      <c r="G18" s="73" t="s">
        <v>262</v>
      </c>
      <c r="H18" s="73" t="s">
        <v>263</v>
      </c>
      <c r="I18" s="74" t="s">
        <v>227</v>
      </c>
      <c r="J18" s="67" t="s">
        <v>264</v>
      </c>
    </row>
    <row r="19" spans="1:10" ht="15.75" customHeight="1" thickBot="1">
      <c r="A19" s="113"/>
      <c r="B19" s="114"/>
      <c r="C19" s="115"/>
      <c r="D19" s="116"/>
      <c r="E19" s="117"/>
      <c r="F19" s="118"/>
      <c r="G19" s="81" t="s">
        <v>225</v>
      </c>
      <c r="H19" s="81" t="s">
        <v>226</v>
      </c>
      <c r="I19" s="82"/>
      <c r="J19" s="75"/>
    </row>
    <row r="20" spans="1:10" ht="16.5" hidden="1" thickTop="1" thickBot="1">
      <c r="A20" s="105">
        <v>1</v>
      </c>
      <c r="B20" s="101">
        <v>17</v>
      </c>
      <c r="C20" s="121"/>
      <c r="D20" s="122"/>
      <c r="E20" s="123"/>
      <c r="F20" s="124" t="s">
        <v>265</v>
      </c>
      <c r="G20" s="125">
        <v>0</v>
      </c>
      <c r="H20" s="126" t="e">
        <v>#NUM!</v>
      </c>
      <c r="I20" s="126">
        <v>0</v>
      </c>
      <c r="J20" s="127" t="e">
        <v>#NUM!</v>
      </c>
    </row>
    <row r="21" spans="1:10" s="128" customFormat="1" ht="17.25" thickTop="1">
      <c r="A21" s="472">
        <v>1</v>
      </c>
      <c r="B21" s="418">
        <f>Seznam!B8</f>
        <v>4</v>
      </c>
      <c r="C21" s="419" t="str">
        <f>Seznam!C8</f>
        <v>Fedáková Johana</v>
      </c>
      <c r="D21" s="420">
        <f>Seznam!D8</f>
        <v>0</v>
      </c>
      <c r="E21" s="421" t="str">
        <f>Seznam!E8</f>
        <v>TJ Sokol Bernartice</v>
      </c>
      <c r="F21" s="422">
        <f>Seznam!F8</f>
        <v>0</v>
      </c>
      <c r="G21" s="423">
        <f>'Z2'!X11</f>
        <v>0.89999999999999991</v>
      </c>
      <c r="H21" s="89">
        <f>'Z2'!Y11</f>
        <v>4.9000000000000004</v>
      </c>
      <c r="I21" s="397">
        <f>'Z2'!Z11</f>
        <v>0</v>
      </c>
      <c r="J21" s="424">
        <f>'Z2'!AA11</f>
        <v>5.8000000000000007</v>
      </c>
    </row>
    <row r="22" spans="1:10" s="128" customFormat="1" ht="16.5">
      <c r="A22" s="473">
        <v>2</v>
      </c>
      <c r="B22" s="425">
        <f>Seznam!B6</f>
        <v>2</v>
      </c>
      <c r="C22" s="426" t="str">
        <f>Seznam!C6</f>
        <v>Rollová Hana</v>
      </c>
      <c r="D22" s="427">
        <f>Seznam!D6</f>
        <v>0</v>
      </c>
      <c r="E22" s="428" t="str">
        <f>Seznam!E6</f>
        <v>TJ Jiskra Humpolec</v>
      </c>
      <c r="F22" s="429">
        <f>Seznam!F6</f>
        <v>0</v>
      </c>
      <c r="G22" s="430">
        <f>'Z2'!X10</f>
        <v>0.8</v>
      </c>
      <c r="H22" s="391">
        <f>'Z2'!Y10</f>
        <v>4.05</v>
      </c>
      <c r="I22" s="398">
        <f>'Z2'!Z10</f>
        <v>0</v>
      </c>
      <c r="J22" s="431">
        <f>'Z2'!AA10</f>
        <v>4.8499999999999996</v>
      </c>
    </row>
    <row r="23" spans="1:10" ht="16.5">
      <c r="A23" s="474">
        <v>3</v>
      </c>
      <c r="B23" s="425">
        <f>Seznam!B9</f>
        <v>5</v>
      </c>
      <c r="C23" s="426" t="str">
        <f>Seznam!C9</f>
        <v>Jiráková Anika</v>
      </c>
      <c r="D23" s="427">
        <f>Seznam!D9</f>
        <v>0</v>
      </c>
      <c r="E23" s="428" t="str">
        <f>Seznam!E9</f>
        <v>TJ Jiskra Humpolec</v>
      </c>
      <c r="F23" s="429">
        <f>Seznam!F9</f>
        <v>0</v>
      </c>
      <c r="G23" s="430">
        <f>'Z2'!X12</f>
        <v>0.7</v>
      </c>
      <c r="H23" s="391">
        <f>'Z2'!Y12</f>
        <v>3.95</v>
      </c>
      <c r="I23" s="398">
        <f>'Z2'!Z12</f>
        <v>0</v>
      </c>
      <c r="J23" s="431">
        <f>'Z2'!AA12</f>
        <v>4.6500000000000004</v>
      </c>
    </row>
    <row r="24" spans="1:10" ht="15.75" thickBot="1">
      <c r="A24" s="133">
        <v>4</v>
      </c>
      <c r="B24" s="134">
        <f>Seznam!B5</f>
        <v>1</v>
      </c>
      <c r="C24" s="416" t="str">
        <f>Seznam!C5</f>
        <v>Čunátová Nina</v>
      </c>
      <c r="D24" s="258">
        <f>Seznam!D5</f>
        <v>0</v>
      </c>
      <c r="E24" s="259" t="str">
        <f>Seznam!E5</f>
        <v>TJ Sokol Bernartice</v>
      </c>
      <c r="F24" s="417">
        <f>Seznam!F5</f>
        <v>0</v>
      </c>
      <c r="G24" s="135">
        <f>'Z2'!X9</f>
        <v>0.4</v>
      </c>
      <c r="H24" s="94">
        <f>'Z2'!Y9</f>
        <v>4.1000000000000005</v>
      </c>
      <c r="I24" s="275">
        <f>'Z2'!Z9</f>
        <v>0</v>
      </c>
      <c r="J24" s="273">
        <f>'Z2'!AA9</f>
        <v>4.5000000000000009</v>
      </c>
    </row>
    <row r="25" spans="1:10" ht="15.75" thickTop="1"/>
    <row r="26" spans="1:10" ht="20.25" thickBot="1">
      <c r="A26" s="58" t="str">
        <f>_kat3</f>
        <v>3a.kategorie - Naděje nejmladší, ročník 2009</v>
      </c>
      <c r="B26" s="52"/>
      <c r="C26" s="59"/>
      <c r="D26" s="59"/>
      <c r="E26" s="59"/>
      <c r="F26" s="59"/>
      <c r="G26" s="59"/>
      <c r="H26" s="59"/>
      <c r="I26" s="59"/>
      <c r="J26" s="59"/>
    </row>
    <row r="27" spans="1:10" ht="20.25" thickTop="1">
      <c r="A27" s="60"/>
      <c r="B27" s="61"/>
      <c r="C27" s="62"/>
      <c r="D27" s="63"/>
      <c r="E27" s="64"/>
      <c r="F27" s="65"/>
      <c r="G27" s="519" t="str">
        <f>Kat3S1</f>
        <v>sestava bez náčiní</v>
      </c>
      <c r="H27" s="520"/>
      <c r="I27" s="520"/>
      <c r="J27" s="66"/>
    </row>
    <row r="28" spans="1:10" ht="16.5">
      <c r="A28" s="67" t="s">
        <v>259</v>
      </c>
      <c r="B28" s="68" t="s">
        <v>260</v>
      </c>
      <c r="C28" s="69" t="s">
        <v>261</v>
      </c>
      <c r="D28" s="70" t="s">
        <v>3</v>
      </c>
      <c r="E28" s="71" t="s">
        <v>4</v>
      </c>
      <c r="F28" s="72" t="s">
        <v>5</v>
      </c>
      <c r="G28" s="73" t="s">
        <v>262</v>
      </c>
      <c r="H28" s="73" t="s">
        <v>263</v>
      </c>
      <c r="I28" s="74" t="s">
        <v>227</v>
      </c>
      <c r="J28" s="67" t="s">
        <v>264</v>
      </c>
    </row>
    <row r="29" spans="1:10" ht="15.75" thickBot="1">
      <c r="A29" s="75"/>
      <c r="B29" s="76"/>
      <c r="C29" s="77"/>
      <c r="D29" s="78"/>
      <c r="E29" s="79"/>
      <c r="F29" s="80"/>
      <c r="G29" s="81" t="s">
        <v>225</v>
      </c>
      <c r="H29" s="81" t="s">
        <v>226</v>
      </c>
      <c r="I29" s="82"/>
      <c r="J29" s="75"/>
    </row>
    <row r="30" spans="1:10" ht="17.25" thickTop="1">
      <c r="A30" s="83">
        <v>1</v>
      </c>
      <c r="B30" s="84">
        <f>Seznam!B14</f>
        <v>5</v>
      </c>
      <c r="C30" s="85" t="str">
        <f>Seznam!C14</f>
        <v>Bendová Kateřina</v>
      </c>
      <c r="D30" s="86">
        <f>Seznam!D14</f>
        <v>0</v>
      </c>
      <c r="E30" s="87" t="str">
        <f>Seznam!E14</f>
        <v>RG Proactive Milevsko</v>
      </c>
      <c r="F30" s="393">
        <f>Seznam!F14</f>
        <v>0</v>
      </c>
      <c r="G30" s="88">
        <f>Z3a!W12</f>
        <v>2.1</v>
      </c>
      <c r="H30" s="89">
        <f>Z3a!X12</f>
        <v>6.2</v>
      </c>
      <c r="I30" s="397">
        <f>Z3a!Y12</f>
        <v>0</v>
      </c>
      <c r="J30" s="91">
        <f>Z3a!Z12</f>
        <v>8.3000000000000007</v>
      </c>
    </row>
    <row r="31" spans="1:10" ht="16.5">
      <c r="A31" s="392">
        <v>2</v>
      </c>
      <c r="B31" s="395">
        <f>Seznam!B16</f>
        <v>7</v>
      </c>
      <c r="C31" s="389" t="str">
        <f>Seznam!C16</f>
        <v>Churanová Amélie</v>
      </c>
      <c r="D31" s="388">
        <f>Seznam!D16</f>
        <v>0</v>
      </c>
      <c r="E31" s="396" t="str">
        <f>Seznam!E16</f>
        <v xml:space="preserve">SKMG Máj České Budějovice </v>
      </c>
      <c r="F31" s="394">
        <f>Seznam!F16</f>
        <v>0</v>
      </c>
      <c r="G31" s="390">
        <f>Z3a!W14</f>
        <v>1.5</v>
      </c>
      <c r="H31" s="391">
        <f>Z3a!X14</f>
        <v>5.95</v>
      </c>
      <c r="I31" s="398">
        <f>Z3a!Y14</f>
        <v>0</v>
      </c>
      <c r="J31" s="399">
        <f>Z3a!Z14</f>
        <v>7.45</v>
      </c>
    </row>
    <row r="32" spans="1:10" ht="16.5">
      <c r="A32" s="392">
        <v>3</v>
      </c>
      <c r="B32" s="395">
        <f>Seznam!B18</f>
        <v>9</v>
      </c>
      <c r="C32" s="389" t="str">
        <f>Seznam!C18</f>
        <v>Návarová Adéla</v>
      </c>
      <c r="D32" s="388">
        <f>Seznam!D18</f>
        <v>0</v>
      </c>
      <c r="E32" s="396" t="str">
        <f>Seznam!E18</f>
        <v xml:space="preserve">SKMG Máj České Budějovice </v>
      </c>
      <c r="F32" s="440">
        <f>Seznam!F18</f>
        <v>0</v>
      </c>
      <c r="G32" s="390">
        <f>Z3a!W16</f>
        <v>1.6</v>
      </c>
      <c r="H32" s="391">
        <f>Z3a!X16</f>
        <v>5.5499999999999989</v>
      </c>
      <c r="I32" s="398">
        <f>Z3a!Y16</f>
        <v>0</v>
      </c>
      <c r="J32" s="399">
        <f>Z3a!Z16</f>
        <v>7.1499999999999986</v>
      </c>
    </row>
    <row r="33" spans="1:10">
      <c r="A33" s="470">
        <v>4</v>
      </c>
      <c r="B33" s="434">
        <f>Seznam!B10</f>
        <v>1</v>
      </c>
      <c r="C33" s="435" t="str">
        <f>Seznam!C10</f>
        <v>Lacinová Andrea</v>
      </c>
      <c r="D33" s="436">
        <f>Seznam!D10</f>
        <v>0</v>
      </c>
      <c r="E33" s="437" t="str">
        <f>Seznam!E10</f>
        <v xml:space="preserve">SKMG Máj České Budějovice </v>
      </c>
      <c r="F33" s="438">
        <f>Seznam!F10</f>
        <v>0</v>
      </c>
      <c r="G33" s="432">
        <f>Z3a!W9</f>
        <v>1.6</v>
      </c>
      <c r="H33" s="131">
        <f>Z3a!X9</f>
        <v>5.5000000000000009</v>
      </c>
      <c r="I33" s="274">
        <f>Z3a!Y9</f>
        <v>0</v>
      </c>
      <c r="J33" s="433">
        <f>Z3a!Z9</f>
        <v>7.1000000000000014</v>
      </c>
    </row>
    <row r="34" spans="1:10">
      <c r="A34" s="470">
        <v>5</v>
      </c>
      <c r="B34" s="434">
        <f>Seznam!B15</f>
        <v>6</v>
      </c>
      <c r="C34" s="435" t="str">
        <f>Seznam!C15</f>
        <v>Karnišová Valéria</v>
      </c>
      <c r="D34" s="436">
        <f>Seznam!D15</f>
        <v>0</v>
      </c>
      <c r="E34" s="437" t="str">
        <f>Seznam!E15</f>
        <v xml:space="preserve">SKMG Máj České Budějovice </v>
      </c>
      <c r="F34" s="438">
        <f>Seznam!F15</f>
        <v>0</v>
      </c>
      <c r="G34" s="432">
        <f>Z3a!W13</f>
        <v>1.5</v>
      </c>
      <c r="H34" s="131">
        <f>Z3a!X13</f>
        <v>5.4499999999999993</v>
      </c>
      <c r="I34" s="274">
        <f>Z3a!Y13</f>
        <v>0</v>
      </c>
      <c r="J34" s="433">
        <f>Z3a!Z13</f>
        <v>6.9499999999999993</v>
      </c>
    </row>
    <row r="35" spans="1:10">
      <c r="A35" s="470">
        <v>6</v>
      </c>
      <c r="B35" s="434">
        <f>Seznam!B17</f>
        <v>8</v>
      </c>
      <c r="C35" s="435" t="str">
        <f>Seznam!C17</f>
        <v>Kotašková Elen</v>
      </c>
      <c r="D35" s="436">
        <f>Seznam!D17</f>
        <v>0</v>
      </c>
      <c r="E35" s="437" t="str">
        <f>Seznam!E17</f>
        <v xml:space="preserve">SKMG Máj České Budějovice </v>
      </c>
      <c r="F35" s="438">
        <f>Seznam!F17</f>
        <v>0</v>
      </c>
      <c r="G35" s="432">
        <f>Z3a!W15</f>
        <v>1.3</v>
      </c>
      <c r="H35" s="131">
        <f>Z3a!X15</f>
        <v>4.4499999999999993</v>
      </c>
      <c r="I35" s="274">
        <f>Z3a!Y15</f>
        <v>0</v>
      </c>
      <c r="J35" s="433">
        <f>Z3a!Z15</f>
        <v>5.7499999999999991</v>
      </c>
    </row>
    <row r="36" spans="1:10">
      <c r="A36" s="470">
        <v>7</v>
      </c>
      <c r="B36" s="434">
        <f>Seznam!B12</f>
        <v>3</v>
      </c>
      <c r="C36" s="435" t="str">
        <f>Seznam!C12</f>
        <v>Hanusová Kateřina</v>
      </c>
      <c r="D36" s="436">
        <f>Seznam!D12</f>
        <v>0</v>
      </c>
      <c r="E36" s="437" t="str">
        <f>Seznam!E12</f>
        <v xml:space="preserve">SKMG Máj České Budějovice </v>
      </c>
      <c r="F36" s="438">
        <f>Seznam!F12</f>
        <v>0</v>
      </c>
      <c r="G36" s="432">
        <f>Z3a!W10</f>
        <v>0.1</v>
      </c>
      <c r="H36" s="131">
        <f>Z3a!X10</f>
        <v>3.35</v>
      </c>
      <c r="I36" s="274">
        <f>Z3a!Y10</f>
        <v>0</v>
      </c>
      <c r="J36" s="433">
        <f>Z3a!Z10</f>
        <v>3.45</v>
      </c>
    </row>
    <row r="37" spans="1:10" ht="15.75" thickBot="1">
      <c r="A37" s="471">
        <v>8</v>
      </c>
      <c r="B37" s="407">
        <f>Seznam!B13</f>
        <v>4</v>
      </c>
      <c r="C37" s="408" t="str">
        <f>Seznam!C13</f>
        <v>Jiráková Kateřina</v>
      </c>
      <c r="D37" s="409">
        <f>Seznam!D13</f>
        <v>0</v>
      </c>
      <c r="E37" s="410" t="str">
        <f>Seznam!E13</f>
        <v>TJ Jiskra Humpolec</v>
      </c>
      <c r="F37" s="439">
        <f>Seznam!F13</f>
        <v>0</v>
      </c>
      <c r="G37" s="93">
        <f>Z3a!W11</f>
        <v>0.7</v>
      </c>
      <c r="H37" s="94">
        <f>Z3a!X11</f>
        <v>2.4499999999999993</v>
      </c>
      <c r="I37" s="275">
        <f>Z3a!Y11</f>
        <v>0</v>
      </c>
      <c r="J37" s="95">
        <f>Z3a!Z11</f>
        <v>3.1499999999999995</v>
      </c>
    </row>
    <row r="38" spans="1:10" ht="15.75" thickTop="1"/>
  </sheetData>
  <sortState ref="B30:J37">
    <sortCondition descending="1" ref="J30:J37"/>
  </sortState>
  <mergeCells count="7">
    <mergeCell ref="G27:I27"/>
    <mergeCell ref="G9:I9"/>
    <mergeCell ref="G17:I17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" header="0" footer="0"/>
  <pageSetup paperSize="9" scale="85" orientation="landscape" horizontalDpi="4294967293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opLeftCell="A18" workbookViewId="0">
      <selection activeCell="J49" sqref="J49"/>
    </sheetView>
  </sheetViews>
  <sheetFormatPr defaultRowHeight="15"/>
  <cols>
    <col min="1" max="1" width="9.7109375" style="99" customWidth="1"/>
    <col min="2" max="2" width="5.85546875" style="99" bestFit="1" customWidth="1"/>
    <col min="3" max="3" width="19.7109375" style="99" bestFit="1" customWidth="1"/>
    <col min="4" max="4" width="6.7109375" style="98" customWidth="1"/>
    <col min="5" max="5" width="27.140625" style="99" bestFit="1" customWidth="1"/>
    <col min="6" max="6" width="5" style="98" hidden="1" customWidth="1"/>
    <col min="7" max="7" width="6.7109375" style="99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521" t="s">
        <v>258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7" customFormat="1">
      <c r="A2" s="51"/>
      <c r="B2" s="52"/>
      <c r="D2" s="51"/>
      <c r="E2" s="52"/>
      <c r="F2" s="52"/>
      <c r="G2" s="51"/>
      <c r="H2" s="51"/>
      <c r="I2" s="51"/>
      <c r="J2" s="51"/>
      <c r="K2" s="59"/>
    </row>
    <row r="3" spans="1:17" customFormat="1" ht="40.5">
      <c r="A3" s="522" t="str">
        <f>Název</f>
        <v>Jihočeská liga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7" s="56" customFormat="1" ht="14.25">
      <c r="A4" s="54"/>
      <c r="B4" s="55"/>
      <c r="C4" s="55"/>
      <c r="D4" s="55"/>
      <c r="E4" s="55"/>
      <c r="F4" s="55"/>
      <c r="G4" s="55"/>
      <c r="H4" s="55"/>
      <c r="I4" s="55"/>
      <c r="J4" s="55"/>
      <c r="K4" s="138"/>
    </row>
    <row r="5" spans="1:17" customFormat="1" ht="19.5">
      <c r="A5" s="523" t="str">
        <f>Datum</f>
        <v>4.března 2017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7" s="56" customFormat="1" ht="7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138"/>
    </row>
    <row r="7" spans="1:17" customFormat="1" ht="19.5">
      <c r="A7" s="523" t="str">
        <f>Místo</f>
        <v>Milevsko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58" t="str">
        <f>_kat4</f>
        <v>3b.kategorie - Naděje nejmladší, ročník 2009 a mladší</v>
      </c>
    </row>
    <row r="10" spans="1:17" ht="17.25" thickTop="1">
      <c r="A10" s="100"/>
      <c r="B10" s="101"/>
      <c r="C10" s="102"/>
      <c r="D10" s="103"/>
      <c r="E10" s="104"/>
      <c r="F10" s="105"/>
      <c r="G10" s="526" t="str">
        <f>Kat4S1</f>
        <v>sestava bez náčiní</v>
      </c>
      <c r="H10" s="527"/>
      <c r="I10" s="527"/>
      <c r="J10" s="527"/>
      <c r="K10" s="528"/>
      <c r="L10" s="526" t="str">
        <f>Kat4S2</f>
        <v>sestava s libovolným náčiním</v>
      </c>
      <c r="M10" s="527"/>
      <c r="N10" s="527"/>
      <c r="O10" s="527"/>
      <c r="P10" s="528"/>
      <c r="Q10" s="139"/>
    </row>
    <row r="11" spans="1:17" ht="16.5">
      <c r="A11" s="106" t="s">
        <v>259</v>
      </c>
      <c r="B11" s="107" t="s">
        <v>260</v>
      </c>
      <c r="C11" s="108" t="s">
        <v>261</v>
      </c>
      <c r="D11" s="109" t="s">
        <v>3</v>
      </c>
      <c r="E11" s="110" t="s">
        <v>4</v>
      </c>
      <c r="F11" s="106" t="s">
        <v>5</v>
      </c>
      <c r="G11" s="524" t="s">
        <v>232</v>
      </c>
      <c r="H11" s="73" t="s">
        <v>262</v>
      </c>
      <c r="I11" s="111" t="s">
        <v>263</v>
      </c>
      <c r="J11" s="111" t="s">
        <v>227</v>
      </c>
      <c r="K11" s="112" t="s">
        <v>264</v>
      </c>
      <c r="L11" s="524" t="s">
        <v>232</v>
      </c>
      <c r="M11" s="73" t="s">
        <v>262</v>
      </c>
      <c r="N11" s="111" t="s">
        <v>263</v>
      </c>
      <c r="O11" s="111" t="s">
        <v>227</v>
      </c>
      <c r="P11" s="112" t="s">
        <v>264</v>
      </c>
      <c r="Q11" s="140" t="s">
        <v>266</v>
      </c>
    </row>
    <row r="12" spans="1:17" ht="15.75" customHeight="1" thickBot="1">
      <c r="A12" s="113"/>
      <c r="B12" s="114"/>
      <c r="C12" s="115"/>
      <c r="D12" s="116"/>
      <c r="E12" s="117"/>
      <c r="F12" s="118"/>
      <c r="G12" s="525"/>
      <c r="H12" s="81" t="s">
        <v>225</v>
      </c>
      <c r="I12" s="119" t="s">
        <v>226</v>
      </c>
      <c r="J12" s="119"/>
      <c r="K12" s="120"/>
      <c r="L12" s="525"/>
      <c r="M12" s="81" t="s">
        <v>225</v>
      </c>
      <c r="N12" s="119" t="s">
        <v>226</v>
      </c>
      <c r="O12" s="119"/>
      <c r="P12" s="120"/>
      <c r="Q12" s="141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265</v>
      </c>
      <c r="G13" s="142"/>
      <c r="H13" s="126">
        <v>0</v>
      </c>
      <c r="I13" s="126" t="e">
        <v>#NUM!</v>
      </c>
      <c r="J13" s="126">
        <v>0</v>
      </c>
      <c r="K13" s="127" t="e">
        <v>#NUM!</v>
      </c>
      <c r="L13" s="142"/>
      <c r="M13" s="126">
        <v>0</v>
      </c>
      <c r="N13" s="126" t="e">
        <v>#NUM!</v>
      </c>
      <c r="O13" s="126">
        <v>0</v>
      </c>
      <c r="P13" s="127" t="e">
        <v>#NUM!</v>
      </c>
      <c r="Q13" s="143" t="e">
        <v>#NUM!</v>
      </c>
    </row>
    <row r="14" spans="1:17" s="128" customFormat="1" ht="17.25" thickTop="1">
      <c r="A14" s="260">
        <v>1</v>
      </c>
      <c r="B14" s="441">
        <f>Seznam!B21</f>
        <v>3</v>
      </c>
      <c r="C14" s="442" t="str">
        <f>Seznam!C21</f>
        <v>Kofroňová Anna  </v>
      </c>
      <c r="D14" s="420">
        <f>Seznam!D21</f>
        <v>0</v>
      </c>
      <c r="E14" s="421" t="str">
        <f>Seznam!E21</f>
        <v>La Pirouette Jeseník </v>
      </c>
      <c r="F14" s="441">
        <f>Seznam!F21</f>
        <v>0</v>
      </c>
      <c r="G14" s="443" t="str">
        <f>Z3b!W11</f>
        <v>bez</v>
      </c>
      <c r="H14" s="444">
        <f>Z3b!X11</f>
        <v>2.4</v>
      </c>
      <c r="I14" s="89">
        <f>Z3b!Y11</f>
        <v>6.3500000000000005</v>
      </c>
      <c r="J14" s="444">
        <f>Z3b!Z11</f>
        <v>0</v>
      </c>
      <c r="K14" s="445">
        <f>Z3b!AA11</f>
        <v>8.75</v>
      </c>
      <c r="L14" s="443" t="s">
        <v>267</v>
      </c>
      <c r="M14" s="444">
        <f>Z3b!X18</f>
        <v>2</v>
      </c>
      <c r="N14" s="89">
        <f>Z3b!Y18</f>
        <v>4.4499999999999993</v>
      </c>
      <c r="O14" s="444">
        <f>Z3b!Z18</f>
        <v>0</v>
      </c>
      <c r="P14" s="89">
        <f>Z3b!AA18</f>
        <v>6.4499999999999993</v>
      </c>
      <c r="Q14" s="445">
        <f>Z3b!AB18</f>
        <v>15.2</v>
      </c>
    </row>
    <row r="15" spans="1:17" s="128" customFormat="1" ht="16.5">
      <c r="A15" s="254">
        <v>2</v>
      </c>
      <c r="B15" s="446">
        <f>Seznam!B20</f>
        <v>2</v>
      </c>
      <c r="C15" s="447" t="str">
        <f>Seznam!C20</f>
        <v xml:space="preserve">Kuchtová Tereza </v>
      </c>
      <c r="D15" s="448">
        <f>Seznam!D20</f>
        <v>0</v>
      </c>
      <c r="E15" s="449" t="str">
        <f>Seznam!E20</f>
        <v>TJ Sokol Bernartice</v>
      </c>
      <c r="F15" s="446">
        <f>Seznam!F20</f>
        <v>0</v>
      </c>
      <c r="G15" s="450" t="str">
        <f>Z3b!W10</f>
        <v>bez</v>
      </c>
      <c r="H15" s="451">
        <f>Z3b!X10</f>
        <v>1.6</v>
      </c>
      <c r="I15" s="391">
        <f>Z3b!Y10</f>
        <v>5.5000000000000009</v>
      </c>
      <c r="J15" s="451">
        <f>Z3b!Z10</f>
        <v>0</v>
      </c>
      <c r="K15" s="452">
        <f>Z3b!AA10</f>
        <v>7.1000000000000014</v>
      </c>
      <c r="L15" s="450" t="s">
        <v>267</v>
      </c>
      <c r="M15" s="451">
        <f>Z3b!X17</f>
        <v>0.6</v>
      </c>
      <c r="N15" s="391">
        <f>Z3b!Y17</f>
        <v>3.85</v>
      </c>
      <c r="O15" s="451">
        <f>Z3b!Z17</f>
        <v>0</v>
      </c>
      <c r="P15" s="391">
        <f>Z3b!AA17</f>
        <v>4.45</v>
      </c>
      <c r="Q15" s="452">
        <f>Z3b!AB17</f>
        <v>11.55</v>
      </c>
    </row>
    <row r="16" spans="1:17" s="128" customFormat="1" ht="17.25" thickBot="1">
      <c r="A16" s="256">
        <v>3</v>
      </c>
      <c r="B16" s="453">
        <f>Seznam!B19</f>
        <v>1</v>
      </c>
      <c r="C16" s="454" t="str">
        <f>Seznam!C19</f>
        <v>Kučerová Ema</v>
      </c>
      <c r="D16" s="455">
        <f>Seznam!D19</f>
        <v>0</v>
      </c>
      <c r="E16" s="456" t="str">
        <f>Seznam!E19</f>
        <v>RG Proactive Milevsko</v>
      </c>
      <c r="F16" s="453">
        <f>Seznam!F19</f>
        <v>0</v>
      </c>
      <c r="G16" s="457" t="str">
        <f>Z3b!W9</f>
        <v>bez</v>
      </c>
      <c r="H16" s="458">
        <f>Z3b!X9</f>
        <v>0.7</v>
      </c>
      <c r="I16" s="413">
        <f>Z3b!Y9</f>
        <v>2.7</v>
      </c>
      <c r="J16" s="458">
        <f>Z3b!Z9</f>
        <v>0</v>
      </c>
      <c r="K16" s="459">
        <f>Z3b!AA9</f>
        <v>3.4000000000000004</v>
      </c>
      <c r="L16" s="457" t="s">
        <v>267</v>
      </c>
      <c r="M16" s="458">
        <f>Z3b!X16</f>
        <v>0.2</v>
      </c>
      <c r="N16" s="413">
        <f>Z3b!Y16</f>
        <v>2</v>
      </c>
      <c r="O16" s="458">
        <f>Z3b!Z16</f>
        <v>0</v>
      </c>
      <c r="P16" s="413">
        <f>Z3b!AA16</f>
        <v>2.2000000000000002</v>
      </c>
      <c r="Q16" s="459">
        <f>Z3b!AB16</f>
        <v>5.6000000000000005</v>
      </c>
    </row>
    <row r="17" spans="1:17" ht="15.75" thickTop="1"/>
    <row r="18" spans="1:17" ht="20.25" thickBot="1">
      <c r="A18" s="58" t="str">
        <f>_kat5</f>
        <v>4.kategorie - Naděje mladší, ročník 2007 a 2008</v>
      </c>
    </row>
    <row r="19" spans="1:17" ht="17.25" thickTop="1">
      <c r="A19" s="100"/>
      <c r="B19" s="101"/>
      <c r="C19" s="102"/>
      <c r="D19" s="103"/>
      <c r="E19" s="104"/>
      <c r="F19" s="105"/>
      <c r="G19" s="526" t="str">
        <f>Kat5S1</f>
        <v>sestava bez náčiní</v>
      </c>
      <c r="H19" s="527"/>
      <c r="I19" s="527"/>
      <c r="J19" s="527"/>
      <c r="K19" s="528"/>
      <c r="L19" s="526" t="str">
        <f>Kat5S2</f>
        <v>sestava s libovolným náčiním</v>
      </c>
      <c r="M19" s="527"/>
      <c r="N19" s="527"/>
      <c r="O19" s="527"/>
      <c r="P19" s="528"/>
      <c r="Q19" s="139"/>
    </row>
    <row r="20" spans="1:17" ht="16.5">
      <c r="A20" s="106" t="s">
        <v>259</v>
      </c>
      <c r="B20" s="107" t="s">
        <v>260</v>
      </c>
      <c r="C20" s="108" t="s">
        <v>261</v>
      </c>
      <c r="D20" s="109" t="s">
        <v>3</v>
      </c>
      <c r="E20" s="110" t="s">
        <v>4</v>
      </c>
      <c r="F20" s="106" t="s">
        <v>5</v>
      </c>
      <c r="G20" s="524" t="s">
        <v>232</v>
      </c>
      <c r="H20" s="73" t="s">
        <v>262</v>
      </c>
      <c r="I20" s="111" t="s">
        <v>263</v>
      </c>
      <c r="J20" s="111" t="s">
        <v>227</v>
      </c>
      <c r="K20" s="112" t="s">
        <v>264</v>
      </c>
      <c r="L20" s="524" t="s">
        <v>232</v>
      </c>
      <c r="M20" s="73" t="s">
        <v>262</v>
      </c>
      <c r="N20" s="111" t="s">
        <v>263</v>
      </c>
      <c r="O20" s="111" t="s">
        <v>227</v>
      </c>
      <c r="P20" s="112" t="s">
        <v>264</v>
      </c>
      <c r="Q20" s="140" t="s">
        <v>266</v>
      </c>
    </row>
    <row r="21" spans="1:17" ht="15.75" customHeight="1" thickBot="1">
      <c r="A21" s="113"/>
      <c r="B21" s="114"/>
      <c r="C21" s="115"/>
      <c r="D21" s="116"/>
      <c r="E21" s="117"/>
      <c r="F21" s="118"/>
      <c r="G21" s="525"/>
      <c r="H21" s="81" t="s">
        <v>225</v>
      </c>
      <c r="I21" s="119" t="s">
        <v>226</v>
      </c>
      <c r="J21" s="119"/>
      <c r="K21" s="120"/>
      <c r="L21" s="525"/>
      <c r="M21" s="81" t="s">
        <v>225</v>
      </c>
      <c r="N21" s="119" t="s">
        <v>226</v>
      </c>
      <c r="O21" s="119"/>
      <c r="P21" s="120"/>
      <c r="Q21" s="141"/>
    </row>
    <row r="22" spans="1:17" ht="16.5" hidden="1" customHeight="1">
      <c r="A22" s="105">
        <v>1</v>
      </c>
      <c r="B22" s="101">
        <v>17</v>
      </c>
      <c r="C22" s="121"/>
      <c r="D22" s="122"/>
      <c r="E22" s="123"/>
      <c r="F22" s="124" t="s">
        <v>265</v>
      </c>
      <c r="G22" s="142"/>
      <c r="H22" s="126">
        <v>0</v>
      </c>
      <c r="I22" s="126" t="e">
        <v>#NUM!</v>
      </c>
      <c r="J22" s="126">
        <v>0</v>
      </c>
      <c r="K22" s="127" t="e">
        <v>#NUM!</v>
      </c>
      <c r="L22" s="142"/>
      <c r="M22" s="126">
        <v>0</v>
      </c>
      <c r="N22" s="126" t="e">
        <v>#NUM!</v>
      </c>
      <c r="O22" s="126">
        <v>0</v>
      </c>
      <c r="P22" s="127" t="e">
        <v>#NUM!</v>
      </c>
      <c r="Q22" s="143" t="e">
        <v>#NUM!</v>
      </c>
    </row>
    <row r="23" spans="1:17" s="128" customFormat="1" ht="17.25" thickTop="1">
      <c r="A23" s="441">
        <v>1</v>
      </c>
      <c r="B23" s="441">
        <f>Seznam!B28</f>
        <v>7</v>
      </c>
      <c r="C23" s="442" t="str">
        <f>Seznam!C28</f>
        <v>Petříková Valentýna</v>
      </c>
      <c r="D23" s="420">
        <f>Seznam!D28</f>
        <v>0</v>
      </c>
      <c r="E23" s="421" t="str">
        <f>Seznam!E28</f>
        <v>RG Proactive Milevsko</v>
      </c>
      <c r="F23" s="441">
        <f>Seznam!F28</f>
        <v>0</v>
      </c>
      <c r="G23" s="443" t="str">
        <f>'Z4'!W14</f>
        <v>bez</v>
      </c>
      <c r="H23" s="444">
        <f>'Z4'!X14</f>
        <v>2.6999999999999997</v>
      </c>
      <c r="I23" s="89">
        <f>'Z4'!Y14</f>
        <v>7.3000000000000007</v>
      </c>
      <c r="J23" s="444">
        <f>'Z4'!Z14</f>
        <v>0</v>
      </c>
      <c r="K23" s="445">
        <f>'Z4'!AA14</f>
        <v>10</v>
      </c>
      <c r="L23" s="443" t="s">
        <v>268</v>
      </c>
      <c r="M23" s="444">
        <f>'Z4'!X40</f>
        <v>2.6</v>
      </c>
      <c r="N23" s="89">
        <f>'Z4'!Y40</f>
        <v>5.4999999999999991</v>
      </c>
      <c r="O23" s="444">
        <f>'Z4'!Z40</f>
        <v>0</v>
      </c>
      <c r="P23" s="89">
        <f>'Z4'!AA40</f>
        <v>8.1</v>
      </c>
      <c r="Q23" s="445">
        <f>'Z4'!AB40</f>
        <v>18.100000000000001</v>
      </c>
    </row>
    <row r="24" spans="1:17" s="128" customFormat="1" ht="16.5">
      <c r="A24" s="446">
        <v>2</v>
      </c>
      <c r="B24" s="446">
        <f>Seznam!B44</f>
        <v>23</v>
      </c>
      <c r="C24" s="447" t="str">
        <f>Seznam!C44</f>
        <v>Šimáková Veronika</v>
      </c>
      <c r="D24" s="448">
        <f>Seznam!D44</f>
        <v>0</v>
      </c>
      <c r="E24" s="449" t="str">
        <f>Seznam!E44</f>
        <v>RG Proactive Milevsko</v>
      </c>
      <c r="F24" s="446">
        <f>Seznam!F44</f>
        <v>0</v>
      </c>
      <c r="G24" s="450" t="str">
        <f>'Z4'!W28</f>
        <v>bez</v>
      </c>
      <c r="H24" s="451">
        <f>'Z4'!X28</f>
        <v>2.6</v>
      </c>
      <c r="I24" s="391">
        <f>'Z4'!Y28</f>
        <v>7</v>
      </c>
      <c r="J24" s="451">
        <f>'Z4'!Z28</f>
        <v>0</v>
      </c>
      <c r="K24" s="452">
        <f>'Z4'!AA28</f>
        <v>9.6</v>
      </c>
      <c r="L24" s="450" t="s">
        <v>268</v>
      </c>
      <c r="M24" s="451">
        <f>'Z4'!X54</f>
        <v>2.4</v>
      </c>
      <c r="N24" s="391">
        <f>'Z4'!Y54</f>
        <v>5.55</v>
      </c>
      <c r="O24" s="451">
        <f>'Z4'!Z54</f>
        <v>0</v>
      </c>
      <c r="P24" s="391">
        <f>'Z4'!AA54</f>
        <v>7.9499999999999993</v>
      </c>
      <c r="Q24" s="452">
        <f>'Z4'!AB54</f>
        <v>17.549999999999997</v>
      </c>
    </row>
    <row r="25" spans="1:17" s="128" customFormat="1" ht="16.5">
      <c r="A25" s="446">
        <v>3</v>
      </c>
      <c r="B25" s="446">
        <f>Seznam!B39</f>
        <v>18</v>
      </c>
      <c r="C25" s="447" t="str">
        <f>Seznam!C39</f>
        <v>Králová Karin</v>
      </c>
      <c r="D25" s="448">
        <f>Seznam!D39</f>
        <v>0</v>
      </c>
      <c r="E25" s="449" t="str">
        <f>Seznam!E39</f>
        <v>RG Proactive Milevsko</v>
      </c>
      <c r="F25" s="446">
        <f>Seznam!F39</f>
        <v>0</v>
      </c>
      <c r="G25" s="450" t="str">
        <f>'Z4'!W23</f>
        <v>bez</v>
      </c>
      <c r="H25" s="451">
        <f>'Z4'!X23</f>
        <v>2</v>
      </c>
      <c r="I25" s="391">
        <f>'Z4'!Y23</f>
        <v>5.5000000000000009</v>
      </c>
      <c r="J25" s="451">
        <f>'Z4'!Z23</f>
        <v>0</v>
      </c>
      <c r="K25" s="452">
        <f>'Z4'!AA23</f>
        <v>7.5000000000000009</v>
      </c>
      <c r="L25" s="450" t="s">
        <v>268</v>
      </c>
      <c r="M25" s="451">
        <f>'Z4'!X49</f>
        <v>2.5</v>
      </c>
      <c r="N25" s="391">
        <f>'Z4'!Y49</f>
        <v>4.1999999999999993</v>
      </c>
      <c r="O25" s="451">
        <f>'Z4'!Z49</f>
        <v>0</v>
      </c>
      <c r="P25" s="391">
        <f>'Z4'!AA49</f>
        <v>6.6999999999999993</v>
      </c>
      <c r="Q25" s="452">
        <f>'Z4'!AB49</f>
        <v>14.2</v>
      </c>
    </row>
    <row r="26" spans="1:17" s="128" customFormat="1" ht="16.5">
      <c r="A26" s="254">
        <v>4</v>
      </c>
      <c r="B26" s="254">
        <f>Seznam!B33</f>
        <v>12</v>
      </c>
      <c r="C26" s="255" t="str">
        <f>Seznam!C33</f>
        <v>Pouzarová Leona</v>
      </c>
      <c r="D26" s="111">
        <f>Seznam!D33</f>
        <v>0</v>
      </c>
      <c r="E26" s="129" t="str">
        <f>Seznam!E33</f>
        <v xml:space="preserve">SKMG Máj České Budějovice </v>
      </c>
      <c r="F26" s="254">
        <f>Seznam!F33</f>
        <v>0</v>
      </c>
      <c r="G26" s="144" t="str">
        <f>'Z4'!W17</f>
        <v>bez</v>
      </c>
      <c r="H26" s="130">
        <f>'Z4'!X17</f>
        <v>1.7000000000000002</v>
      </c>
      <c r="I26" s="131">
        <f>'Z4'!Y17</f>
        <v>6.9499999999999993</v>
      </c>
      <c r="J26" s="130">
        <f>'Z4'!Z17</f>
        <v>0</v>
      </c>
      <c r="K26" s="132">
        <f>'Z4'!AA17</f>
        <v>8.6499999999999986</v>
      </c>
      <c r="L26" s="144" t="s">
        <v>268</v>
      </c>
      <c r="M26" s="130">
        <f>'Z4'!X43</f>
        <v>1</v>
      </c>
      <c r="N26" s="131">
        <f>'Z4'!Y43</f>
        <v>3.7</v>
      </c>
      <c r="O26" s="130">
        <f>'Z4'!Z43</f>
        <v>0</v>
      </c>
      <c r="P26" s="131">
        <f>'Z4'!AA43</f>
        <v>4.7</v>
      </c>
      <c r="Q26" s="132">
        <f>'Z4'!AB43</f>
        <v>13.349999999999998</v>
      </c>
    </row>
    <row r="27" spans="1:17" s="128" customFormat="1" ht="16.5">
      <c r="A27" s="254">
        <v>5</v>
      </c>
      <c r="B27" s="254">
        <f>Seznam!B30</f>
        <v>9</v>
      </c>
      <c r="C27" s="255" t="str">
        <f>Seznam!C30</f>
        <v>Vršanová Julie  </v>
      </c>
      <c r="D27" s="111">
        <f>Seznam!D30</f>
        <v>0</v>
      </c>
      <c r="E27" s="129" t="str">
        <f>Seznam!E30</f>
        <v>La Pirouette Jeseník </v>
      </c>
      <c r="F27" s="254">
        <f>Seznam!F30</f>
        <v>0</v>
      </c>
      <c r="G27" s="144" t="str">
        <f>'Z4'!W15</f>
        <v>bez</v>
      </c>
      <c r="H27" s="130">
        <f>'Z4'!X15</f>
        <v>1.7000000000000002</v>
      </c>
      <c r="I27" s="131">
        <f>'Z4'!Y15</f>
        <v>5.25</v>
      </c>
      <c r="J27" s="130">
        <f>'Z4'!Z15</f>
        <v>0</v>
      </c>
      <c r="K27" s="132">
        <f>'Z4'!AA15</f>
        <v>6.95</v>
      </c>
      <c r="L27" s="144" t="s">
        <v>268</v>
      </c>
      <c r="M27" s="130">
        <f>'Z4'!X41</f>
        <v>1.8</v>
      </c>
      <c r="N27" s="131">
        <f>'Z4'!Y41</f>
        <v>4.5</v>
      </c>
      <c r="O27" s="130">
        <f>'Z4'!Z41</f>
        <v>0</v>
      </c>
      <c r="P27" s="131">
        <f>'Z4'!AA41</f>
        <v>6.3</v>
      </c>
      <c r="Q27" s="132">
        <f>'Z4'!AB41</f>
        <v>13.25</v>
      </c>
    </row>
    <row r="28" spans="1:17" s="128" customFormat="1" ht="16.5">
      <c r="A28" s="254">
        <v>6</v>
      </c>
      <c r="B28" s="254">
        <f>Seznam!B42</f>
        <v>21</v>
      </c>
      <c r="C28" s="255" t="str">
        <f>Seznam!C42</f>
        <v>Melánia Karnišová</v>
      </c>
      <c r="D28" s="111">
        <f>Seznam!D42</f>
        <v>0</v>
      </c>
      <c r="E28" s="129" t="str">
        <f>Seznam!E42</f>
        <v xml:space="preserve">SKMG Máj České Budějovice </v>
      </c>
      <c r="F28" s="254">
        <f>Seznam!F42</f>
        <v>0</v>
      </c>
      <c r="G28" s="144" t="str">
        <f>'Z4'!W26</f>
        <v>bez</v>
      </c>
      <c r="H28" s="130">
        <f>'Z4'!X26</f>
        <v>1.7000000000000002</v>
      </c>
      <c r="I28" s="131">
        <f>'Z4'!Y26</f>
        <v>5.5</v>
      </c>
      <c r="J28" s="130">
        <f>'Z4'!Z26</f>
        <v>0</v>
      </c>
      <c r="K28" s="132">
        <f>'Z4'!AA26</f>
        <v>7.2</v>
      </c>
      <c r="L28" s="144" t="s">
        <v>268</v>
      </c>
      <c r="M28" s="130">
        <f>'Z4'!X52</f>
        <v>1.7000000000000002</v>
      </c>
      <c r="N28" s="131">
        <f>'Z4'!Y52</f>
        <v>3.85</v>
      </c>
      <c r="O28" s="130">
        <f>'Z4'!Z52</f>
        <v>0</v>
      </c>
      <c r="P28" s="131">
        <f>'Z4'!AA52</f>
        <v>5.5500000000000007</v>
      </c>
      <c r="Q28" s="132">
        <f>'Z4'!AB52</f>
        <v>12.75</v>
      </c>
    </row>
    <row r="29" spans="1:17" s="128" customFormat="1" ht="16.5">
      <c r="A29" s="254">
        <v>7</v>
      </c>
      <c r="B29" s="254">
        <f>Seznam!B36</f>
        <v>15</v>
      </c>
      <c r="C29" s="255" t="str">
        <f>Seznam!C36</f>
        <v>Šimáková Aneta</v>
      </c>
      <c r="D29" s="111">
        <f>Seznam!D36</f>
        <v>0</v>
      </c>
      <c r="E29" s="129" t="str">
        <f>Seznam!E36</f>
        <v>RG Proactive Milevsko</v>
      </c>
      <c r="F29" s="254">
        <f>Seznam!F36</f>
        <v>0</v>
      </c>
      <c r="G29" s="144" t="str">
        <f>'Z4'!W20</f>
        <v>bez</v>
      </c>
      <c r="H29" s="130">
        <f>'Z4'!X20</f>
        <v>1.7</v>
      </c>
      <c r="I29" s="131">
        <f>'Z4'!Y20</f>
        <v>5.5500000000000007</v>
      </c>
      <c r="J29" s="130">
        <f>'Z4'!Z20</f>
        <v>0</v>
      </c>
      <c r="K29" s="132">
        <f>'Z4'!AA20</f>
        <v>7.2500000000000009</v>
      </c>
      <c r="L29" s="144" t="s">
        <v>268</v>
      </c>
      <c r="M29" s="130">
        <f>'Z4'!X46</f>
        <v>1.5</v>
      </c>
      <c r="N29" s="131">
        <f>'Z4'!Y46</f>
        <v>3.05</v>
      </c>
      <c r="O29" s="130">
        <f>'Z4'!Z46</f>
        <v>0</v>
      </c>
      <c r="P29" s="131">
        <f>'Z4'!AA46</f>
        <v>4.55</v>
      </c>
      <c r="Q29" s="132">
        <f>'Z4'!AB46</f>
        <v>11.8</v>
      </c>
    </row>
    <row r="30" spans="1:17" s="128" customFormat="1" ht="16.5">
      <c r="A30" s="254">
        <v>8</v>
      </c>
      <c r="B30" s="254">
        <f>Seznam!B38</f>
        <v>17</v>
      </c>
      <c r="C30" s="255" t="str">
        <f>Seznam!C38</f>
        <v>Berchová Jolana</v>
      </c>
      <c r="D30" s="111">
        <f>Seznam!D38</f>
        <v>0</v>
      </c>
      <c r="E30" s="129" t="str">
        <f>Seznam!E38</f>
        <v xml:space="preserve">SKMG Máj České Budějovice </v>
      </c>
      <c r="F30" s="254">
        <f>Seznam!F38</f>
        <v>0</v>
      </c>
      <c r="G30" s="144" t="str">
        <f>'Z4'!W22</f>
        <v>bez</v>
      </c>
      <c r="H30" s="130">
        <f>'Z4'!X22</f>
        <v>1.6</v>
      </c>
      <c r="I30" s="131">
        <f>'Z4'!Y22</f>
        <v>5.9</v>
      </c>
      <c r="J30" s="130">
        <f>'Z4'!Z22</f>
        <v>0</v>
      </c>
      <c r="K30" s="132">
        <f>'Z4'!AA22</f>
        <v>7.5</v>
      </c>
      <c r="L30" s="144" t="s">
        <v>267</v>
      </c>
      <c r="M30" s="130">
        <f>'Z4'!X48</f>
        <v>1.1000000000000001</v>
      </c>
      <c r="N30" s="131">
        <f>'Z4'!Y48</f>
        <v>2.8499999999999996</v>
      </c>
      <c r="O30" s="130">
        <f>'Z4'!Z48</f>
        <v>0</v>
      </c>
      <c r="P30" s="131">
        <f>'Z4'!AA48</f>
        <v>3.9499999999999997</v>
      </c>
      <c r="Q30" s="132">
        <f>'Z4'!AB48</f>
        <v>11.45</v>
      </c>
    </row>
    <row r="31" spans="1:17" s="128" customFormat="1" ht="16.5">
      <c r="A31" s="254">
        <v>9</v>
      </c>
      <c r="B31" s="254">
        <f>Seznam!B46</f>
        <v>25</v>
      </c>
      <c r="C31" s="255" t="str">
        <f>Seznam!C46</f>
        <v>Říhová Karolína</v>
      </c>
      <c r="D31" s="111">
        <f>Seznam!D46</f>
        <v>0</v>
      </c>
      <c r="E31" s="129" t="str">
        <f>Seznam!E46</f>
        <v xml:space="preserve">SKMG Máj České Budějovice </v>
      </c>
      <c r="F31" s="254">
        <f>Seznam!F46</f>
        <v>0</v>
      </c>
      <c r="G31" s="144" t="str">
        <f>'Z4'!W30</f>
        <v>bez</v>
      </c>
      <c r="H31" s="130">
        <f>'Z4'!X30</f>
        <v>1.4</v>
      </c>
      <c r="I31" s="131">
        <f>'Z4'!Y30</f>
        <v>5</v>
      </c>
      <c r="J31" s="130">
        <f>'Z4'!Z30</f>
        <v>0</v>
      </c>
      <c r="K31" s="132">
        <f>'Z4'!AA30</f>
        <v>6.4</v>
      </c>
      <c r="L31" s="144" t="s">
        <v>268</v>
      </c>
      <c r="M31" s="130">
        <f>'Z4'!X56</f>
        <v>1.4000000000000001</v>
      </c>
      <c r="N31" s="131">
        <f>'Z4'!Y56</f>
        <v>3.45</v>
      </c>
      <c r="O31" s="130">
        <f>'Z4'!Z56</f>
        <v>0</v>
      </c>
      <c r="P31" s="131">
        <f>'Z4'!AA56</f>
        <v>4.8500000000000005</v>
      </c>
      <c r="Q31" s="132">
        <f>'Z4'!AB56</f>
        <v>11.25</v>
      </c>
    </row>
    <row r="32" spans="1:17" s="128" customFormat="1" ht="16.5">
      <c r="A32" s="254">
        <v>10</v>
      </c>
      <c r="B32" s="254">
        <f>Seznam!B43</f>
        <v>22</v>
      </c>
      <c r="C32" s="255" t="str">
        <f>Seznam!C43</f>
        <v>Benešová Tereza</v>
      </c>
      <c r="D32" s="111">
        <f>Seznam!D43</f>
        <v>0</v>
      </c>
      <c r="E32" s="129" t="str">
        <f>Seznam!E43</f>
        <v>TJ Jiskra Humpolec</v>
      </c>
      <c r="F32" s="254">
        <f>Seznam!F43</f>
        <v>0</v>
      </c>
      <c r="G32" s="144" t="str">
        <f>'Z4'!W27</f>
        <v>bez</v>
      </c>
      <c r="H32" s="130">
        <f>'Z4'!X27</f>
        <v>1.6</v>
      </c>
      <c r="I32" s="131">
        <f>'Z4'!Y27</f>
        <v>5.0500000000000007</v>
      </c>
      <c r="J32" s="130">
        <f>'Z4'!Z27</f>
        <v>0</v>
      </c>
      <c r="K32" s="132">
        <f>'Z4'!AA27</f>
        <v>6.65</v>
      </c>
      <c r="L32" s="144" t="s">
        <v>269</v>
      </c>
      <c r="M32" s="130">
        <f>'Z4'!X53</f>
        <v>0.89999999999999991</v>
      </c>
      <c r="N32" s="131">
        <f>'Z4'!Y53</f>
        <v>3</v>
      </c>
      <c r="O32" s="130">
        <f>'Z4'!Z53</f>
        <v>0</v>
      </c>
      <c r="P32" s="131">
        <f>'Z4'!AA53</f>
        <v>3.9</v>
      </c>
      <c r="Q32" s="132">
        <f>'Z4'!AB53</f>
        <v>10.55</v>
      </c>
    </row>
    <row r="33" spans="1:17" s="128" customFormat="1" ht="16.5">
      <c r="A33" s="254">
        <v>11</v>
      </c>
      <c r="B33" s="254">
        <f>Seznam!B22</f>
        <v>1</v>
      </c>
      <c r="C33" s="255" t="str">
        <f>Seznam!C22</f>
        <v>Vaiglová Viktorie  </v>
      </c>
      <c r="D33" s="111">
        <f>Seznam!D22</f>
        <v>0</v>
      </c>
      <c r="E33" s="129" t="str">
        <f>Seznam!E22</f>
        <v>La Pirouette Jeseník </v>
      </c>
      <c r="F33" s="254">
        <f>Seznam!F22</f>
        <v>0</v>
      </c>
      <c r="G33" s="144" t="str">
        <f>'Z4'!W9</f>
        <v>bez</v>
      </c>
      <c r="H33" s="130">
        <f>'Z4'!X9</f>
        <v>1</v>
      </c>
      <c r="I33" s="131">
        <f>'Z4'!Y9</f>
        <v>5</v>
      </c>
      <c r="J33" s="130">
        <f>'Z4'!Z9</f>
        <v>0</v>
      </c>
      <c r="K33" s="132">
        <f>'Z4'!AA9</f>
        <v>6</v>
      </c>
      <c r="L33" s="144" t="s">
        <v>268</v>
      </c>
      <c r="M33" s="130">
        <f>'Z4'!X35</f>
        <v>1</v>
      </c>
      <c r="N33" s="131">
        <f>'Z4'!Y35</f>
        <v>3.2</v>
      </c>
      <c r="O33" s="130">
        <f>'Z4'!Z35</f>
        <v>0</v>
      </c>
      <c r="P33" s="131">
        <f>'Z4'!AA35</f>
        <v>4.2</v>
      </c>
      <c r="Q33" s="132">
        <f>'Z4'!AB35</f>
        <v>10.199999999999999</v>
      </c>
    </row>
    <row r="34" spans="1:17" s="128" customFormat="1" ht="16.5">
      <c r="A34" s="254">
        <v>12</v>
      </c>
      <c r="B34" s="400">
        <f>Seznam!B41</f>
        <v>20</v>
      </c>
      <c r="C34" s="401" t="str">
        <f>Seznam!C41</f>
        <v>Petriková Nikola</v>
      </c>
      <c r="D34" s="119">
        <f>Seznam!D41</f>
        <v>0</v>
      </c>
      <c r="E34" s="402" t="str">
        <f>Seznam!E41</f>
        <v>TJ Jiskra Humpolec</v>
      </c>
      <c r="F34" s="400">
        <f>Seznam!F41</f>
        <v>0</v>
      </c>
      <c r="G34" s="403" t="str">
        <f>'Z4'!W25</f>
        <v>bez</v>
      </c>
      <c r="H34" s="404">
        <f>'Z4'!X25</f>
        <v>0.8</v>
      </c>
      <c r="I34" s="405">
        <f>'Z4'!Y25</f>
        <v>3.65</v>
      </c>
      <c r="J34" s="404">
        <f>'Z4'!Z25</f>
        <v>0</v>
      </c>
      <c r="K34" s="406">
        <f>'Z4'!AA25</f>
        <v>4.45</v>
      </c>
      <c r="L34" s="144" t="s">
        <v>269</v>
      </c>
      <c r="M34" s="404">
        <f>'Z4'!X51</f>
        <v>0.5</v>
      </c>
      <c r="N34" s="405">
        <f>'Z4'!Y51</f>
        <v>3.5999999999999996</v>
      </c>
      <c r="O34" s="404">
        <f>'Z4'!Z51</f>
        <v>0</v>
      </c>
      <c r="P34" s="405">
        <f>'Z4'!AA51</f>
        <v>4.0999999999999996</v>
      </c>
      <c r="Q34" s="406">
        <f>'Z4'!AB51</f>
        <v>8.5500000000000007</v>
      </c>
    </row>
    <row r="35" spans="1:17" s="128" customFormat="1" ht="16.5">
      <c r="A35" s="254">
        <v>13</v>
      </c>
      <c r="B35" s="400">
        <f>Seznam!B37</f>
        <v>16</v>
      </c>
      <c r="C35" s="401" t="str">
        <f>Seznam!C37</f>
        <v xml:space="preserve">Heckelová Viktoria </v>
      </c>
      <c r="D35" s="119">
        <f>Seznam!D37</f>
        <v>0</v>
      </c>
      <c r="E35" s="402" t="str">
        <f>Seznam!E37</f>
        <v>La Pirouette Jeseník </v>
      </c>
      <c r="F35" s="400">
        <f>Seznam!F37</f>
        <v>0</v>
      </c>
      <c r="G35" s="403" t="str">
        <f>'Z4'!W21</f>
        <v>bez</v>
      </c>
      <c r="H35" s="404">
        <f>'Z4'!X21</f>
        <v>1</v>
      </c>
      <c r="I35" s="405">
        <f>'Z4'!Y21</f>
        <v>4.6500000000000004</v>
      </c>
      <c r="J35" s="404">
        <f>'Z4'!Z21</f>
        <v>0</v>
      </c>
      <c r="K35" s="406">
        <f>'Z4'!AA21</f>
        <v>5.65</v>
      </c>
      <c r="L35" s="144" t="s">
        <v>268</v>
      </c>
      <c r="M35" s="404">
        <f>'Z4'!X47</f>
        <v>0.89999999999999991</v>
      </c>
      <c r="N35" s="405">
        <f>'Z4'!Y47</f>
        <v>1.7999999999999998</v>
      </c>
      <c r="O35" s="404">
        <f>'Z4'!Z47</f>
        <v>0</v>
      </c>
      <c r="P35" s="405">
        <f>'Z4'!AA47</f>
        <v>2.6999999999999997</v>
      </c>
      <c r="Q35" s="406">
        <f>'Z4'!AB47</f>
        <v>8.35</v>
      </c>
    </row>
    <row r="36" spans="1:17" s="128" customFormat="1" ht="16.5">
      <c r="A36" s="254">
        <v>14</v>
      </c>
      <c r="B36" s="400">
        <f>Seznam!B32</f>
        <v>11</v>
      </c>
      <c r="C36" s="401" t="str">
        <f>Seznam!C32</f>
        <v>Procházková Kristina</v>
      </c>
      <c r="D36" s="119">
        <f>Seznam!D32</f>
        <v>0</v>
      </c>
      <c r="E36" s="402" t="str">
        <f>Seznam!E32</f>
        <v>RG Proactive Milevsko</v>
      </c>
      <c r="F36" s="400">
        <f>Seznam!F32</f>
        <v>0</v>
      </c>
      <c r="G36" s="403" t="str">
        <f>'Z4'!W16</f>
        <v>bez</v>
      </c>
      <c r="H36" s="404">
        <f>'Z4'!X16</f>
        <v>1.3</v>
      </c>
      <c r="I36" s="405">
        <f>'Z4'!Y16</f>
        <v>3.3999999999999995</v>
      </c>
      <c r="J36" s="404">
        <f>'Z4'!Z16</f>
        <v>0</v>
      </c>
      <c r="K36" s="406">
        <f>'Z4'!AA16</f>
        <v>4.6999999999999993</v>
      </c>
      <c r="L36" s="144" t="s">
        <v>268</v>
      </c>
      <c r="M36" s="404">
        <f>'Z4'!X42</f>
        <v>1</v>
      </c>
      <c r="N36" s="405">
        <f>'Z4'!Y42</f>
        <v>2.3500000000000005</v>
      </c>
      <c r="O36" s="404">
        <f>'Z4'!Z42</f>
        <v>0</v>
      </c>
      <c r="P36" s="405">
        <f>'Z4'!AA42</f>
        <v>3.3500000000000005</v>
      </c>
      <c r="Q36" s="406">
        <f>'Z4'!AB42</f>
        <v>8.0500000000000007</v>
      </c>
    </row>
    <row r="37" spans="1:17" s="128" customFormat="1" ht="16.5">
      <c r="A37" s="254">
        <v>15</v>
      </c>
      <c r="B37" s="400">
        <f>Seznam!B35</f>
        <v>14</v>
      </c>
      <c r="C37" s="401" t="str">
        <f>Seznam!C35</f>
        <v xml:space="preserve">Lázníčková Zita       </v>
      </c>
      <c r="D37" s="119">
        <f>Seznam!D35</f>
        <v>0</v>
      </c>
      <c r="E37" s="402" t="str">
        <f>Seznam!E35</f>
        <v>La Pirouette Jeseník </v>
      </c>
      <c r="F37" s="400">
        <f>Seznam!F35</f>
        <v>0</v>
      </c>
      <c r="G37" s="403" t="str">
        <f>'Z4'!W19</f>
        <v>bez</v>
      </c>
      <c r="H37" s="404">
        <f>'Z4'!X19</f>
        <v>1.4</v>
      </c>
      <c r="I37" s="405">
        <f>'Z4'!Y19</f>
        <v>3.0999999999999996</v>
      </c>
      <c r="J37" s="404">
        <f>'Z4'!Z19</f>
        <v>0</v>
      </c>
      <c r="K37" s="406">
        <f>'Z4'!AA19</f>
        <v>4.5</v>
      </c>
      <c r="L37" s="144" t="s">
        <v>268</v>
      </c>
      <c r="M37" s="404">
        <f>'Z4'!X45</f>
        <v>0.7</v>
      </c>
      <c r="N37" s="405">
        <f>'Z4'!Y45</f>
        <v>2.6500000000000004</v>
      </c>
      <c r="O37" s="404">
        <f>'Z4'!Z45</f>
        <v>0</v>
      </c>
      <c r="P37" s="405">
        <f>'Z4'!AA45</f>
        <v>3.3500000000000005</v>
      </c>
      <c r="Q37" s="406">
        <f>'Z4'!AB45</f>
        <v>7.8500000000000005</v>
      </c>
    </row>
    <row r="38" spans="1:17" s="128" customFormat="1" ht="16.5">
      <c r="A38" s="254">
        <v>16</v>
      </c>
      <c r="B38" s="400">
        <f>Seznam!B34</f>
        <v>13</v>
      </c>
      <c r="C38" s="401" t="str">
        <f>Seznam!C34</f>
        <v>Čechová Martina</v>
      </c>
      <c r="D38" s="119">
        <f>Seznam!D34</f>
        <v>0</v>
      </c>
      <c r="E38" s="402" t="str">
        <f>Seznam!E34</f>
        <v>TJ Jiskra Humpolec</v>
      </c>
      <c r="F38" s="400">
        <f>Seznam!F34</f>
        <v>0</v>
      </c>
      <c r="G38" s="403" t="str">
        <f>'Z4'!W18</f>
        <v>bez</v>
      </c>
      <c r="H38" s="404">
        <f>'Z4'!X18</f>
        <v>1.1000000000000001</v>
      </c>
      <c r="I38" s="405">
        <f>'Z4'!Y18</f>
        <v>3.95</v>
      </c>
      <c r="J38" s="404">
        <f>'Z4'!Z18</f>
        <v>0</v>
      </c>
      <c r="K38" s="406">
        <f>'Z4'!AA18</f>
        <v>5.0500000000000007</v>
      </c>
      <c r="L38" s="144" t="s">
        <v>269</v>
      </c>
      <c r="M38" s="404">
        <f>'Z4'!X44</f>
        <v>0.5</v>
      </c>
      <c r="N38" s="405">
        <f>'Z4'!Y44</f>
        <v>2</v>
      </c>
      <c r="O38" s="404">
        <f>'Z4'!Z44</f>
        <v>0</v>
      </c>
      <c r="P38" s="405">
        <f>'Z4'!AA44</f>
        <v>2.5</v>
      </c>
      <c r="Q38" s="406">
        <f>'Z4'!AB44</f>
        <v>7.5500000000000007</v>
      </c>
    </row>
    <row r="39" spans="1:17" s="128" customFormat="1" ht="16.5">
      <c r="A39" s="254">
        <v>17</v>
      </c>
      <c r="B39" s="400">
        <f>Seznam!B25</f>
        <v>4</v>
      </c>
      <c r="C39" s="401" t="str">
        <f>Seznam!C25</f>
        <v>Blažková Nikola</v>
      </c>
      <c r="D39" s="119">
        <f>Seznam!D25</f>
        <v>0</v>
      </c>
      <c r="E39" s="402" t="str">
        <f>Seznam!E25</f>
        <v>RG Proactive Milevsko</v>
      </c>
      <c r="F39" s="400">
        <f>Seznam!F25</f>
        <v>0</v>
      </c>
      <c r="G39" s="403" t="str">
        <f>'Z4'!W11</f>
        <v>bez</v>
      </c>
      <c r="H39" s="404">
        <f>'Z4'!X11</f>
        <v>1.2</v>
      </c>
      <c r="I39" s="405">
        <f>'Z4'!Y11</f>
        <v>3.5999999999999996</v>
      </c>
      <c r="J39" s="404">
        <f>'Z4'!Z11</f>
        <v>0</v>
      </c>
      <c r="K39" s="406">
        <f>'Z4'!AA11</f>
        <v>4.8</v>
      </c>
      <c r="L39" s="144" t="s">
        <v>268</v>
      </c>
      <c r="M39" s="404">
        <f>'Z4'!X37</f>
        <v>0.2</v>
      </c>
      <c r="N39" s="405">
        <f>'Z4'!Y37</f>
        <v>2.75</v>
      </c>
      <c r="O39" s="404">
        <f>'Z4'!Z37</f>
        <v>0.3</v>
      </c>
      <c r="P39" s="405">
        <f>'Z4'!AA37</f>
        <v>2.6500000000000004</v>
      </c>
      <c r="Q39" s="406">
        <f>'Z4'!AB37</f>
        <v>7.45</v>
      </c>
    </row>
    <row r="40" spans="1:17" s="128" customFormat="1" ht="16.5">
      <c r="A40" s="254">
        <v>18</v>
      </c>
      <c r="B40" s="400">
        <f>Seznam!B40</f>
        <v>19</v>
      </c>
      <c r="C40" s="401" t="str">
        <f>Seznam!C40</f>
        <v xml:space="preserve">Spillerová Dominika </v>
      </c>
      <c r="D40" s="119">
        <f>Seznam!D40</f>
        <v>0</v>
      </c>
      <c r="E40" s="402" t="str">
        <f>Seznam!E40</f>
        <v>La Pirouette Jeseník </v>
      </c>
      <c r="F40" s="400">
        <f>Seznam!F40</f>
        <v>0</v>
      </c>
      <c r="G40" s="403" t="str">
        <f>'Z4'!W24</f>
        <v>bez</v>
      </c>
      <c r="H40" s="404">
        <f>'Z4'!X24</f>
        <v>1.6</v>
      </c>
      <c r="I40" s="405">
        <f>'Z4'!Y24</f>
        <v>3.8000000000000003</v>
      </c>
      <c r="J40" s="404">
        <f>'Z4'!Z24</f>
        <v>0</v>
      </c>
      <c r="K40" s="406">
        <f>'Z4'!AA24</f>
        <v>5.4</v>
      </c>
      <c r="L40" s="144" t="s">
        <v>268</v>
      </c>
      <c r="M40" s="404">
        <f>'Z4'!X50</f>
        <v>0.8</v>
      </c>
      <c r="N40" s="405">
        <f>'Z4'!Y50</f>
        <v>1.7000000000000002</v>
      </c>
      <c r="O40" s="404">
        <f>'Z4'!Z50</f>
        <v>0.6</v>
      </c>
      <c r="P40" s="405">
        <f>'Z4'!AA50</f>
        <v>1.9</v>
      </c>
      <c r="Q40" s="406">
        <f>'Z4'!AB50</f>
        <v>7.3000000000000007</v>
      </c>
    </row>
    <row r="41" spans="1:17" s="128" customFormat="1" ht="16.5">
      <c r="A41" s="254">
        <v>19</v>
      </c>
      <c r="B41" s="400">
        <f>Seznam!B27</f>
        <v>6</v>
      </c>
      <c r="C41" s="401" t="str">
        <f>Seznam!C27</f>
        <v>Kapustová Tereza</v>
      </c>
      <c r="D41" s="119">
        <f>Seznam!D27</f>
        <v>0</v>
      </c>
      <c r="E41" s="402" t="str">
        <f>Seznam!E27</f>
        <v>TJ Jiskra Humpolec</v>
      </c>
      <c r="F41" s="400">
        <f>Seznam!F27</f>
        <v>0</v>
      </c>
      <c r="G41" s="403" t="str">
        <f>'Z4'!W13</f>
        <v>bez</v>
      </c>
      <c r="H41" s="404">
        <f>'Z4'!X13</f>
        <v>0.7</v>
      </c>
      <c r="I41" s="405">
        <f>'Z4'!Y13</f>
        <v>3.45</v>
      </c>
      <c r="J41" s="404">
        <f>'Z4'!Z13</f>
        <v>0</v>
      </c>
      <c r="K41" s="406">
        <f>'Z4'!AA13</f>
        <v>4.1500000000000004</v>
      </c>
      <c r="L41" s="144" t="s">
        <v>267</v>
      </c>
      <c r="M41" s="404">
        <f>'Z4'!X39</f>
        <v>0.4</v>
      </c>
      <c r="N41" s="405">
        <f>'Z4'!Y39</f>
        <v>2.5499999999999998</v>
      </c>
      <c r="O41" s="404">
        <f>'Z4'!Z39</f>
        <v>0</v>
      </c>
      <c r="P41" s="405">
        <f>'Z4'!AA39</f>
        <v>2.9499999999999997</v>
      </c>
      <c r="Q41" s="406">
        <f>'Z4'!AB39</f>
        <v>7.1</v>
      </c>
    </row>
    <row r="42" spans="1:17" s="128" customFormat="1" ht="16.5">
      <c r="A42" s="254">
        <v>20</v>
      </c>
      <c r="B42" s="400">
        <f>Seznam!B23</f>
        <v>2</v>
      </c>
      <c r="C42" s="401" t="str">
        <f>Seznam!C23</f>
        <v>Jankujová Natálie</v>
      </c>
      <c r="D42" s="119">
        <f>Seznam!D23</f>
        <v>0</v>
      </c>
      <c r="E42" s="402" t="str">
        <f>Seznam!E23</f>
        <v>TJ Jiskra Humpolec</v>
      </c>
      <c r="F42" s="400">
        <f>Seznam!F23</f>
        <v>0</v>
      </c>
      <c r="G42" s="403" t="str">
        <f>'Z4'!W10</f>
        <v>bez</v>
      </c>
      <c r="H42" s="404">
        <f>'Z4'!X10</f>
        <v>0.4</v>
      </c>
      <c r="I42" s="405">
        <f>'Z4'!Y10</f>
        <v>3.4</v>
      </c>
      <c r="J42" s="404">
        <f>'Z4'!Z10</f>
        <v>0</v>
      </c>
      <c r="K42" s="406">
        <f>'Z4'!AA10</f>
        <v>3.8</v>
      </c>
      <c r="L42" s="144" t="s">
        <v>268</v>
      </c>
      <c r="M42" s="404">
        <f>'Z4'!X36</f>
        <v>0.7</v>
      </c>
      <c r="N42" s="405">
        <f>'Z4'!Y36</f>
        <v>2.1500000000000004</v>
      </c>
      <c r="O42" s="404">
        <f>'Z4'!Z36</f>
        <v>0</v>
      </c>
      <c r="P42" s="405">
        <f>'Z4'!AA36</f>
        <v>2.8500000000000005</v>
      </c>
      <c r="Q42" s="406">
        <f>'Z4'!AB36</f>
        <v>6.65</v>
      </c>
    </row>
    <row r="43" spans="1:17" s="128" customFormat="1" ht="16.5">
      <c r="A43" s="254">
        <v>21</v>
      </c>
      <c r="B43" s="400">
        <f>Seznam!B26</f>
        <v>5</v>
      </c>
      <c r="C43" s="401" t="str">
        <f>Seznam!C26</f>
        <v xml:space="preserve">Ščerbová Jacquelyn Carmen </v>
      </c>
      <c r="D43" s="119">
        <f>Seznam!D26</f>
        <v>0</v>
      </c>
      <c r="E43" s="402" t="str">
        <f>Seznam!E26</f>
        <v>TJ Sokol Bernartice</v>
      </c>
      <c r="F43" s="400">
        <f>Seznam!F26</f>
        <v>0</v>
      </c>
      <c r="G43" s="403" t="str">
        <f>'Z4'!W12</f>
        <v>bez</v>
      </c>
      <c r="H43" s="404">
        <f>'Z4'!X12</f>
        <v>0.9</v>
      </c>
      <c r="I43" s="405">
        <f>'Z4'!Y12</f>
        <v>3.05</v>
      </c>
      <c r="J43" s="404">
        <f>'Z4'!Z12</f>
        <v>0</v>
      </c>
      <c r="K43" s="406">
        <f>'Z4'!AA12</f>
        <v>3.9499999999999997</v>
      </c>
      <c r="L43" s="144" t="s">
        <v>268</v>
      </c>
      <c r="M43" s="404">
        <f>'Z4'!X38</f>
        <v>0.1</v>
      </c>
      <c r="N43" s="405">
        <f>'Z4'!Y38</f>
        <v>2.3500000000000005</v>
      </c>
      <c r="O43" s="404">
        <f>'Z4'!Z38</f>
        <v>0</v>
      </c>
      <c r="P43" s="405">
        <f>'Z4'!AA38</f>
        <v>2.4500000000000006</v>
      </c>
      <c r="Q43" s="406">
        <f>'Z4'!AB38</f>
        <v>6.4</v>
      </c>
    </row>
    <row r="44" spans="1:17" s="128" customFormat="1" ht="17.25" thickBot="1">
      <c r="A44" s="256">
        <v>22</v>
      </c>
      <c r="B44" s="256">
        <f>Seznam!B45</f>
        <v>24</v>
      </c>
      <c r="C44" s="257" t="str">
        <f>Seznam!C45</f>
        <v>Nováková Agáta</v>
      </c>
      <c r="D44" s="258">
        <f>Seznam!D45</f>
        <v>0</v>
      </c>
      <c r="E44" s="259" t="str">
        <f>Seznam!E45</f>
        <v>TJ Jiskra Humpolec</v>
      </c>
      <c r="F44" s="256">
        <f>Seznam!F45</f>
        <v>0</v>
      </c>
      <c r="G44" s="145" t="str">
        <f>'Z4'!W29</f>
        <v>bez</v>
      </c>
      <c r="H44" s="136">
        <f>'Z4'!X29</f>
        <v>0.60000000000000009</v>
      </c>
      <c r="I44" s="94">
        <f>'Z4'!Y29</f>
        <v>2.1000000000000005</v>
      </c>
      <c r="J44" s="136">
        <f>'Z4'!Z29</f>
        <v>0</v>
      </c>
      <c r="K44" s="137">
        <f>'Z4'!AA29</f>
        <v>2.7000000000000006</v>
      </c>
      <c r="L44" s="145"/>
      <c r="M44" s="136">
        <f>'Z4'!X55</f>
        <v>0</v>
      </c>
      <c r="N44" s="94">
        <f>'Z4'!Y55</f>
        <v>0</v>
      </c>
      <c r="O44" s="136">
        <f>'Z4'!Z55</f>
        <v>0</v>
      </c>
      <c r="P44" s="94">
        <f>'Z4'!AA55</f>
        <v>0</v>
      </c>
      <c r="Q44" s="137">
        <f>'Z4'!AB55</f>
        <v>2.7000000000000006</v>
      </c>
    </row>
    <row r="45" spans="1:17" ht="15.75" thickTop="1"/>
  </sheetData>
  <sortState ref="B23:Q44">
    <sortCondition descending="1" ref="Q23:Q44"/>
  </sortState>
  <mergeCells count="12">
    <mergeCell ref="A1:L1"/>
    <mergeCell ref="A3:L3"/>
    <mergeCell ref="A5:L5"/>
    <mergeCell ref="A7:L7"/>
    <mergeCell ref="G20:G21"/>
    <mergeCell ref="L20:L21"/>
    <mergeCell ref="L10:P10"/>
    <mergeCell ref="L11:L12"/>
    <mergeCell ref="G10:K10"/>
    <mergeCell ref="G11:G12"/>
    <mergeCell ref="G19:K19"/>
    <mergeCell ref="L19:P19"/>
  </mergeCells>
  <phoneticPr fontId="13" type="noConversion"/>
  <printOptions horizontalCentered="1"/>
  <pageMargins left="0" right="0" top="0.78740157480314965" bottom="0" header="0" footer="0"/>
  <pageSetup paperSize="9" scale="74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16" sqref="B16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48" t="s">
        <v>193</v>
      </c>
      <c r="B1" s="45" t="s">
        <v>194</v>
      </c>
    </row>
    <row r="2" spans="1:7">
      <c r="A2" s="48" t="s">
        <v>195</v>
      </c>
      <c r="B2" s="45" t="s">
        <v>196</v>
      </c>
    </row>
    <row r="3" spans="1:7">
      <c r="A3" s="48" t="s">
        <v>197</v>
      </c>
      <c r="B3" s="46" t="s">
        <v>198</v>
      </c>
    </row>
    <row r="5" spans="1:7">
      <c r="A5" s="48" t="s">
        <v>199</v>
      </c>
      <c r="B5" s="48" t="s">
        <v>200</v>
      </c>
      <c r="C5" s="48" t="s">
        <v>201</v>
      </c>
      <c r="D5" s="48" t="s">
        <v>202</v>
      </c>
      <c r="E5" s="48" t="s">
        <v>203</v>
      </c>
      <c r="F5" s="48" t="s">
        <v>204</v>
      </c>
      <c r="G5" s="48" t="s">
        <v>205</v>
      </c>
    </row>
    <row r="6" spans="1:7">
      <c r="A6" s="49">
        <v>1</v>
      </c>
      <c r="B6" s="45" t="s">
        <v>206</v>
      </c>
      <c r="C6" s="47">
        <v>1</v>
      </c>
      <c r="D6" s="45" t="s">
        <v>207</v>
      </c>
      <c r="E6" s="45" t="s">
        <v>208</v>
      </c>
      <c r="F6" s="45" t="s">
        <v>208</v>
      </c>
      <c r="G6" s="45" t="s">
        <v>208</v>
      </c>
    </row>
    <row r="7" spans="1:7">
      <c r="A7" s="49">
        <v>2</v>
      </c>
      <c r="B7" s="45" t="s">
        <v>209</v>
      </c>
      <c r="C7" s="47">
        <v>1</v>
      </c>
      <c r="D7" s="45" t="s">
        <v>207</v>
      </c>
      <c r="E7" s="45" t="s">
        <v>208</v>
      </c>
      <c r="F7" s="45" t="s">
        <v>208</v>
      </c>
      <c r="G7" s="45" t="s">
        <v>208</v>
      </c>
    </row>
    <row r="8" spans="1:7">
      <c r="A8" s="49" t="s">
        <v>210</v>
      </c>
      <c r="B8" s="45" t="s">
        <v>211</v>
      </c>
      <c r="C8" s="47">
        <v>1</v>
      </c>
      <c r="D8" s="45" t="s">
        <v>207</v>
      </c>
      <c r="E8" s="45" t="s">
        <v>208</v>
      </c>
      <c r="F8" s="45" t="s">
        <v>208</v>
      </c>
      <c r="G8" s="45" t="s">
        <v>208</v>
      </c>
    </row>
    <row r="9" spans="1:7">
      <c r="A9" s="49" t="s">
        <v>212</v>
      </c>
      <c r="B9" s="45" t="s">
        <v>213</v>
      </c>
      <c r="C9" s="47">
        <v>2</v>
      </c>
      <c r="D9" s="45" t="s">
        <v>207</v>
      </c>
      <c r="E9" s="45" t="s">
        <v>214</v>
      </c>
      <c r="F9" s="45" t="s">
        <v>208</v>
      </c>
      <c r="G9" s="45" t="s">
        <v>208</v>
      </c>
    </row>
    <row r="10" spans="1:7">
      <c r="A10" s="49">
        <v>4</v>
      </c>
      <c r="B10" s="45" t="s">
        <v>215</v>
      </c>
      <c r="C10" s="47">
        <v>2</v>
      </c>
      <c r="D10" s="45" t="s">
        <v>207</v>
      </c>
      <c r="E10" s="45" t="s">
        <v>214</v>
      </c>
      <c r="F10" s="45" t="s">
        <v>208</v>
      </c>
      <c r="G10" s="45" t="s">
        <v>208</v>
      </c>
    </row>
    <row r="11" spans="1:7">
      <c r="A11" s="49">
        <v>5</v>
      </c>
      <c r="B11" s="45" t="s">
        <v>216</v>
      </c>
      <c r="C11" s="47">
        <v>2</v>
      </c>
      <c r="D11" s="45" t="s">
        <v>214</v>
      </c>
      <c r="E11" s="45" t="s">
        <v>214</v>
      </c>
      <c r="F11" s="45" t="s">
        <v>208</v>
      </c>
      <c r="G11" s="45" t="s">
        <v>208</v>
      </c>
    </row>
    <row r="12" spans="1:7">
      <c r="A12" s="49">
        <v>6</v>
      </c>
      <c r="B12" s="45" t="s">
        <v>217</v>
      </c>
      <c r="C12" s="47">
        <v>2</v>
      </c>
      <c r="D12" s="45" t="s">
        <v>214</v>
      </c>
      <c r="E12" s="45" t="s">
        <v>214</v>
      </c>
      <c r="F12" s="45" t="s">
        <v>208</v>
      </c>
      <c r="G12" s="45" t="s">
        <v>208</v>
      </c>
    </row>
    <row r="13" spans="1:7">
      <c r="A13" s="49">
        <v>7</v>
      </c>
      <c r="B13" s="45" t="s">
        <v>218</v>
      </c>
      <c r="C13" s="47">
        <v>2</v>
      </c>
      <c r="D13" s="45" t="s">
        <v>214</v>
      </c>
      <c r="E13" s="45" t="s">
        <v>214</v>
      </c>
      <c r="F13" s="45" t="s">
        <v>208</v>
      </c>
      <c r="G13" s="45" t="s">
        <v>208</v>
      </c>
    </row>
    <row r="14" spans="1:7">
      <c r="A14" s="49">
        <v>8</v>
      </c>
      <c r="B14" s="45" t="s">
        <v>219</v>
      </c>
      <c r="C14" s="47">
        <v>2</v>
      </c>
      <c r="D14" s="45" t="s">
        <v>214</v>
      </c>
      <c r="E14" s="45" t="s">
        <v>214</v>
      </c>
      <c r="F14" s="45" t="s">
        <v>208</v>
      </c>
      <c r="G14" s="45" t="s">
        <v>208</v>
      </c>
    </row>
    <row r="15" spans="1:7">
      <c r="A15" s="49">
        <v>9</v>
      </c>
      <c r="B15" s="45" t="s">
        <v>220</v>
      </c>
      <c r="C15" s="47">
        <v>2</v>
      </c>
      <c r="D15" s="45" t="s">
        <v>214</v>
      </c>
      <c r="E15" s="45" t="s">
        <v>214</v>
      </c>
      <c r="F15" s="45" t="s">
        <v>208</v>
      </c>
      <c r="G15" s="45" t="s">
        <v>208</v>
      </c>
    </row>
    <row r="16" spans="1:7">
      <c r="A16" s="49">
        <v>10</v>
      </c>
      <c r="B16" s="45" t="s">
        <v>221</v>
      </c>
      <c r="C16" s="47">
        <v>2</v>
      </c>
      <c r="D16" s="45" t="s">
        <v>214</v>
      </c>
      <c r="E16" s="45" t="s">
        <v>214</v>
      </c>
      <c r="F16" s="45" t="s">
        <v>208</v>
      </c>
      <c r="G16" s="45" t="s">
        <v>208</v>
      </c>
    </row>
    <row r="20" spans="2:3" ht="15.75">
      <c r="B20" s="263"/>
    </row>
    <row r="21" spans="2:3" ht="15.75">
      <c r="B21" s="263"/>
    </row>
    <row r="22" spans="2:3" ht="15.75">
      <c r="B22" s="263"/>
    </row>
    <row r="23" spans="2:3" ht="15.75">
      <c r="B23" s="263"/>
    </row>
    <row r="24" spans="2:3" ht="15.75">
      <c r="B24" s="263"/>
    </row>
    <row r="25" spans="2:3" ht="15.75">
      <c r="B25" s="263"/>
    </row>
    <row r="26" spans="2:3" ht="15.75">
      <c r="B26" s="263"/>
    </row>
    <row r="27" spans="2:3" ht="15.75">
      <c r="B27" s="263"/>
    </row>
    <row r="28" spans="2:3" ht="15.75">
      <c r="B28" s="263"/>
      <c r="C28" s="263"/>
    </row>
    <row r="29" spans="2:3" ht="15.75">
      <c r="B29" s="263"/>
      <c r="C29" s="263"/>
    </row>
    <row r="30" spans="2:3" ht="15.75">
      <c r="B30" s="263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topLeftCell="A26" workbookViewId="0">
      <selection activeCell="A32" sqref="A32:A34"/>
    </sheetView>
  </sheetViews>
  <sheetFormatPr defaultRowHeight="15"/>
  <cols>
    <col min="1" max="1" width="9.7109375" style="99" customWidth="1"/>
    <col min="2" max="2" width="5.85546875" style="99" bestFit="1" customWidth="1"/>
    <col min="3" max="3" width="21.5703125" style="99" bestFit="1" customWidth="1"/>
    <col min="4" max="4" width="6.7109375" style="98" hidden="1" customWidth="1"/>
    <col min="5" max="5" width="26.28515625" style="99" bestFit="1" customWidth="1"/>
    <col min="6" max="6" width="5" style="98" hidden="1" customWidth="1"/>
    <col min="7" max="7" width="6.7109375" style="99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521" t="s">
        <v>258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7" customFormat="1">
      <c r="A2" s="51"/>
      <c r="B2" s="52"/>
      <c r="D2" s="51"/>
      <c r="E2" s="52"/>
      <c r="F2" s="52"/>
      <c r="G2" s="51"/>
      <c r="H2" s="51"/>
      <c r="I2" s="51"/>
      <c r="J2" s="51"/>
      <c r="K2" s="59"/>
    </row>
    <row r="3" spans="1:17" customFormat="1" ht="40.5">
      <c r="A3" s="522" t="str">
        <f>Název</f>
        <v>Jihočeská liga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7" s="56" customFormat="1" ht="14.25">
      <c r="A4" s="54"/>
      <c r="B4" s="55"/>
      <c r="C4" s="55"/>
      <c r="D4" s="55"/>
      <c r="E4" s="55"/>
      <c r="F4" s="55"/>
      <c r="G4" s="55"/>
      <c r="H4" s="55"/>
      <c r="I4" s="55"/>
      <c r="J4" s="55"/>
      <c r="K4" s="138"/>
    </row>
    <row r="5" spans="1:17" customFormat="1" ht="19.5">
      <c r="A5" s="523" t="str">
        <f>Datum</f>
        <v>4.března 2017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7" s="56" customFormat="1" ht="7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138"/>
    </row>
    <row r="7" spans="1:17" customFormat="1" ht="19.5">
      <c r="A7" s="523" t="str">
        <f>Místo</f>
        <v>Milevsko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58" t="str">
        <f>_kat6</f>
        <v>5.kategorie - Naděje starší, ročník 2005 a 2006</v>
      </c>
    </row>
    <row r="10" spans="1:17" ht="17.25" thickTop="1">
      <c r="A10" s="100"/>
      <c r="B10" s="101"/>
      <c r="C10" s="102"/>
      <c r="D10" s="103"/>
      <c r="E10" s="104"/>
      <c r="F10" s="105"/>
      <c r="G10" s="526" t="str">
        <f>Kat6S1</f>
        <v>sestava s libovolným náčiním</v>
      </c>
      <c r="H10" s="527"/>
      <c r="I10" s="527"/>
      <c r="J10" s="527"/>
      <c r="K10" s="528"/>
      <c r="L10" s="526" t="str">
        <f>Kat6S2</f>
        <v>sestava s libovolným náčiním</v>
      </c>
      <c r="M10" s="527"/>
      <c r="N10" s="527"/>
      <c r="O10" s="527"/>
      <c r="P10" s="528"/>
      <c r="Q10" s="139"/>
    </row>
    <row r="11" spans="1:17" ht="16.5">
      <c r="A11" s="106" t="s">
        <v>259</v>
      </c>
      <c r="B11" s="107" t="s">
        <v>260</v>
      </c>
      <c r="C11" s="108" t="s">
        <v>261</v>
      </c>
      <c r="D11" s="109" t="s">
        <v>3</v>
      </c>
      <c r="E11" s="110" t="s">
        <v>4</v>
      </c>
      <c r="F11" s="106" t="s">
        <v>5</v>
      </c>
      <c r="G11" s="524" t="s">
        <v>232</v>
      </c>
      <c r="H11" s="73" t="s">
        <v>262</v>
      </c>
      <c r="I11" s="111" t="s">
        <v>263</v>
      </c>
      <c r="J11" s="111" t="s">
        <v>227</v>
      </c>
      <c r="K11" s="112" t="s">
        <v>264</v>
      </c>
      <c r="L11" s="524" t="s">
        <v>232</v>
      </c>
      <c r="M11" s="73" t="s">
        <v>262</v>
      </c>
      <c r="N11" s="111" t="s">
        <v>263</v>
      </c>
      <c r="O11" s="111" t="s">
        <v>227</v>
      </c>
      <c r="P11" s="112" t="s">
        <v>264</v>
      </c>
      <c r="Q11" s="140" t="s">
        <v>266</v>
      </c>
    </row>
    <row r="12" spans="1:17" ht="15.75" customHeight="1" thickBot="1">
      <c r="A12" s="113"/>
      <c r="B12" s="114"/>
      <c r="C12" s="115"/>
      <c r="D12" s="116"/>
      <c r="E12" s="117"/>
      <c r="F12" s="118"/>
      <c r="G12" s="525"/>
      <c r="H12" s="81" t="s">
        <v>225</v>
      </c>
      <c r="I12" s="119" t="s">
        <v>226</v>
      </c>
      <c r="J12" s="119"/>
      <c r="K12" s="120"/>
      <c r="L12" s="525"/>
      <c r="M12" s="81" t="s">
        <v>225</v>
      </c>
      <c r="N12" s="119" t="s">
        <v>226</v>
      </c>
      <c r="O12" s="119"/>
      <c r="P12" s="120"/>
      <c r="Q12" s="141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265</v>
      </c>
      <c r="G13" s="142"/>
      <c r="H13" s="126">
        <v>0</v>
      </c>
      <c r="I13" s="126" t="e">
        <v>#NUM!</v>
      </c>
      <c r="J13" s="126">
        <v>0</v>
      </c>
      <c r="K13" s="127" t="e">
        <v>#NUM!</v>
      </c>
      <c r="L13" s="142"/>
      <c r="M13" s="126">
        <v>0</v>
      </c>
      <c r="N13" s="126" t="e">
        <v>#NUM!</v>
      </c>
      <c r="O13" s="126">
        <v>0</v>
      </c>
      <c r="P13" s="127" t="e">
        <v>#NUM!</v>
      </c>
      <c r="Q13" s="143" t="e">
        <v>#NUM!</v>
      </c>
    </row>
    <row r="14" spans="1:17" s="128" customFormat="1" ht="17.25" thickTop="1">
      <c r="A14" s="400">
        <v>1</v>
      </c>
      <c r="B14" s="460">
        <f>Seznam!B51</f>
        <v>5</v>
      </c>
      <c r="C14" s="461" t="str">
        <f>Seznam!C51</f>
        <v>Hirn Anabel Julia</v>
      </c>
      <c r="D14" s="462">
        <f>Seznam!D51</f>
        <v>0</v>
      </c>
      <c r="E14" s="463" t="str">
        <f>Seznam!E51</f>
        <v xml:space="preserve">SKMG Máj České Budějovice </v>
      </c>
      <c r="F14" s="460">
        <f>Seznam!F51</f>
        <v>0</v>
      </c>
      <c r="G14" s="464" t="s">
        <v>269</v>
      </c>
      <c r="H14" s="465">
        <f>'Z5'!X11</f>
        <v>2.7</v>
      </c>
      <c r="I14" s="466">
        <f>'Z5'!Y11</f>
        <v>4.8</v>
      </c>
      <c r="J14" s="465">
        <f>'Z5'!Z11</f>
        <v>0</v>
      </c>
      <c r="K14" s="467">
        <f>'Z5'!AA11</f>
        <v>7.5</v>
      </c>
      <c r="L14" s="464" t="s">
        <v>270</v>
      </c>
      <c r="M14" s="465">
        <f>'Z5'!X18</f>
        <v>2.6</v>
      </c>
      <c r="N14" s="466">
        <f>'Z5'!Y18</f>
        <v>5.5500000000000007</v>
      </c>
      <c r="O14" s="465">
        <f>'Z5'!Z18</f>
        <v>0</v>
      </c>
      <c r="P14" s="466">
        <f>'Z5'!AA18</f>
        <v>8.15</v>
      </c>
      <c r="Q14" s="467">
        <f>'Z5'!AB18</f>
        <v>15.65</v>
      </c>
    </row>
    <row r="15" spans="1:17" s="128" customFormat="1" ht="16.5">
      <c r="A15" s="400">
        <v>2</v>
      </c>
      <c r="B15" s="460">
        <f>Seznam!B50</f>
        <v>4</v>
      </c>
      <c r="C15" s="461" t="str">
        <f>Seznam!C50</f>
        <v xml:space="preserve">Podlahová Adéla </v>
      </c>
      <c r="D15" s="462">
        <f>Seznam!D50</f>
        <v>0</v>
      </c>
      <c r="E15" s="463" t="str">
        <f>Seznam!E50</f>
        <v>GSK Tábor</v>
      </c>
      <c r="F15" s="460">
        <f>Seznam!F50</f>
        <v>0</v>
      </c>
      <c r="G15" s="464" t="s">
        <v>268</v>
      </c>
      <c r="H15" s="465">
        <f>'Z5'!X10</f>
        <v>2.5</v>
      </c>
      <c r="I15" s="466">
        <f>'Z5'!Y10</f>
        <v>4.7499999999999991</v>
      </c>
      <c r="J15" s="465">
        <f>'Z5'!Z10</f>
        <v>0</v>
      </c>
      <c r="K15" s="467">
        <f>'Z5'!AA10</f>
        <v>7.2499999999999991</v>
      </c>
      <c r="L15" s="464" t="s">
        <v>270</v>
      </c>
      <c r="M15" s="465">
        <f>'Z5'!X17</f>
        <v>1.7</v>
      </c>
      <c r="N15" s="466">
        <f>'Z5'!Y17</f>
        <v>5.05</v>
      </c>
      <c r="O15" s="465">
        <f>'Z5'!Z17</f>
        <v>0</v>
      </c>
      <c r="P15" s="466">
        <f>'Z5'!AA17</f>
        <v>6.75</v>
      </c>
      <c r="Q15" s="467">
        <f>'Z5'!AB17</f>
        <v>14</v>
      </c>
    </row>
    <row r="16" spans="1:17" s="128" customFormat="1" ht="17.25" thickBot="1">
      <c r="A16" s="256">
        <v>3</v>
      </c>
      <c r="B16" s="453">
        <f>Seznam!B49</f>
        <v>3</v>
      </c>
      <c r="C16" s="454" t="str">
        <f>Seznam!C49</f>
        <v>Lázníčková Mira  </v>
      </c>
      <c r="D16" s="455">
        <f>Seznam!D49</f>
        <v>0</v>
      </c>
      <c r="E16" s="456" t="str">
        <f>Seznam!E49</f>
        <v>La Pirouette Jeseník </v>
      </c>
      <c r="F16" s="453">
        <f>Seznam!F49</f>
        <v>0</v>
      </c>
      <c r="G16" s="457" t="s">
        <v>268</v>
      </c>
      <c r="H16" s="458">
        <f>'Z5'!X9</f>
        <v>0.9</v>
      </c>
      <c r="I16" s="413">
        <f>'Z5'!Y9</f>
        <v>3.0500000000000007</v>
      </c>
      <c r="J16" s="458">
        <f>'Z5'!Z9</f>
        <v>0</v>
      </c>
      <c r="K16" s="459">
        <f>'Z5'!AA9</f>
        <v>3.9500000000000006</v>
      </c>
      <c r="L16" s="457" t="s">
        <v>269</v>
      </c>
      <c r="M16" s="458">
        <f>'Z5'!X16</f>
        <v>0.5</v>
      </c>
      <c r="N16" s="413">
        <f>'Z5'!Y16</f>
        <v>3.8</v>
      </c>
      <c r="O16" s="458">
        <f>'Z5'!Z16</f>
        <v>0</v>
      </c>
      <c r="P16" s="413">
        <f>'Z5'!AA16</f>
        <v>4.3</v>
      </c>
      <c r="Q16" s="459">
        <f>'Z5'!AB16</f>
        <v>8.25</v>
      </c>
    </row>
    <row r="17" spans="1:17" ht="15.75" thickTop="1"/>
    <row r="18" spans="1:17" ht="20.25" thickBot="1">
      <c r="A18" s="58" t="str">
        <f>_kat7</f>
        <v>6.kategorie - Kadetky mladší, ročník 2005 a 2006</v>
      </c>
    </row>
    <row r="19" spans="1:17" ht="17.25" thickTop="1">
      <c r="A19" s="100"/>
      <c r="B19" s="101"/>
      <c r="C19" s="102"/>
      <c r="D19" s="103"/>
      <c r="E19" s="104"/>
      <c r="F19" s="105"/>
      <c r="G19" s="526" t="str">
        <f>Kat7S1</f>
        <v>sestava s libovolným náčiním</v>
      </c>
      <c r="H19" s="527"/>
      <c r="I19" s="527"/>
      <c r="J19" s="527"/>
      <c r="K19" s="528"/>
      <c r="L19" s="526" t="str">
        <f>Kat7S2</f>
        <v>sestava s libovolným náčiním</v>
      </c>
      <c r="M19" s="527"/>
      <c r="N19" s="527"/>
      <c r="O19" s="527"/>
      <c r="P19" s="528"/>
      <c r="Q19" s="139"/>
    </row>
    <row r="20" spans="1:17" ht="16.5">
      <c r="A20" s="106" t="s">
        <v>259</v>
      </c>
      <c r="B20" s="107" t="s">
        <v>260</v>
      </c>
      <c r="C20" s="108" t="s">
        <v>261</v>
      </c>
      <c r="D20" s="109" t="s">
        <v>3</v>
      </c>
      <c r="E20" s="110" t="s">
        <v>4</v>
      </c>
      <c r="F20" s="106" t="s">
        <v>5</v>
      </c>
      <c r="G20" s="524" t="s">
        <v>232</v>
      </c>
      <c r="H20" s="73" t="s">
        <v>262</v>
      </c>
      <c r="I20" s="111" t="s">
        <v>263</v>
      </c>
      <c r="J20" s="111" t="s">
        <v>227</v>
      </c>
      <c r="K20" s="112" t="s">
        <v>264</v>
      </c>
      <c r="L20" s="524" t="s">
        <v>232</v>
      </c>
      <c r="M20" s="73" t="s">
        <v>262</v>
      </c>
      <c r="N20" s="111" t="s">
        <v>263</v>
      </c>
      <c r="O20" s="111" t="s">
        <v>227</v>
      </c>
      <c r="P20" s="112" t="s">
        <v>264</v>
      </c>
      <c r="Q20" s="140" t="s">
        <v>266</v>
      </c>
    </row>
    <row r="21" spans="1:17" ht="15.75" customHeight="1" thickBot="1">
      <c r="A21" s="113"/>
      <c r="B21" s="114"/>
      <c r="C21" s="115"/>
      <c r="D21" s="116"/>
      <c r="E21" s="117"/>
      <c r="F21" s="118"/>
      <c r="G21" s="525"/>
      <c r="H21" s="81" t="s">
        <v>225</v>
      </c>
      <c r="I21" s="119" t="s">
        <v>226</v>
      </c>
      <c r="J21" s="119"/>
      <c r="K21" s="120"/>
      <c r="L21" s="525"/>
      <c r="M21" s="81" t="s">
        <v>225</v>
      </c>
      <c r="N21" s="119" t="s">
        <v>226</v>
      </c>
      <c r="O21" s="119"/>
      <c r="P21" s="120"/>
      <c r="Q21" s="141"/>
    </row>
    <row r="22" spans="1:17" ht="16.5" hidden="1" customHeight="1">
      <c r="A22" s="105">
        <v>1</v>
      </c>
      <c r="B22" s="101">
        <v>17</v>
      </c>
      <c r="C22" s="121"/>
      <c r="D22" s="122"/>
      <c r="E22" s="123"/>
      <c r="F22" s="124" t="s">
        <v>265</v>
      </c>
      <c r="G22" s="142"/>
      <c r="H22" s="126">
        <v>0</v>
      </c>
      <c r="I22" s="126" t="e">
        <v>#NUM!</v>
      </c>
      <c r="J22" s="126">
        <v>0</v>
      </c>
      <c r="K22" s="127" t="e">
        <v>#NUM!</v>
      </c>
      <c r="L22" s="142"/>
      <c r="M22" s="126">
        <v>0</v>
      </c>
      <c r="N22" s="126" t="e">
        <v>#NUM!</v>
      </c>
      <c r="O22" s="126">
        <v>0</v>
      </c>
      <c r="P22" s="127" t="e">
        <v>#NUM!</v>
      </c>
      <c r="Q22" s="143" t="e">
        <v>#NUM!</v>
      </c>
    </row>
    <row r="23" spans="1:17" s="128" customFormat="1" ht="17.25" thickTop="1">
      <c r="A23" s="260">
        <v>1</v>
      </c>
      <c r="B23" s="441">
        <f>Seznam!B52</f>
        <v>1</v>
      </c>
      <c r="C23" s="442" t="str">
        <f>Seznam!C54</f>
        <v>Machalová Eliška</v>
      </c>
      <c r="D23" s="420">
        <f>Seznam!D54</f>
        <v>0</v>
      </c>
      <c r="E23" s="421" t="str">
        <f>Seznam!E54</f>
        <v>RG Proactive Milevsko</v>
      </c>
      <c r="F23" s="441">
        <f>Seznam!F54</f>
        <v>0</v>
      </c>
      <c r="G23" s="443" t="s">
        <v>267</v>
      </c>
      <c r="H23" s="444">
        <f>'Z6'!X11</f>
        <v>1.6</v>
      </c>
      <c r="I23" s="89">
        <f>'Z6'!Y11</f>
        <v>4.6500000000000004</v>
      </c>
      <c r="J23" s="444">
        <f>'Z6'!Z11</f>
        <v>0</v>
      </c>
      <c r="K23" s="445">
        <f>'Z6'!AA11</f>
        <v>6.25</v>
      </c>
      <c r="L23" s="443" t="s">
        <v>268</v>
      </c>
      <c r="M23" s="444">
        <f>'Z6'!X18</f>
        <v>1.6</v>
      </c>
      <c r="N23" s="89">
        <f>'Z6'!Y18</f>
        <v>4.7</v>
      </c>
      <c r="O23" s="444">
        <f>'Z6'!Z18</f>
        <v>0</v>
      </c>
      <c r="P23" s="89">
        <f>'Z6'!AA18</f>
        <v>6.3000000000000007</v>
      </c>
      <c r="Q23" s="445">
        <f>'Z6'!AB18</f>
        <v>12.55</v>
      </c>
    </row>
    <row r="24" spans="1:17" s="128" customFormat="1" ht="16.5">
      <c r="A24" s="254">
        <v>2</v>
      </c>
      <c r="B24" s="446">
        <f>Seznam!B53</f>
        <v>2</v>
      </c>
      <c r="C24" s="447" t="str">
        <f>Seznam!C52</f>
        <v xml:space="preserve">Bendová Barbora </v>
      </c>
      <c r="D24" s="448">
        <f>Seznam!D52</f>
        <v>0</v>
      </c>
      <c r="E24" s="449" t="str">
        <f>Seznam!E52</f>
        <v>GSK Tábor</v>
      </c>
      <c r="F24" s="446">
        <f>Seznam!F52</f>
        <v>0</v>
      </c>
      <c r="G24" s="450" t="s">
        <v>267</v>
      </c>
      <c r="H24" s="451">
        <f>'Z6'!X9</f>
        <v>0.3</v>
      </c>
      <c r="I24" s="391">
        <f>'Z6'!Y9</f>
        <v>3.25</v>
      </c>
      <c r="J24" s="451">
        <f>'Z6'!Z9</f>
        <v>0</v>
      </c>
      <c r="K24" s="452">
        <f>'Z6'!AA9</f>
        <v>3.55</v>
      </c>
      <c r="L24" s="450" t="s">
        <v>269</v>
      </c>
      <c r="M24" s="451">
        <f>'Z6'!X16</f>
        <v>2.4</v>
      </c>
      <c r="N24" s="391">
        <f>'Z6'!Y16</f>
        <v>4.3499999999999996</v>
      </c>
      <c r="O24" s="451">
        <f>'Z6'!Z16</f>
        <v>0</v>
      </c>
      <c r="P24" s="391">
        <f>'Z6'!AA16</f>
        <v>6.75</v>
      </c>
      <c r="Q24" s="452">
        <f>'Z6'!AB16</f>
        <v>10.3</v>
      </c>
    </row>
    <row r="25" spans="1:17" s="128" customFormat="1" ht="17.25" thickBot="1">
      <c r="A25" s="256">
        <v>3</v>
      </c>
      <c r="B25" s="453">
        <f>Seznam!B54</f>
        <v>3</v>
      </c>
      <c r="C25" s="454" t="str">
        <f>Seznam!C53</f>
        <v>Němcová Aneta</v>
      </c>
      <c r="D25" s="455">
        <f>Seznam!D53</f>
        <v>0</v>
      </c>
      <c r="E25" s="456" t="str">
        <f>Seznam!E53</f>
        <v>TJ Jiskra Humpolec</v>
      </c>
      <c r="F25" s="453">
        <f>Seznam!F53</f>
        <v>0</v>
      </c>
      <c r="G25" s="457" t="s">
        <v>268</v>
      </c>
      <c r="H25" s="458">
        <f>'Z6'!X10</f>
        <v>0.8</v>
      </c>
      <c r="I25" s="413">
        <f>'Z6'!Y10</f>
        <v>3.5</v>
      </c>
      <c r="J25" s="458">
        <f>'Z6'!Z10</f>
        <v>0</v>
      </c>
      <c r="K25" s="459">
        <f>'Z6'!AA10</f>
        <v>4.3</v>
      </c>
      <c r="L25" s="457" t="s">
        <v>269</v>
      </c>
      <c r="M25" s="458">
        <f>'Z6'!X17</f>
        <v>1.4000000000000001</v>
      </c>
      <c r="N25" s="413">
        <f>'Z6'!Y17</f>
        <v>3.95</v>
      </c>
      <c r="O25" s="458">
        <f>'Z6'!Z17</f>
        <v>0</v>
      </c>
      <c r="P25" s="413">
        <f>'Z6'!AA17</f>
        <v>5.3500000000000005</v>
      </c>
      <c r="Q25" s="459">
        <f>'Z6'!AB17</f>
        <v>9.65</v>
      </c>
    </row>
    <row r="26" spans="1:17" ht="15.75" thickTop="1"/>
    <row r="27" spans="1:17" ht="20.25" thickBot="1">
      <c r="A27" s="58" t="str">
        <f>_kat8</f>
        <v>7.kategorie - Kadetky starší, ročník 2002 - 2004</v>
      </c>
    </row>
    <row r="28" spans="1:17" ht="17.25" thickTop="1">
      <c r="A28" s="100"/>
      <c r="B28" s="101"/>
      <c r="C28" s="102"/>
      <c r="D28" s="103"/>
      <c r="E28" s="104"/>
      <c r="F28" s="105"/>
      <c r="G28" s="526" t="str">
        <f>Kat8S1</f>
        <v>sestava s libovolným náčiním</v>
      </c>
      <c r="H28" s="527"/>
      <c r="I28" s="527"/>
      <c r="J28" s="527"/>
      <c r="K28" s="528"/>
      <c r="L28" s="526" t="str">
        <f>Kat8S2</f>
        <v>sestava s libovolným náčiním</v>
      </c>
      <c r="M28" s="527"/>
      <c r="N28" s="527"/>
      <c r="O28" s="527"/>
      <c r="P28" s="528"/>
      <c r="Q28" s="139"/>
    </row>
    <row r="29" spans="1:17" ht="16.5">
      <c r="A29" s="106" t="s">
        <v>259</v>
      </c>
      <c r="B29" s="107" t="s">
        <v>260</v>
      </c>
      <c r="C29" s="108" t="s">
        <v>261</v>
      </c>
      <c r="D29" s="109" t="s">
        <v>3</v>
      </c>
      <c r="E29" s="110" t="s">
        <v>4</v>
      </c>
      <c r="F29" s="106" t="s">
        <v>5</v>
      </c>
      <c r="G29" s="524" t="s">
        <v>232</v>
      </c>
      <c r="H29" s="73" t="s">
        <v>262</v>
      </c>
      <c r="I29" s="111" t="s">
        <v>263</v>
      </c>
      <c r="J29" s="111" t="s">
        <v>227</v>
      </c>
      <c r="K29" s="112" t="s">
        <v>264</v>
      </c>
      <c r="L29" s="524" t="s">
        <v>232</v>
      </c>
      <c r="M29" s="73" t="s">
        <v>262</v>
      </c>
      <c r="N29" s="111" t="s">
        <v>263</v>
      </c>
      <c r="O29" s="111" t="s">
        <v>227</v>
      </c>
      <c r="P29" s="112" t="s">
        <v>264</v>
      </c>
      <c r="Q29" s="140" t="s">
        <v>266</v>
      </c>
    </row>
    <row r="30" spans="1:17" ht="15.75" customHeight="1" thickBot="1">
      <c r="A30" s="113"/>
      <c r="B30" s="114"/>
      <c r="C30" s="115"/>
      <c r="D30" s="116"/>
      <c r="E30" s="117"/>
      <c r="F30" s="118"/>
      <c r="G30" s="525"/>
      <c r="H30" s="81" t="s">
        <v>225</v>
      </c>
      <c r="I30" s="119" t="s">
        <v>226</v>
      </c>
      <c r="J30" s="119"/>
      <c r="K30" s="120"/>
      <c r="L30" s="525"/>
      <c r="M30" s="81" t="s">
        <v>225</v>
      </c>
      <c r="N30" s="119" t="s">
        <v>226</v>
      </c>
      <c r="O30" s="119"/>
      <c r="P30" s="120"/>
      <c r="Q30" s="141"/>
    </row>
    <row r="31" spans="1:17" ht="16.5" hidden="1" customHeight="1">
      <c r="A31" s="105">
        <v>1</v>
      </c>
      <c r="B31" s="101">
        <v>17</v>
      </c>
      <c r="C31" s="121"/>
      <c r="D31" s="122"/>
      <c r="E31" s="123"/>
      <c r="F31" s="124" t="s">
        <v>265</v>
      </c>
      <c r="G31" s="142"/>
      <c r="H31" s="126">
        <v>0</v>
      </c>
      <c r="I31" s="126" t="e">
        <v>#NUM!</v>
      </c>
      <c r="J31" s="126">
        <v>0</v>
      </c>
      <c r="K31" s="127" t="e">
        <v>#NUM!</v>
      </c>
      <c r="L31" s="142"/>
      <c r="M31" s="126">
        <v>0</v>
      </c>
      <c r="N31" s="126" t="e">
        <v>#NUM!</v>
      </c>
      <c r="O31" s="126">
        <v>0</v>
      </c>
      <c r="P31" s="127" t="e">
        <v>#NUM!</v>
      </c>
      <c r="Q31" s="143" t="e">
        <v>#NUM!</v>
      </c>
    </row>
    <row r="32" spans="1:17" s="128" customFormat="1" ht="17.25" thickTop="1">
      <c r="A32" s="441">
        <v>1</v>
      </c>
      <c r="B32" s="441">
        <f>Seznam!B57</f>
        <v>3</v>
      </c>
      <c r="C32" s="442" t="str">
        <f>Seznam!C57</f>
        <v>Houdová Linda</v>
      </c>
      <c r="D32" s="420">
        <f>Seznam!D57</f>
        <v>0</v>
      </c>
      <c r="E32" s="421" t="str">
        <f>Seznam!E57</f>
        <v>RG Proactive Milevsko</v>
      </c>
      <c r="F32" s="441">
        <f>Seznam!F53</f>
        <v>0</v>
      </c>
      <c r="G32" s="443" t="s">
        <v>267</v>
      </c>
      <c r="H32" s="444">
        <f>'Z7'!X11</f>
        <v>2.2999999999999998</v>
      </c>
      <c r="I32" s="89">
        <f>'Z7'!Y11</f>
        <v>4.45</v>
      </c>
      <c r="J32" s="444">
        <f>'Z7'!Z11</f>
        <v>0</v>
      </c>
      <c r="K32" s="445">
        <f>'Z7'!AA11</f>
        <v>6.75</v>
      </c>
      <c r="L32" s="443" t="s">
        <v>270</v>
      </c>
      <c r="M32" s="444">
        <f>'Z7'!X21</f>
        <v>1.4</v>
      </c>
      <c r="N32" s="89">
        <f>'Z7'!Y21</f>
        <v>2.8</v>
      </c>
      <c r="O32" s="444">
        <f>'Z7'!Z21</f>
        <v>0</v>
      </c>
      <c r="P32" s="89">
        <f>'Z7'!AA21</f>
        <v>4.1999999999999993</v>
      </c>
      <c r="Q32" s="445">
        <f>'Z7'!AB21</f>
        <v>10.95</v>
      </c>
    </row>
    <row r="33" spans="1:17" s="128" customFormat="1" ht="16.5">
      <c r="A33" s="446">
        <v>2</v>
      </c>
      <c r="B33" s="446">
        <f>Seznam!B58</f>
        <v>4</v>
      </c>
      <c r="C33" s="447" t="str">
        <f>Seznam!C58</f>
        <v xml:space="preserve">Rambousková Linda </v>
      </c>
      <c r="D33" s="448">
        <f>Seznam!D58</f>
        <v>0</v>
      </c>
      <c r="E33" s="449" t="str">
        <f>Seznam!E58</f>
        <v>GSK Tábor</v>
      </c>
      <c r="F33" s="446"/>
      <c r="G33" s="450" t="s">
        <v>271</v>
      </c>
      <c r="H33" s="451">
        <f>'Z7'!X12</f>
        <v>2.1</v>
      </c>
      <c r="I33" s="391">
        <f>'Z7'!Y12</f>
        <v>4.0499999999999989</v>
      </c>
      <c r="J33" s="451">
        <f>'Z7'!Z12</f>
        <v>0</v>
      </c>
      <c r="K33" s="452">
        <f>'Z7'!AA12</f>
        <v>6.1499999999999986</v>
      </c>
      <c r="L33" s="450" t="s">
        <v>270</v>
      </c>
      <c r="M33" s="451">
        <f>'Z7'!X22</f>
        <v>1.7</v>
      </c>
      <c r="N33" s="391">
        <f>'Z7'!Y22</f>
        <v>3.3500000000000005</v>
      </c>
      <c r="O33" s="451">
        <f>'Z7'!Z22</f>
        <v>0.3</v>
      </c>
      <c r="P33" s="391">
        <f>'Z7'!AA22</f>
        <v>4.7500000000000009</v>
      </c>
      <c r="Q33" s="452">
        <f>'Z7'!AB22</f>
        <v>10.899999999999999</v>
      </c>
    </row>
    <row r="34" spans="1:17" s="128" customFormat="1" ht="16.5">
      <c r="A34" s="446">
        <v>3</v>
      </c>
      <c r="B34" s="446">
        <f>Seznam!B55</f>
        <v>1</v>
      </c>
      <c r="C34" s="447" t="str">
        <f>Seznam!C55</f>
        <v xml:space="preserve">Laláková Linda </v>
      </c>
      <c r="D34" s="448">
        <f>Seznam!D55</f>
        <v>0</v>
      </c>
      <c r="E34" s="449" t="str">
        <f>Seznam!E55</f>
        <v>TJ Sokol Bernartice</v>
      </c>
      <c r="F34" s="446">
        <f>Seznam!F51</f>
        <v>0</v>
      </c>
      <c r="G34" s="450" t="s">
        <v>271</v>
      </c>
      <c r="H34" s="451">
        <f>'Z7'!X9</f>
        <v>1.8</v>
      </c>
      <c r="I34" s="391">
        <f>'Z7'!Y9</f>
        <v>3.65</v>
      </c>
      <c r="J34" s="451">
        <f>'Z7'!Z9</f>
        <v>0</v>
      </c>
      <c r="K34" s="452">
        <f>'Z7'!AA9</f>
        <v>5.45</v>
      </c>
      <c r="L34" s="450" t="s">
        <v>270</v>
      </c>
      <c r="M34" s="451">
        <f>'Z7'!X19</f>
        <v>0.5</v>
      </c>
      <c r="N34" s="391">
        <f>'Z7'!Y19</f>
        <v>4.05</v>
      </c>
      <c r="O34" s="451">
        <f>'Z7'!Z19</f>
        <v>0</v>
      </c>
      <c r="P34" s="391">
        <f>'Z7'!AA19</f>
        <v>4.55</v>
      </c>
      <c r="Q34" s="452">
        <f>'Z7'!AB19</f>
        <v>10</v>
      </c>
    </row>
    <row r="35" spans="1:17" s="128" customFormat="1" ht="16.5">
      <c r="A35" s="400">
        <v>4</v>
      </c>
      <c r="B35" s="400">
        <f>Seznam!B60</f>
        <v>6</v>
      </c>
      <c r="C35" s="401" t="str">
        <f>Seznam!C60</f>
        <v>Kvášová Diana</v>
      </c>
      <c r="D35" s="119">
        <f>Seznam!D60</f>
        <v>0</v>
      </c>
      <c r="E35" s="402" t="str">
        <f>Seznam!E60</f>
        <v>TJ Jiskra Humpolec</v>
      </c>
      <c r="F35" s="400"/>
      <c r="G35" s="403" t="s">
        <v>267</v>
      </c>
      <c r="H35" s="404">
        <f>'Z7'!X13</f>
        <v>1.1000000000000001</v>
      </c>
      <c r="I35" s="405">
        <f>'Z7'!Y13</f>
        <v>3.45</v>
      </c>
      <c r="J35" s="404">
        <f>'Z7'!Z13</f>
        <v>0.3</v>
      </c>
      <c r="K35" s="406">
        <f>'Z7'!AA13</f>
        <v>4.2500000000000009</v>
      </c>
      <c r="L35" s="403" t="s">
        <v>270</v>
      </c>
      <c r="M35" s="404">
        <f>'Z7'!X23</f>
        <v>0.7</v>
      </c>
      <c r="N35" s="405">
        <f>'Z7'!Y23</f>
        <v>2.9000000000000004</v>
      </c>
      <c r="O35" s="404">
        <f>'Z7'!Z23</f>
        <v>0</v>
      </c>
      <c r="P35" s="405">
        <f>'Z7'!AA23</f>
        <v>3.6000000000000005</v>
      </c>
      <c r="Q35" s="406">
        <f>'Z7'!AB23</f>
        <v>7.8500000000000014</v>
      </c>
    </row>
    <row r="36" spans="1:17" s="128" customFormat="1" ht="16.5">
      <c r="A36" s="400">
        <v>5</v>
      </c>
      <c r="B36" s="400">
        <f>Seznam!B56</f>
        <v>2</v>
      </c>
      <c r="C36" s="401" t="str">
        <f>Seznam!C56</f>
        <v>Radilová Anna</v>
      </c>
      <c r="D36" s="119">
        <f>Seznam!D56</f>
        <v>0</v>
      </c>
      <c r="E36" s="402" t="str">
        <f>Seznam!E56</f>
        <v>TJ Jiskra Humpolec</v>
      </c>
      <c r="F36" s="400">
        <f>Seznam!F52</f>
        <v>0</v>
      </c>
      <c r="G36" s="403" t="s">
        <v>269</v>
      </c>
      <c r="H36" s="404">
        <f>'Z7'!X10</f>
        <v>0.2</v>
      </c>
      <c r="I36" s="405">
        <f>'Z7'!Y10</f>
        <v>3.4000000000000004</v>
      </c>
      <c r="J36" s="404">
        <f>'Z7'!Z10</f>
        <v>0</v>
      </c>
      <c r="K36" s="406">
        <f>'Z7'!AA10</f>
        <v>3.6000000000000005</v>
      </c>
      <c r="L36" s="403" t="s">
        <v>271</v>
      </c>
      <c r="M36" s="404">
        <f>'Z7'!X20</f>
        <v>0.7</v>
      </c>
      <c r="N36" s="405">
        <f>'Z7'!Y20</f>
        <v>3.05</v>
      </c>
      <c r="O36" s="404">
        <f>'Z7'!Z20</f>
        <v>0</v>
      </c>
      <c r="P36" s="405">
        <f>'Z7'!AA20</f>
        <v>3.75</v>
      </c>
      <c r="Q36" s="406">
        <f>'Z7'!AB20</f>
        <v>7.3500000000000005</v>
      </c>
    </row>
    <row r="37" spans="1:17" s="128" customFormat="1" ht="17.25" thickBot="1">
      <c r="A37" s="256">
        <v>6</v>
      </c>
      <c r="B37" s="256">
        <f>Seznam!B61</f>
        <v>7</v>
      </c>
      <c r="C37" s="257" t="str">
        <f>Seznam!C61</f>
        <v xml:space="preserve">Šiková Eva </v>
      </c>
      <c r="D37" s="258">
        <f>Seznam!D61</f>
        <v>0</v>
      </c>
      <c r="E37" s="259" t="str">
        <f>Seznam!E61</f>
        <v>GSK Tábor</v>
      </c>
      <c r="F37" s="256">
        <f>Seznam!F55</f>
        <v>0</v>
      </c>
      <c r="G37" s="145" t="s">
        <v>268</v>
      </c>
      <c r="H37" s="136">
        <f>'Z7'!X14</f>
        <v>1.3</v>
      </c>
      <c r="I37" s="94">
        <f>'Z7'!Y14</f>
        <v>1.9000000000000004</v>
      </c>
      <c r="J37" s="136">
        <f>'Z7'!Z14</f>
        <v>1.5</v>
      </c>
      <c r="K37" s="137">
        <f>'Z7'!AA14</f>
        <v>1.7000000000000002</v>
      </c>
      <c r="L37" s="145" t="s">
        <v>270</v>
      </c>
      <c r="M37" s="136">
        <f>'Z7'!X24</f>
        <v>1.3</v>
      </c>
      <c r="N37" s="94">
        <f>'Z7'!Y24</f>
        <v>3.45</v>
      </c>
      <c r="O37" s="136">
        <f>'Z7'!Z24</f>
        <v>0</v>
      </c>
      <c r="P37" s="94">
        <f>'Z7'!AA24</f>
        <v>4.75</v>
      </c>
      <c r="Q37" s="137">
        <f>'Z7'!AB24</f>
        <v>6.45</v>
      </c>
    </row>
    <row r="38" spans="1:17" ht="15.75" thickTop="1"/>
  </sheetData>
  <sortState ref="B32:Q37">
    <sortCondition descending="1" ref="Q32:Q37"/>
  </sortState>
  <mergeCells count="16">
    <mergeCell ref="G29:G30"/>
    <mergeCell ref="L29:L30"/>
    <mergeCell ref="A1:L1"/>
    <mergeCell ref="A3:L3"/>
    <mergeCell ref="A5:L5"/>
    <mergeCell ref="A7:L7"/>
    <mergeCell ref="G28:K28"/>
    <mergeCell ref="L28:P28"/>
    <mergeCell ref="G20:G21"/>
    <mergeCell ref="L20:L21"/>
    <mergeCell ref="G19:K19"/>
    <mergeCell ref="L19:P19"/>
    <mergeCell ref="L10:P10"/>
    <mergeCell ref="L11:L12"/>
    <mergeCell ref="G10:K10"/>
    <mergeCell ref="G11:G12"/>
  </mergeCells>
  <phoneticPr fontId="13" type="noConversion"/>
  <printOptions horizontalCentered="1"/>
  <pageMargins left="0" right="0" top="0.78740157480314965" bottom="0" header="0" footer="0"/>
  <pageSetup paperSize="9" scale="90" orientation="landscape" horizontalDpi="4294967293" vertic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topLeftCell="A32" workbookViewId="0">
      <selection activeCell="C37" sqref="C37"/>
    </sheetView>
  </sheetViews>
  <sheetFormatPr defaultRowHeight="15"/>
  <cols>
    <col min="1" max="1" width="9.7109375" style="99" customWidth="1"/>
    <col min="2" max="2" width="5.85546875" style="99" bestFit="1" customWidth="1"/>
    <col min="3" max="3" width="20.85546875" style="99" bestFit="1" customWidth="1"/>
    <col min="4" max="4" width="6.7109375" style="98" hidden="1" customWidth="1"/>
    <col min="5" max="5" width="26.85546875" style="99" bestFit="1" customWidth="1"/>
    <col min="6" max="6" width="5" style="98" hidden="1" customWidth="1"/>
    <col min="7" max="7" width="6.7109375" style="99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521" t="s">
        <v>258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7" customFormat="1">
      <c r="A2" s="51"/>
      <c r="B2" s="52"/>
      <c r="D2" s="51"/>
      <c r="E2" s="52"/>
      <c r="F2" s="52"/>
      <c r="G2" s="51"/>
      <c r="H2" s="51"/>
      <c r="I2" s="51"/>
      <c r="J2" s="51"/>
      <c r="K2" s="59"/>
    </row>
    <row r="3" spans="1:17" customFormat="1" ht="40.5">
      <c r="A3" s="522" t="str">
        <f>Název</f>
        <v>Jihočeská liga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7" s="56" customFormat="1" ht="14.25">
      <c r="A4" s="54"/>
      <c r="B4" s="55"/>
      <c r="C4" s="55"/>
      <c r="D4" s="55"/>
      <c r="E4" s="55"/>
      <c r="F4" s="55"/>
      <c r="G4" s="55"/>
      <c r="H4" s="55"/>
      <c r="I4" s="55"/>
      <c r="J4" s="55"/>
      <c r="K4" s="138"/>
    </row>
    <row r="5" spans="1:17" customFormat="1" ht="19.5">
      <c r="A5" s="523" t="str">
        <f>Datum</f>
        <v>4.března 2017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7" s="56" customFormat="1" ht="7.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138"/>
    </row>
    <row r="7" spans="1:17" customFormat="1" ht="19.5">
      <c r="A7" s="523" t="str">
        <f>Místo</f>
        <v>Milevsko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58" t="str">
        <f>_kat9</f>
        <v>8.kategorie - Juniorky, ročník 2002 - 2004</v>
      </c>
    </row>
    <row r="10" spans="1:17" ht="17.25" thickTop="1">
      <c r="A10" s="100"/>
      <c r="B10" s="101"/>
      <c r="C10" s="102"/>
      <c r="D10" s="103"/>
      <c r="E10" s="104"/>
      <c r="F10" s="105"/>
      <c r="G10" s="526" t="str">
        <f>Kat9S1</f>
        <v>sestava s libovolným náčiním</v>
      </c>
      <c r="H10" s="527"/>
      <c r="I10" s="527"/>
      <c r="J10" s="527"/>
      <c r="K10" s="528"/>
      <c r="L10" s="526" t="str">
        <f>Kat9S2</f>
        <v>sestava s libovolným náčiním</v>
      </c>
      <c r="M10" s="527"/>
      <c r="N10" s="527"/>
      <c r="O10" s="527"/>
      <c r="P10" s="528"/>
      <c r="Q10" s="139"/>
    </row>
    <row r="11" spans="1:17" ht="16.5">
      <c r="A11" s="106" t="s">
        <v>259</v>
      </c>
      <c r="B11" s="107" t="s">
        <v>260</v>
      </c>
      <c r="C11" s="108" t="s">
        <v>261</v>
      </c>
      <c r="D11" s="109" t="s">
        <v>3</v>
      </c>
      <c r="E11" s="110" t="s">
        <v>4</v>
      </c>
      <c r="F11" s="106" t="s">
        <v>5</v>
      </c>
      <c r="G11" s="524" t="s">
        <v>232</v>
      </c>
      <c r="H11" s="73" t="s">
        <v>262</v>
      </c>
      <c r="I11" s="111" t="s">
        <v>263</v>
      </c>
      <c r="J11" s="111" t="s">
        <v>227</v>
      </c>
      <c r="K11" s="112" t="s">
        <v>264</v>
      </c>
      <c r="L11" s="524" t="s">
        <v>232</v>
      </c>
      <c r="M11" s="73" t="s">
        <v>262</v>
      </c>
      <c r="N11" s="111" t="s">
        <v>263</v>
      </c>
      <c r="O11" s="111" t="s">
        <v>227</v>
      </c>
      <c r="P11" s="112" t="s">
        <v>264</v>
      </c>
      <c r="Q11" s="140" t="s">
        <v>266</v>
      </c>
    </row>
    <row r="12" spans="1:17" ht="15.75" customHeight="1" thickBot="1">
      <c r="A12" s="113"/>
      <c r="B12" s="114"/>
      <c r="C12" s="115"/>
      <c r="D12" s="116"/>
      <c r="E12" s="117"/>
      <c r="F12" s="118"/>
      <c r="G12" s="525"/>
      <c r="H12" s="81" t="s">
        <v>225</v>
      </c>
      <c r="I12" s="119" t="s">
        <v>226</v>
      </c>
      <c r="J12" s="119"/>
      <c r="K12" s="120"/>
      <c r="L12" s="525"/>
      <c r="M12" s="81" t="s">
        <v>225</v>
      </c>
      <c r="N12" s="119" t="s">
        <v>226</v>
      </c>
      <c r="O12" s="119"/>
      <c r="P12" s="120"/>
      <c r="Q12" s="141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265</v>
      </c>
      <c r="G13" s="142"/>
      <c r="H13" s="126">
        <v>0</v>
      </c>
      <c r="I13" s="126" t="e">
        <v>#NUM!</v>
      </c>
      <c r="J13" s="126">
        <v>0</v>
      </c>
      <c r="K13" s="127" t="e">
        <v>#NUM!</v>
      </c>
      <c r="L13" s="142"/>
      <c r="M13" s="126">
        <v>0</v>
      </c>
      <c r="N13" s="126" t="e">
        <v>#NUM!</v>
      </c>
      <c r="O13" s="126">
        <v>0</v>
      </c>
      <c r="P13" s="127" t="e">
        <v>#NUM!</v>
      </c>
      <c r="Q13" s="143" t="e">
        <v>#NUM!</v>
      </c>
    </row>
    <row r="14" spans="1:17" s="128" customFormat="1" ht="17.25" thickTop="1">
      <c r="A14" s="441">
        <v>1</v>
      </c>
      <c r="B14" s="441">
        <f>Seznam!B62</f>
        <v>1</v>
      </c>
      <c r="C14" s="442" t="str">
        <f>Seznam!C62</f>
        <v>Hadačová Denisa</v>
      </c>
      <c r="D14" s="420">
        <f>Seznam!D62</f>
        <v>0</v>
      </c>
      <c r="E14" s="421" t="str">
        <f>Seznam!E62</f>
        <v xml:space="preserve">SKMG Máj České Budějovice </v>
      </c>
      <c r="F14" s="441">
        <f>Seznam!F62</f>
        <v>0</v>
      </c>
      <c r="G14" s="443" t="s">
        <v>269</v>
      </c>
      <c r="H14" s="444">
        <f>'Z8'!X9</f>
        <v>5.5</v>
      </c>
      <c r="I14" s="89">
        <f>'Z8'!Y9</f>
        <v>5.7499999999999991</v>
      </c>
      <c r="J14" s="444">
        <f>'Z8'!Z9</f>
        <v>0</v>
      </c>
      <c r="K14" s="445">
        <f>'Z8'!AA9</f>
        <v>11.25</v>
      </c>
      <c r="L14" s="443" t="s">
        <v>270</v>
      </c>
      <c r="M14" s="444">
        <f>'Z8'!X18</f>
        <v>3.9000000000000004</v>
      </c>
      <c r="N14" s="89">
        <f>'Z8'!Y18</f>
        <v>5.75</v>
      </c>
      <c r="O14" s="444">
        <f>'Z8'!Z18</f>
        <v>0</v>
      </c>
      <c r="P14" s="89">
        <f>'Z8'!AA18</f>
        <v>9.65</v>
      </c>
      <c r="Q14" s="445">
        <f>'Z8'!AB18</f>
        <v>20.9</v>
      </c>
    </row>
    <row r="15" spans="1:17" s="128" customFormat="1" ht="16.5">
      <c r="A15" s="446">
        <v>2</v>
      </c>
      <c r="B15" s="446">
        <f>Seznam!B66</f>
        <v>5</v>
      </c>
      <c r="C15" s="447" t="str">
        <f>Seznam!C66</f>
        <v>Jelínková Viktorie</v>
      </c>
      <c r="D15" s="448">
        <f>Seznam!D66</f>
        <v>0</v>
      </c>
      <c r="E15" s="449" t="str">
        <f>Seznam!E66</f>
        <v xml:space="preserve">SKMG Máj České Budějovice </v>
      </c>
      <c r="F15" s="446">
        <f>Seznam!F66</f>
        <v>0</v>
      </c>
      <c r="G15" s="450" t="s">
        <v>269</v>
      </c>
      <c r="H15" s="451">
        <f>'Z8'!X13</f>
        <v>4.2</v>
      </c>
      <c r="I15" s="391">
        <f>'Z8'!Y13</f>
        <v>7.0500000000000007</v>
      </c>
      <c r="J15" s="451">
        <f>'Z8'!Z13</f>
        <v>0</v>
      </c>
      <c r="K15" s="452">
        <f>'Z8'!AA13</f>
        <v>11.25</v>
      </c>
      <c r="L15" s="450" t="s">
        <v>270</v>
      </c>
      <c r="M15" s="451">
        <f>'Z8'!X22</f>
        <v>3.0999999999999996</v>
      </c>
      <c r="N15" s="391">
        <f>'Z8'!Y22</f>
        <v>5.45</v>
      </c>
      <c r="O15" s="451">
        <f>'Z8'!Z22</f>
        <v>0</v>
      </c>
      <c r="P15" s="391">
        <f>'Z8'!AA22</f>
        <v>8.5500000000000007</v>
      </c>
      <c r="Q15" s="452">
        <f>'Z8'!AB22</f>
        <v>19.8</v>
      </c>
    </row>
    <row r="16" spans="1:17" s="128" customFormat="1" ht="16.5">
      <c r="A16" s="446">
        <v>3</v>
      </c>
      <c r="B16" s="446">
        <f>Seznam!B64</f>
        <v>3</v>
      </c>
      <c r="C16" s="447" t="str">
        <f>Seznam!C64</f>
        <v>Kutišová Tereza</v>
      </c>
      <c r="D16" s="448">
        <f>Seznam!D64</f>
        <v>0</v>
      </c>
      <c r="E16" s="449" t="str">
        <f>Seznam!E64</f>
        <v>RG Proactive Milevsko</v>
      </c>
      <c r="F16" s="446">
        <f>Seznam!F64</f>
        <v>0</v>
      </c>
      <c r="G16" s="450" t="s">
        <v>268</v>
      </c>
      <c r="H16" s="451">
        <f>'Z8'!X11</f>
        <v>3.7</v>
      </c>
      <c r="I16" s="391">
        <f>'Z8'!Y11</f>
        <v>6.0499999999999989</v>
      </c>
      <c r="J16" s="451">
        <f>'Z8'!Z11</f>
        <v>0</v>
      </c>
      <c r="K16" s="452">
        <f>'Z8'!AA11</f>
        <v>9.75</v>
      </c>
      <c r="L16" s="450" t="s">
        <v>271</v>
      </c>
      <c r="M16" s="451">
        <f>'Z8'!X20</f>
        <v>2.6</v>
      </c>
      <c r="N16" s="391">
        <f>'Z8'!Y20</f>
        <v>4.5000000000000009</v>
      </c>
      <c r="O16" s="451">
        <f>'Z8'!Z20</f>
        <v>0</v>
      </c>
      <c r="P16" s="391">
        <f>'Z8'!AA20</f>
        <v>7.1000000000000014</v>
      </c>
      <c r="Q16" s="452">
        <f>'Z8'!AB20</f>
        <v>16.850000000000001</v>
      </c>
    </row>
    <row r="17" spans="1:17" s="128" customFormat="1" ht="16.5">
      <c r="A17" s="400">
        <v>4</v>
      </c>
      <c r="B17" s="400">
        <f>Seznam!B65</f>
        <v>4</v>
      </c>
      <c r="C17" s="401" t="str">
        <f>Seznam!C65</f>
        <v>Kortánová Karolína</v>
      </c>
      <c r="D17" s="119">
        <f>Seznam!D65</f>
        <v>0</v>
      </c>
      <c r="E17" s="402" t="str">
        <f>Seznam!E65</f>
        <v xml:space="preserve">SKMG Máj České Budějovice </v>
      </c>
      <c r="F17" s="400">
        <f>Seznam!F65</f>
        <v>0</v>
      </c>
      <c r="G17" s="403" t="s">
        <v>269</v>
      </c>
      <c r="H17" s="404">
        <f>'Z8'!X12</f>
        <v>2.2999999999999998</v>
      </c>
      <c r="I17" s="405">
        <f>'Z8'!Y12</f>
        <v>6.1</v>
      </c>
      <c r="J17" s="404">
        <f>'Z8'!Z12</f>
        <v>0</v>
      </c>
      <c r="K17" s="406">
        <f>'Z8'!AA12</f>
        <v>8.3999999999999986</v>
      </c>
      <c r="L17" s="403" t="s">
        <v>271</v>
      </c>
      <c r="M17" s="404">
        <f>'Z8'!X21</f>
        <v>2.2999999999999998</v>
      </c>
      <c r="N17" s="405">
        <f>'Z8'!Y21</f>
        <v>5.5499999999999989</v>
      </c>
      <c r="O17" s="404">
        <f>'Z8'!Z21</f>
        <v>0</v>
      </c>
      <c r="P17" s="405">
        <f>'Z8'!AA21</f>
        <v>7.8499999999999988</v>
      </c>
      <c r="Q17" s="406">
        <f>'Z8'!AB21</f>
        <v>16.249999999999996</v>
      </c>
    </row>
    <row r="18" spans="1:17" s="128" customFormat="1" ht="17.25" thickBot="1">
      <c r="A18" s="256">
        <v>5</v>
      </c>
      <c r="B18" s="256">
        <f>Seznam!B63</f>
        <v>2</v>
      </c>
      <c r="C18" s="257" t="str">
        <f>Seznam!C63</f>
        <v>Majerová Karolina</v>
      </c>
      <c r="D18" s="258">
        <f>Seznam!D63</f>
        <v>0</v>
      </c>
      <c r="E18" s="259" t="str">
        <f>Seznam!E63</f>
        <v xml:space="preserve">SKMG Máj České Budějovice </v>
      </c>
      <c r="F18" s="256">
        <f>Seznam!F63</f>
        <v>0</v>
      </c>
      <c r="G18" s="145" t="s">
        <v>269</v>
      </c>
      <c r="H18" s="136">
        <f>'Z8'!X10</f>
        <v>3.0999999999999996</v>
      </c>
      <c r="I18" s="94">
        <f>'Z8'!Y10</f>
        <v>5.8999999999999995</v>
      </c>
      <c r="J18" s="136">
        <f>'Z8'!Z10</f>
        <v>0</v>
      </c>
      <c r="K18" s="137">
        <f>'Z8'!AA10</f>
        <v>9</v>
      </c>
      <c r="L18" s="145" t="s">
        <v>270</v>
      </c>
      <c r="M18" s="136">
        <f>'Z8'!X19</f>
        <v>2.2000000000000002</v>
      </c>
      <c r="N18" s="94">
        <f>'Z8'!Y19</f>
        <v>4.8499999999999996</v>
      </c>
      <c r="O18" s="136">
        <f>'Z8'!Z19</f>
        <v>0</v>
      </c>
      <c r="P18" s="94">
        <f>'Z8'!AA19</f>
        <v>7.05</v>
      </c>
      <c r="Q18" s="137">
        <f>'Z8'!AB19</f>
        <v>16.05</v>
      </c>
    </row>
    <row r="19" spans="1:17" ht="15.75" thickTop="1"/>
    <row r="20" spans="1:17" ht="20.25" thickBot="1">
      <c r="A20" s="58" t="str">
        <f>_kat10</f>
        <v>9.kategorie - Dorostenky, ročník 2001 a starší</v>
      </c>
    </row>
    <row r="21" spans="1:17" ht="17.25" thickTop="1">
      <c r="A21" s="100"/>
      <c r="B21" s="101"/>
      <c r="C21" s="102"/>
      <c r="D21" s="103"/>
      <c r="E21" s="104"/>
      <c r="F21" s="105"/>
      <c r="G21" s="526" t="str">
        <f>Kat10S1</f>
        <v>sestava s libovolným náčiním</v>
      </c>
      <c r="H21" s="527"/>
      <c r="I21" s="527"/>
      <c r="J21" s="527"/>
      <c r="K21" s="528"/>
      <c r="L21" s="526" t="str">
        <f>Kat10S2</f>
        <v>sestava s libovolným náčiním</v>
      </c>
      <c r="M21" s="527"/>
      <c r="N21" s="527"/>
      <c r="O21" s="527"/>
      <c r="P21" s="528"/>
      <c r="Q21" s="139"/>
    </row>
    <row r="22" spans="1:17" ht="16.5">
      <c r="A22" s="106" t="s">
        <v>259</v>
      </c>
      <c r="B22" s="107" t="s">
        <v>260</v>
      </c>
      <c r="C22" s="108" t="s">
        <v>261</v>
      </c>
      <c r="D22" s="109" t="s">
        <v>3</v>
      </c>
      <c r="E22" s="110" t="s">
        <v>4</v>
      </c>
      <c r="F22" s="106" t="s">
        <v>5</v>
      </c>
      <c r="G22" s="524" t="s">
        <v>232</v>
      </c>
      <c r="H22" s="73" t="s">
        <v>262</v>
      </c>
      <c r="I22" s="111" t="s">
        <v>263</v>
      </c>
      <c r="J22" s="111" t="s">
        <v>227</v>
      </c>
      <c r="K22" s="112" t="s">
        <v>264</v>
      </c>
      <c r="L22" s="524" t="s">
        <v>232</v>
      </c>
      <c r="M22" s="73" t="s">
        <v>262</v>
      </c>
      <c r="N22" s="111" t="s">
        <v>263</v>
      </c>
      <c r="O22" s="111" t="s">
        <v>227</v>
      </c>
      <c r="P22" s="112" t="s">
        <v>264</v>
      </c>
      <c r="Q22" s="140" t="s">
        <v>266</v>
      </c>
    </row>
    <row r="23" spans="1:17" ht="15.75" customHeight="1" thickBot="1">
      <c r="A23" s="113"/>
      <c r="B23" s="114"/>
      <c r="C23" s="115"/>
      <c r="D23" s="116"/>
      <c r="E23" s="117"/>
      <c r="F23" s="118"/>
      <c r="G23" s="525"/>
      <c r="H23" s="81" t="s">
        <v>225</v>
      </c>
      <c r="I23" s="119" t="s">
        <v>226</v>
      </c>
      <c r="J23" s="119"/>
      <c r="K23" s="120"/>
      <c r="L23" s="525"/>
      <c r="M23" s="81" t="s">
        <v>225</v>
      </c>
      <c r="N23" s="119" t="s">
        <v>226</v>
      </c>
      <c r="O23" s="119"/>
      <c r="P23" s="120"/>
      <c r="Q23" s="141"/>
    </row>
    <row r="24" spans="1:17" ht="16.5" hidden="1" customHeight="1">
      <c r="A24" s="105">
        <v>1</v>
      </c>
      <c r="B24" s="101">
        <v>17</v>
      </c>
      <c r="C24" s="121"/>
      <c r="D24" s="122"/>
      <c r="E24" s="123"/>
      <c r="F24" s="124" t="s">
        <v>265</v>
      </c>
      <c r="G24" s="142"/>
      <c r="H24" s="126">
        <v>0</v>
      </c>
      <c r="I24" s="126" t="e">
        <v>#NUM!</v>
      </c>
      <c r="J24" s="126">
        <v>0</v>
      </c>
      <c r="K24" s="127" t="e">
        <v>#NUM!</v>
      </c>
      <c r="L24" s="142"/>
      <c r="M24" s="126">
        <v>0</v>
      </c>
      <c r="N24" s="126" t="e">
        <v>#NUM!</v>
      </c>
      <c r="O24" s="126">
        <v>0</v>
      </c>
      <c r="P24" s="127" t="e">
        <v>#NUM!</v>
      </c>
      <c r="Q24" s="143" t="e">
        <v>#NUM!</v>
      </c>
    </row>
    <row r="25" spans="1:17" s="128" customFormat="1" ht="17.25" thickTop="1">
      <c r="A25" s="441">
        <v>1</v>
      </c>
      <c r="B25" s="441">
        <f>Seznam!B67</f>
        <v>1</v>
      </c>
      <c r="C25" s="442" t="str">
        <f>Seznam!C67</f>
        <v>Korytová Ludmila</v>
      </c>
      <c r="D25" s="420">
        <f>Seznam!D67</f>
        <v>0</v>
      </c>
      <c r="E25" s="421" t="str">
        <f>Seznam!E67</f>
        <v>RG Proactive Milevsko</v>
      </c>
      <c r="F25" s="441">
        <f>Seznam!F67</f>
        <v>0</v>
      </c>
      <c r="G25" s="443" t="s">
        <v>268</v>
      </c>
      <c r="H25" s="444">
        <f>'Z9'!X9</f>
        <v>4.7</v>
      </c>
      <c r="I25" s="89">
        <f>'Z9'!Y9</f>
        <v>7.1999999999999993</v>
      </c>
      <c r="J25" s="444">
        <f>'Z9'!Z9</f>
        <v>0</v>
      </c>
      <c r="K25" s="445">
        <f>'Z9'!AA9</f>
        <v>11.899999999999999</v>
      </c>
      <c r="L25" s="443" t="s">
        <v>270</v>
      </c>
      <c r="M25" s="444">
        <f>'Z9'!X14</f>
        <v>2.5999999999999996</v>
      </c>
      <c r="N25" s="89">
        <f>'Z9'!Y14</f>
        <v>6.2</v>
      </c>
      <c r="O25" s="444">
        <f>'Z9'!Z14</f>
        <v>0</v>
      </c>
      <c r="P25" s="89">
        <f>'Z9'!AA14</f>
        <v>8.8000000000000007</v>
      </c>
      <c r="Q25" s="445">
        <f>'Z9'!AB14</f>
        <v>20.7</v>
      </c>
    </row>
    <row r="26" spans="1:17" s="128" customFormat="1" ht="17.25" thickBot="1">
      <c r="A26" s="256"/>
      <c r="B26" s="256"/>
      <c r="C26" s="257"/>
      <c r="D26" s="258">
        <f>Seznam!D56</f>
        <v>0</v>
      </c>
      <c r="E26" s="259"/>
      <c r="F26" s="256">
        <f>Seznam!F56</f>
        <v>0</v>
      </c>
      <c r="G26" s="145"/>
      <c r="H26" s="136"/>
      <c r="I26" s="94"/>
      <c r="J26" s="136"/>
      <c r="K26" s="137"/>
      <c r="L26" s="145"/>
      <c r="M26" s="136"/>
      <c r="N26" s="94"/>
      <c r="O26" s="136"/>
      <c r="P26" s="94"/>
      <c r="Q26" s="137"/>
    </row>
    <row r="27" spans="1:17" ht="15.75" thickTop="1"/>
    <row r="28" spans="1:17" ht="20.25" thickBot="1">
      <c r="A28" s="58" t="str">
        <f>_kat11</f>
        <v>10.kategorie - Seniorky, ročník 2001 a starší</v>
      </c>
    </row>
    <row r="29" spans="1:17" ht="17.25" thickTop="1">
      <c r="A29" s="100"/>
      <c r="B29" s="101"/>
      <c r="C29" s="102"/>
      <c r="D29" s="103"/>
      <c r="E29" s="104"/>
      <c r="F29" s="105"/>
      <c r="G29" s="526" t="str">
        <f>Kat11S1</f>
        <v>sestava s libovolným náčiním</v>
      </c>
      <c r="H29" s="527"/>
      <c r="I29" s="527"/>
      <c r="J29" s="527"/>
      <c r="K29" s="528"/>
      <c r="L29" s="526" t="str">
        <f>Kat11S2</f>
        <v>sestava s libovolným náčiním</v>
      </c>
      <c r="M29" s="527"/>
      <c r="N29" s="527"/>
      <c r="O29" s="527"/>
      <c r="P29" s="528"/>
      <c r="Q29" s="139"/>
    </row>
    <row r="30" spans="1:17" ht="16.5">
      <c r="A30" s="106" t="s">
        <v>259</v>
      </c>
      <c r="B30" s="107" t="s">
        <v>260</v>
      </c>
      <c r="C30" s="108" t="s">
        <v>261</v>
      </c>
      <c r="D30" s="109" t="s">
        <v>3</v>
      </c>
      <c r="E30" s="110" t="s">
        <v>4</v>
      </c>
      <c r="F30" s="106" t="s">
        <v>5</v>
      </c>
      <c r="G30" s="524" t="s">
        <v>232</v>
      </c>
      <c r="H30" s="73" t="s">
        <v>262</v>
      </c>
      <c r="I30" s="111" t="s">
        <v>263</v>
      </c>
      <c r="J30" s="111" t="s">
        <v>227</v>
      </c>
      <c r="K30" s="112" t="s">
        <v>264</v>
      </c>
      <c r="L30" s="524" t="s">
        <v>232</v>
      </c>
      <c r="M30" s="73" t="s">
        <v>262</v>
      </c>
      <c r="N30" s="111" t="s">
        <v>263</v>
      </c>
      <c r="O30" s="111" t="s">
        <v>227</v>
      </c>
      <c r="P30" s="112" t="s">
        <v>264</v>
      </c>
      <c r="Q30" s="140" t="s">
        <v>266</v>
      </c>
    </row>
    <row r="31" spans="1:17" ht="15.75" thickBot="1">
      <c r="A31" s="113"/>
      <c r="B31" s="114"/>
      <c r="C31" s="115"/>
      <c r="D31" s="116"/>
      <c r="E31" s="117"/>
      <c r="F31" s="118"/>
      <c r="G31" s="525"/>
      <c r="H31" s="81" t="s">
        <v>225</v>
      </c>
      <c r="I31" s="119" t="s">
        <v>226</v>
      </c>
      <c r="J31" s="119"/>
      <c r="K31" s="120"/>
      <c r="L31" s="525"/>
      <c r="M31" s="81" t="s">
        <v>225</v>
      </c>
      <c r="N31" s="119" t="s">
        <v>226</v>
      </c>
      <c r="O31" s="119"/>
      <c r="P31" s="120"/>
      <c r="Q31" s="141"/>
    </row>
    <row r="32" spans="1:17" ht="17.25" thickTop="1">
      <c r="A32" s="441">
        <v>1</v>
      </c>
      <c r="B32" s="441">
        <f>Seznam!B71</f>
        <v>4</v>
      </c>
      <c r="C32" s="442" t="str">
        <f>Seznam!C71</f>
        <v>Kučerová Natálie</v>
      </c>
      <c r="D32" s="420">
        <f>Seznam!D71</f>
        <v>0</v>
      </c>
      <c r="E32" s="421" t="str">
        <f>Seznam!E71</f>
        <v xml:space="preserve">SKMG Máj České Budějovice </v>
      </c>
      <c r="F32" s="441">
        <f>Seznam!F71</f>
        <v>0</v>
      </c>
      <c r="G32" s="443" t="s">
        <v>268</v>
      </c>
      <c r="H32" s="444">
        <f>'Z10'!X12</f>
        <v>5.6</v>
      </c>
      <c r="I32" s="89">
        <f>'Z10'!Y12</f>
        <v>8</v>
      </c>
      <c r="J32" s="444">
        <f>'Z10'!Z12</f>
        <v>0</v>
      </c>
      <c r="K32" s="445">
        <f>'Z10'!AA12</f>
        <v>13.6</v>
      </c>
      <c r="L32" s="443" t="s">
        <v>269</v>
      </c>
      <c r="M32" s="444">
        <f>'Z10'!X20</f>
        <v>5.6</v>
      </c>
      <c r="N32" s="89">
        <f>'Z10'!Y20</f>
        <v>7.0499999999999989</v>
      </c>
      <c r="O32" s="444">
        <f>'Z10'!Z20</f>
        <v>0</v>
      </c>
      <c r="P32" s="89">
        <f>'Z10'!AA20</f>
        <v>12.649999999999999</v>
      </c>
      <c r="Q32" s="445">
        <f>'Z10'!AB20</f>
        <v>26.25</v>
      </c>
    </row>
    <row r="33" spans="1:17" ht="16.5">
      <c r="A33" s="446">
        <v>2</v>
      </c>
      <c r="B33" s="446">
        <f>Seznam!B68</f>
        <v>1</v>
      </c>
      <c r="C33" s="447" t="str">
        <f>Seznam!C68</f>
        <v>Šmejkalová Magdaléna</v>
      </c>
      <c r="D33" s="448">
        <f>Seznam!D68</f>
        <v>0</v>
      </c>
      <c r="E33" s="449" t="str">
        <f>Seznam!E68</f>
        <v xml:space="preserve">SKMG Máj České Budějovice </v>
      </c>
      <c r="F33" s="446">
        <f>Seznam!F68</f>
        <v>0</v>
      </c>
      <c r="G33" s="450" t="s">
        <v>269</v>
      </c>
      <c r="H33" s="451">
        <f>'Z10'!X9</f>
        <v>6</v>
      </c>
      <c r="I33" s="391">
        <f>'Z10'!Y9</f>
        <v>7.5</v>
      </c>
      <c r="J33" s="451">
        <f>'Z10'!Z9</f>
        <v>0</v>
      </c>
      <c r="K33" s="452">
        <f>'Z10'!AA9</f>
        <v>13.5</v>
      </c>
      <c r="L33" s="450" t="s">
        <v>270</v>
      </c>
      <c r="M33" s="451">
        <f>'Z10'!X17</f>
        <v>4.8</v>
      </c>
      <c r="N33" s="391">
        <f>'Z10'!Y17</f>
        <v>7.0500000000000007</v>
      </c>
      <c r="O33" s="451">
        <f>'Z10'!Z17</f>
        <v>0</v>
      </c>
      <c r="P33" s="391">
        <f>'Z10'!AA17</f>
        <v>11.850000000000001</v>
      </c>
      <c r="Q33" s="452">
        <f>'Z10'!AB17</f>
        <v>25.35</v>
      </c>
    </row>
    <row r="34" spans="1:17" ht="16.5">
      <c r="A34" s="446">
        <v>3</v>
      </c>
      <c r="B34" s="446">
        <f>Seznam!B70</f>
        <v>3</v>
      </c>
      <c r="C34" s="447" t="str">
        <f>Seznam!C70</f>
        <v>Jeřábková Tereza</v>
      </c>
      <c r="D34" s="448">
        <f>Seznam!D70</f>
        <v>0</v>
      </c>
      <c r="E34" s="449" t="str">
        <f>Seznam!E70</f>
        <v xml:space="preserve">SKMG Máj České Budějovice </v>
      </c>
      <c r="F34" s="446">
        <f>Seznam!F70</f>
        <v>0</v>
      </c>
      <c r="G34" s="450" t="s">
        <v>269</v>
      </c>
      <c r="H34" s="451">
        <f>'Z10'!X11</f>
        <v>4</v>
      </c>
      <c r="I34" s="391">
        <f>'Z10'!Y11</f>
        <v>5</v>
      </c>
      <c r="J34" s="451">
        <f>'Z10'!Z11</f>
        <v>0.6</v>
      </c>
      <c r="K34" s="452">
        <f>'Z10'!AA11</f>
        <v>8.4</v>
      </c>
      <c r="L34" s="450" t="s">
        <v>270</v>
      </c>
      <c r="M34" s="451">
        <f>'Z10'!X19</f>
        <v>4.6999999999999993</v>
      </c>
      <c r="N34" s="391">
        <f>'Z10'!Y19</f>
        <v>6.25</v>
      </c>
      <c r="O34" s="451">
        <f>'Z10'!Z19</f>
        <v>0</v>
      </c>
      <c r="P34" s="391">
        <f>'Z10'!AA19</f>
        <v>10.95</v>
      </c>
      <c r="Q34" s="452">
        <f>'Z10'!AB19</f>
        <v>19.350000000000001</v>
      </c>
    </row>
    <row r="35" spans="1:17" ht="15.75" thickBot="1">
      <c r="A35" s="256">
        <v>4</v>
      </c>
      <c r="B35" s="256">
        <f>Seznam!B69</f>
        <v>2</v>
      </c>
      <c r="C35" s="257" t="str">
        <f>Seznam!C69</f>
        <v>Špindlerová Kateřina</v>
      </c>
      <c r="D35" s="258">
        <f>Seznam!D69</f>
        <v>0</v>
      </c>
      <c r="E35" s="259" t="str">
        <f>Seznam!E69</f>
        <v xml:space="preserve">SKMG Máj České Budějovice </v>
      </c>
      <c r="F35" s="256">
        <f>Seznam!F69</f>
        <v>0</v>
      </c>
      <c r="G35" s="145" t="s">
        <v>269</v>
      </c>
      <c r="H35" s="136">
        <f>'Z10'!X10</f>
        <v>2.5</v>
      </c>
      <c r="I35" s="94">
        <f>'Z10'!Y10</f>
        <v>5.9</v>
      </c>
      <c r="J35" s="136">
        <f>'Z10'!Z10</f>
        <v>0</v>
      </c>
      <c r="K35" s="137">
        <f>'Z10'!AA10</f>
        <v>8.4</v>
      </c>
      <c r="L35" s="145" t="s">
        <v>271</v>
      </c>
      <c r="M35" s="136">
        <f>'Z10'!X18</f>
        <v>3.1</v>
      </c>
      <c r="N35" s="94">
        <f>'Z10'!Y18</f>
        <v>5.4</v>
      </c>
      <c r="O35" s="136">
        <f>'Z10'!Z18</f>
        <v>0</v>
      </c>
      <c r="P35" s="94">
        <f>'Z10'!AA18</f>
        <v>8.5</v>
      </c>
      <c r="Q35" s="137">
        <f>'Z10'!AB18</f>
        <v>16.899999999999999</v>
      </c>
    </row>
    <row r="36" spans="1:17" ht="15.75" thickTop="1"/>
  </sheetData>
  <sortState ref="B32:Q35">
    <sortCondition descending="1" ref="Q32:Q35"/>
  </sortState>
  <mergeCells count="16">
    <mergeCell ref="A1:L1"/>
    <mergeCell ref="A3:L3"/>
    <mergeCell ref="A5:L5"/>
    <mergeCell ref="A7:L7"/>
    <mergeCell ref="L10:P10"/>
    <mergeCell ref="L11:L12"/>
    <mergeCell ref="G10:K10"/>
    <mergeCell ref="G11:G12"/>
    <mergeCell ref="G21:K21"/>
    <mergeCell ref="L21:P21"/>
    <mergeCell ref="G29:K29"/>
    <mergeCell ref="L29:P29"/>
    <mergeCell ref="G30:G31"/>
    <mergeCell ref="L30:L31"/>
    <mergeCell ref="G22:G23"/>
    <mergeCell ref="L22:L23"/>
  </mergeCells>
  <phoneticPr fontId="13" type="noConversion"/>
  <printOptions horizontalCentered="1"/>
  <pageMargins left="0" right="0" top="0.78740157480314965" bottom="0" header="0" footer="0"/>
  <pageSetup paperSize="9" scale="90" orientation="landscape" horizontalDpi="4294967293" vertic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8"/>
  <sheetViews>
    <sheetView workbookViewId="0"/>
  </sheetViews>
  <sheetFormatPr defaultRowHeight="12.75"/>
  <cols>
    <col min="1" max="2" width="17.28515625" style="40" bestFit="1" customWidth="1"/>
    <col min="3" max="16384" width="9.140625" style="38"/>
  </cols>
  <sheetData>
    <row r="1" spans="1:2">
      <c r="A1" s="40" t="s">
        <v>272</v>
      </c>
      <c r="B1" s="40" t="s">
        <v>273</v>
      </c>
    </row>
    <row r="2" spans="1:2">
      <c r="A2" s="30" t="s">
        <v>63</v>
      </c>
      <c r="B2" s="30" t="s">
        <v>274</v>
      </c>
    </row>
    <row r="3" spans="1:2">
      <c r="A3" s="40" t="s">
        <v>275</v>
      </c>
      <c r="B3" s="40" t="s">
        <v>276</v>
      </c>
    </row>
    <row r="4" spans="1:2" ht="15">
      <c r="A4" s="358" t="s">
        <v>135</v>
      </c>
      <c r="B4" s="358" t="s">
        <v>277</v>
      </c>
    </row>
    <row r="5" spans="1:2">
      <c r="A5" s="38" t="s">
        <v>278</v>
      </c>
      <c r="B5" s="38" t="s">
        <v>278</v>
      </c>
    </row>
    <row r="6" spans="1:2">
      <c r="A6" s="38" t="s">
        <v>279</v>
      </c>
      <c r="B6" s="38" t="s">
        <v>279</v>
      </c>
    </row>
    <row r="7" spans="1:2">
      <c r="A7" s="41" t="s">
        <v>280</v>
      </c>
      <c r="B7" s="41" t="s">
        <v>280</v>
      </c>
    </row>
    <row r="8" spans="1:2">
      <c r="A8" s="40" t="s">
        <v>281</v>
      </c>
      <c r="B8" s="40" t="s">
        <v>282</v>
      </c>
    </row>
    <row r="9" spans="1:2">
      <c r="A9" s="41" t="s">
        <v>283</v>
      </c>
      <c r="B9" s="41" t="s">
        <v>283</v>
      </c>
    </row>
    <row r="10" spans="1:2">
      <c r="A10" s="39" t="s">
        <v>284</v>
      </c>
      <c r="B10" s="39" t="s">
        <v>285</v>
      </c>
    </row>
    <row r="11" spans="1:2">
      <c r="A11" s="40" t="s">
        <v>286</v>
      </c>
      <c r="B11" s="40" t="s">
        <v>286</v>
      </c>
    </row>
    <row r="12" spans="1:2">
      <c r="A12" s="43" t="s">
        <v>287</v>
      </c>
      <c r="B12" s="43" t="s">
        <v>288</v>
      </c>
    </row>
    <row r="13" spans="1:2" ht="15">
      <c r="A13" s="356" t="s">
        <v>57</v>
      </c>
      <c r="B13" s="356" t="s">
        <v>289</v>
      </c>
    </row>
    <row r="14" spans="1:2">
      <c r="A14" s="41" t="s">
        <v>290</v>
      </c>
      <c r="B14" s="41" t="s">
        <v>290</v>
      </c>
    </row>
    <row r="15" spans="1:2">
      <c r="A15" s="40" t="s">
        <v>147</v>
      </c>
      <c r="B15" s="40" t="s">
        <v>291</v>
      </c>
    </row>
    <row r="16" spans="1:2">
      <c r="A16" s="40" t="s">
        <v>43</v>
      </c>
      <c r="B16" s="40" t="s">
        <v>292</v>
      </c>
    </row>
    <row r="17" spans="1:2">
      <c r="A17" s="40" t="s">
        <v>112</v>
      </c>
      <c r="B17" s="40" t="s">
        <v>293</v>
      </c>
    </row>
    <row r="18" spans="1:2">
      <c r="A18" s="38" t="s">
        <v>294</v>
      </c>
      <c r="B18" s="38" t="s">
        <v>294</v>
      </c>
    </row>
    <row r="19" spans="1:2">
      <c r="A19" s="30" t="s">
        <v>295</v>
      </c>
      <c r="B19" s="30" t="s">
        <v>296</v>
      </c>
    </row>
    <row r="20" spans="1:2" ht="15">
      <c r="A20" s="355" t="s">
        <v>38</v>
      </c>
      <c r="B20" s="355" t="s">
        <v>297</v>
      </c>
    </row>
    <row r="21" spans="1:2">
      <c r="A21" s="41" t="s">
        <v>298</v>
      </c>
      <c r="B21" s="41" t="s">
        <v>298</v>
      </c>
    </row>
    <row r="22" spans="1:2">
      <c r="A22" s="40" t="s">
        <v>73</v>
      </c>
      <c r="B22" s="40" t="s">
        <v>299</v>
      </c>
    </row>
    <row r="23" spans="1:2">
      <c r="A23" s="38" t="s">
        <v>300</v>
      </c>
      <c r="B23" s="38" t="s">
        <v>301</v>
      </c>
    </row>
    <row r="24" spans="1:2">
      <c r="A24" s="43" t="s">
        <v>302</v>
      </c>
      <c r="B24" s="43" t="s">
        <v>303</v>
      </c>
    </row>
    <row r="25" spans="1:2">
      <c r="A25" s="40" t="s">
        <v>149</v>
      </c>
      <c r="B25" s="40" t="s">
        <v>304</v>
      </c>
    </row>
    <row r="26" spans="1:2" ht="15">
      <c r="A26" s="353" t="s">
        <v>18</v>
      </c>
      <c r="B26" s="353" t="s">
        <v>305</v>
      </c>
    </row>
    <row r="27" spans="1:2">
      <c r="A27" s="43" t="s">
        <v>306</v>
      </c>
      <c r="B27" s="43" t="s">
        <v>307</v>
      </c>
    </row>
    <row r="28" spans="1:2">
      <c r="A28" s="40" t="s">
        <v>308</v>
      </c>
      <c r="B28" s="40" t="s">
        <v>309</v>
      </c>
    </row>
    <row r="29" spans="1:2">
      <c r="A29" s="38" t="s">
        <v>310</v>
      </c>
      <c r="B29" s="38" t="s">
        <v>310</v>
      </c>
    </row>
    <row r="30" spans="1:2">
      <c r="A30" s="38" t="s">
        <v>311</v>
      </c>
      <c r="B30" s="38" t="s">
        <v>312</v>
      </c>
    </row>
    <row r="31" spans="1:2">
      <c r="A31" s="39" t="s">
        <v>313</v>
      </c>
      <c r="B31" s="39" t="s">
        <v>314</v>
      </c>
    </row>
    <row r="32" spans="1:2">
      <c r="A32" s="38" t="s">
        <v>315</v>
      </c>
      <c r="B32" s="38" t="s">
        <v>315</v>
      </c>
    </row>
    <row r="33" spans="1:2">
      <c r="A33" s="38" t="s">
        <v>316</v>
      </c>
      <c r="B33" s="40" t="s">
        <v>317</v>
      </c>
    </row>
    <row r="34" spans="1:2">
      <c r="A34" s="38" t="s">
        <v>318</v>
      </c>
      <c r="B34" s="38" t="s">
        <v>318</v>
      </c>
    </row>
    <row r="35" spans="1:2">
      <c r="A35" s="40" t="s">
        <v>172</v>
      </c>
      <c r="B35" s="40" t="s">
        <v>319</v>
      </c>
    </row>
    <row r="36" spans="1:2">
      <c r="A36" s="38" t="s">
        <v>167</v>
      </c>
      <c r="B36" s="38" t="s">
        <v>167</v>
      </c>
    </row>
    <row r="37" spans="1:2">
      <c r="A37" s="43" t="s">
        <v>320</v>
      </c>
      <c r="B37" s="43" t="s">
        <v>320</v>
      </c>
    </row>
    <row r="38" spans="1:2">
      <c r="A38" s="40" t="s">
        <v>124</v>
      </c>
      <c r="B38" s="40" t="s">
        <v>321</v>
      </c>
    </row>
    <row r="39" spans="1:2">
      <c r="A39" s="43" t="s">
        <v>322</v>
      </c>
      <c r="B39" s="43" t="s">
        <v>323</v>
      </c>
    </row>
    <row r="40" spans="1:2">
      <c r="A40" s="43" t="s">
        <v>324</v>
      </c>
      <c r="B40" s="43" t="s">
        <v>325</v>
      </c>
    </row>
    <row r="41" spans="1:2">
      <c r="A41" s="41" t="s">
        <v>326</v>
      </c>
      <c r="B41" s="41" t="s">
        <v>326</v>
      </c>
    </row>
    <row r="42" spans="1:2">
      <c r="A42" s="38" t="s">
        <v>326</v>
      </c>
      <c r="B42" s="38" t="s">
        <v>327</v>
      </c>
    </row>
    <row r="43" spans="1:2">
      <c r="A43" s="40" t="s">
        <v>60</v>
      </c>
      <c r="B43" s="40" t="s">
        <v>60</v>
      </c>
    </row>
    <row r="44" spans="1:2">
      <c r="A44" s="40" t="s">
        <v>154</v>
      </c>
      <c r="B44" s="40" t="s">
        <v>328</v>
      </c>
    </row>
    <row r="45" spans="1:2">
      <c r="A45" s="40" t="s">
        <v>98</v>
      </c>
      <c r="B45" s="40" t="s">
        <v>329</v>
      </c>
    </row>
    <row r="46" spans="1:2">
      <c r="A46" s="40" t="s">
        <v>67</v>
      </c>
      <c r="B46" s="40" t="s">
        <v>330</v>
      </c>
    </row>
    <row r="47" spans="1:2">
      <c r="A47" s="40" t="s">
        <v>331</v>
      </c>
      <c r="B47" s="40" t="s">
        <v>331</v>
      </c>
    </row>
    <row r="48" spans="1:2">
      <c r="A48" s="40" t="s">
        <v>332</v>
      </c>
      <c r="B48" s="40" t="s">
        <v>332</v>
      </c>
    </row>
    <row r="49" spans="1:2">
      <c r="A49" s="41" t="s">
        <v>333</v>
      </c>
      <c r="B49" s="41" t="s">
        <v>333</v>
      </c>
    </row>
    <row r="50" spans="1:2">
      <c r="A50" s="38" t="s">
        <v>334</v>
      </c>
      <c r="B50" s="38" t="s">
        <v>335</v>
      </c>
    </row>
    <row r="51" spans="1:2">
      <c r="A51" s="40" t="s">
        <v>170</v>
      </c>
      <c r="B51" s="40" t="s">
        <v>336</v>
      </c>
    </row>
    <row r="52" spans="1:2">
      <c r="A52" s="38" t="s">
        <v>337</v>
      </c>
      <c r="B52" s="38" t="s">
        <v>337</v>
      </c>
    </row>
    <row r="53" spans="1:2">
      <c r="A53" s="41" t="s">
        <v>338</v>
      </c>
      <c r="B53" s="41" t="s">
        <v>338</v>
      </c>
    </row>
    <row r="54" spans="1:2">
      <c r="A54" s="39" t="s">
        <v>339</v>
      </c>
      <c r="B54" s="39" t="s">
        <v>340</v>
      </c>
    </row>
    <row r="55" spans="1:2">
      <c r="A55" s="40" t="s">
        <v>341</v>
      </c>
      <c r="B55" s="40" t="s">
        <v>342</v>
      </c>
    </row>
    <row r="56" spans="1:2">
      <c r="A56" s="40" t="s">
        <v>343</v>
      </c>
      <c r="B56" s="40" t="s">
        <v>344</v>
      </c>
    </row>
    <row r="57" spans="1:2">
      <c r="A57" s="40" t="s">
        <v>30</v>
      </c>
      <c r="B57" s="40" t="s">
        <v>345</v>
      </c>
    </row>
    <row r="58" spans="1:2">
      <c r="A58" s="41" t="s">
        <v>346</v>
      </c>
      <c r="B58" s="41" t="s">
        <v>346</v>
      </c>
    </row>
    <row r="59" spans="1:2">
      <c r="A59" s="38" t="s">
        <v>347</v>
      </c>
      <c r="B59" s="38" t="s">
        <v>348</v>
      </c>
    </row>
    <row r="60" spans="1:2">
      <c r="A60" s="41" t="s">
        <v>349</v>
      </c>
      <c r="B60" s="41" t="s">
        <v>349</v>
      </c>
    </row>
    <row r="61" spans="1:2">
      <c r="A61" s="38" t="s">
        <v>350</v>
      </c>
      <c r="B61" s="38" t="s">
        <v>350</v>
      </c>
    </row>
    <row r="62" spans="1:2">
      <c r="A62" s="40" t="s">
        <v>351</v>
      </c>
      <c r="B62" s="40" t="s">
        <v>352</v>
      </c>
    </row>
    <row r="63" spans="1:2">
      <c r="A63" s="38" t="s">
        <v>353</v>
      </c>
      <c r="B63" s="38" t="s">
        <v>354</v>
      </c>
    </row>
    <row r="64" spans="1:2">
      <c r="A64" s="39" t="s">
        <v>355</v>
      </c>
      <c r="B64" s="39" t="s">
        <v>356</v>
      </c>
    </row>
    <row r="65" spans="1:2">
      <c r="A65" s="39" t="s">
        <v>357</v>
      </c>
      <c r="B65" s="39" t="s">
        <v>358</v>
      </c>
    </row>
    <row r="66" spans="1:2" ht="15">
      <c r="A66" s="358" t="s">
        <v>86</v>
      </c>
      <c r="B66" s="358" t="s">
        <v>86</v>
      </c>
    </row>
    <row r="67" spans="1:2">
      <c r="A67" s="40" t="s">
        <v>359</v>
      </c>
      <c r="B67" s="40" t="s">
        <v>360</v>
      </c>
    </row>
    <row r="68" spans="1:2">
      <c r="A68" s="41" t="s">
        <v>361</v>
      </c>
      <c r="B68" s="41" t="s">
        <v>361</v>
      </c>
    </row>
    <row r="69" spans="1:2">
      <c r="A69" s="39" t="s">
        <v>362</v>
      </c>
      <c r="B69" s="39" t="s">
        <v>363</v>
      </c>
    </row>
    <row r="70" spans="1:2">
      <c r="A70" s="41" t="s">
        <v>364</v>
      </c>
      <c r="B70" s="41" t="s">
        <v>364</v>
      </c>
    </row>
    <row r="71" spans="1:2">
      <c r="A71" s="40" t="s">
        <v>365</v>
      </c>
      <c r="B71" s="40" t="s">
        <v>365</v>
      </c>
    </row>
    <row r="72" spans="1:2">
      <c r="A72" s="40" t="s">
        <v>366</v>
      </c>
      <c r="B72" s="40" t="s">
        <v>367</v>
      </c>
    </row>
    <row r="73" spans="1:2">
      <c r="A73" s="40" t="s">
        <v>368</v>
      </c>
      <c r="B73" s="40" t="s">
        <v>369</v>
      </c>
    </row>
    <row r="74" spans="1:2">
      <c r="A74" s="40" t="s">
        <v>370</v>
      </c>
      <c r="B74" s="40" t="s">
        <v>371</v>
      </c>
    </row>
    <row r="75" spans="1:2">
      <c r="A75" s="41" t="s">
        <v>372</v>
      </c>
      <c r="B75" s="41" t="s">
        <v>372</v>
      </c>
    </row>
    <row r="76" spans="1:2">
      <c r="A76" s="41" t="s">
        <v>35</v>
      </c>
      <c r="B76" s="41" t="s">
        <v>373</v>
      </c>
    </row>
    <row r="77" spans="1:2">
      <c r="A77" s="40" t="s">
        <v>118</v>
      </c>
      <c r="B77" s="40" t="s">
        <v>374</v>
      </c>
    </row>
    <row r="78" spans="1:2">
      <c r="A78" s="41" t="s">
        <v>375</v>
      </c>
      <c r="B78" s="41" t="s">
        <v>375</v>
      </c>
    </row>
    <row r="79" spans="1:2">
      <c r="A79" s="41" t="s">
        <v>376</v>
      </c>
      <c r="B79" s="41" t="s">
        <v>376</v>
      </c>
    </row>
    <row r="80" spans="1:2">
      <c r="A80" s="41" t="s">
        <v>377</v>
      </c>
      <c r="B80" s="41" t="s">
        <v>377</v>
      </c>
    </row>
    <row r="81" spans="1:2">
      <c r="A81" s="43" t="s">
        <v>96</v>
      </c>
      <c r="B81" s="43" t="s">
        <v>378</v>
      </c>
    </row>
    <row r="82" spans="1:2">
      <c r="A82" s="40" t="s">
        <v>379</v>
      </c>
      <c r="B82" s="40" t="s">
        <v>380</v>
      </c>
    </row>
    <row r="83" spans="1:2">
      <c r="A83" s="38" t="s">
        <v>381</v>
      </c>
      <c r="B83" s="38" t="s">
        <v>381</v>
      </c>
    </row>
    <row r="84" spans="1:2">
      <c r="A84" s="41" t="s">
        <v>382</v>
      </c>
      <c r="B84" s="41" t="s">
        <v>382</v>
      </c>
    </row>
    <row r="85" spans="1:2">
      <c r="A85" s="38" t="s">
        <v>383</v>
      </c>
      <c r="B85" s="38" t="s">
        <v>384</v>
      </c>
    </row>
    <row r="86" spans="1:2">
      <c r="A86" s="41" t="s">
        <v>121</v>
      </c>
      <c r="B86" s="41" t="s">
        <v>121</v>
      </c>
    </row>
    <row r="87" spans="1:2">
      <c r="A87" s="41" t="s">
        <v>175</v>
      </c>
      <c r="B87" s="41" t="s">
        <v>175</v>
      </c>
    </row>
    <row r="88" spans="1:2">
      <c r="A88" s="40" t="s">
        <v>32</v>
      </c>
      <c r="B88" s="40" t="s">
        <v>385</v>
      </c>
    </row>
    <row r="89" spans="1:2">
      <c r="A89" s="38" t="s">
        <v>386</v>
      </c>
      <c r="B89" s="40" t="s">
        <v>387</v>
      </c>
    </row>
    <row r="90" spans="1:2">
      <c r="A90" s="40" t="s">
        <v>48</v>
      </c>
      <c r="B90" s="40" t="s">
        <v>388</v>
      </c>
    </row>
    <row r="91" spans="1:2">
      <c r="A91" s="40" t="s">
        <v>389</v>
      </c>
      <c r="B91" s="40" t="s">
        <v>390</v>
      </c>
    </row>
    <row r="92" spans="1:2">
      <c r="A92" s="40" t="s">
        <v>391</v>
      </c>
      <c r="B92" s="40" t="s">
        <v>392</v>
      </c>
    </row>
    <row r="93" spans="1:2">
      <c r="A93" s="38" t="s">
        <v>393</v>
      </c>
      <c r="B93" s="38" t="s">
        <v>393</v>
      </c>
    </row>
    <row r="94" spans="1:2">
      <c r="A94" s="38" t="s">
        <v>100</v>
      </c>
      <c r="B94" s="40" t="s">
        <v>394</v>
      </c>
    </row>
    <row r="95" spans="1:2">
      <c r="A95" s="40" t="s">
        <v>395</v>
      </c>
      <c r="B95" s="40" t="s">
        <v>396</v>
      </c>
    </row>
    <row r="96" spans="1:2">
      <c r="A96" s="40" t="s">
        <v>397</v>
      </c>
      <c r="B96" s="40" t="s">
        <v>398</v>
      </c>
    </row>
    <row r="97" spans="1:2">
      <c r="A97" s="38" t="s">
        <v>399</v>
      </c>
      <c r="B97" s="40" t="s">
        <v>400</v>
      </c>
    </row>
    <row r="98" spans="1:2">
      <c r="A98" s="40" t="s">
        <v>401</v>
      </c>
      <c r="B98" s="40" t="s">
        <v>402</v>
      </c>
    </row>
    <row r="99" spans="1:2">
      <c r="A99" s="41" t="s">
        <v>403</v>
      </c>
      <c r="B99" s="41" t="s">
        <v>403</v>
      </c>
    </row>
    <row r="100" spans="1:2">
      <c r="A100" s="41" t="s">
        <v>404</v>
      </c>
      <c r="B100" s="41" t="s">
        <v>404</v>
      </c>
    </row>
    <row r="101" spans="1:2">
      <c r="A101" s="40" t="s">
        <v>405</v>
      </c>
      <c r="B101" s="40" t="s">
        <v>406</v>
      </c>
    </row>
    <row r="102" spans="1:2">
      <c r="A102" s="40" t="s">
        <v>103</v>
      </c>
      <c r="B102" s="40" t="s">
        <v>407</v>
      </c>
    </row>
    <row r="103" spans="1:2">
      <c r="A103" s="39" t="s">
        <v>408</v>
      </c>
      <c r="B103" s="39" t="s">
        <v>409</v>
      </c>
    </row>
    <row r="104" spans="1:2">
      <c r="A104" s="43" t="s">
        <v>157</v>
      </c>
      <c r="B104" s="43" t="s">
        <v>410</v>
      </c>
    </row>
    <row r="105" spans="1:2">
      <c r="A105" s="40" t="s">
        <v>411</v>
      </c>
      <c r="B105" s="40" t="s">
        <v>412</v>
      </c>
    </row>
    <row r="106" spans="1:2">
      <c r="A106" s="38" t="s">
        <v>413</v>
      </c>
      <c r="B106" s="40" t="s">
        <v>414</v>
      </c>
    </row>
    <row r="107" spans="1:2">
      <c r="A107" s="40" t="s">
        <v>415</v>
      </c>
      <c r="B107" s="40" t="s">
        <v>414</v>
      </c>
    </row>
    <row r="108" spans="1:2">
      <c r="A108" s="41" t="s">
        <v>416</v>
      </c>
      <c r="B108" s="41" t="s">
        <v>416</v>
      </c>
    </row>
    <row r="109" spans="1:2">
      <c r="A109" s="40" t="s">
        <v>184</v>
      </c>
      <c r="B109" s="40" t="s">
        <v>417</v>
      </c>
    </row>
    <row r="110" spans="1:2">
      <c r="A110" s="38" t="s">
        <v>418</v>
      </c>
      <c r="B110" s="38" t="s">
        <v>419</v>
      </c>
    </row>
    <row r="111" spans="1:2">
      <c r="A111" s="40" t="s">
        <v>187</v>
      </c>
      <c r="B111" s="40" t="s">
        <v>420</v>
      </c>
    </row>
    <row r="112" spans="1:2">
      <c r="A112" s="39" t="s">
        <v>421</v>
      </c>
      <c r="B112" s="39" t="s">
        <v>421</v>
      </c>
    </row>
    <row r="113" spans="1:2">
      <c r="A113" s="41" t="s">
        <v>422</v>
      </c>
      <c r="B113" s="41" t="s">
        <v>422</v>
      </c>
    </row>
    <row r="114" spans="1:2">
      <c r="A114" s="41" t="s">
        <v>423</v>
      </c>
      <c r="B114" s="41" t="s">
        <v>423</v>
      </c>
    </row>
    <row r="115" spans="1:2">
      <c r="A115" s="43" t="s">
        <v>424</v>
      </c>
      <c r="B115" s="43" t="s">
        <v>425</v>
      </c>
    </row>
    <row r="116" spans="1:2">
      <c r="A116" s="38" t="s">
        <v>22</v>
      </c>
      <c r="B116" s="38" t="s">
        <v>426</v>
      </c>
    </row>
    <row r="117" spans="1:2">
      <c r="A117" s="43" t="s">
        <v>427</v>
      </c>
      <c r="B117" s="43" t="s">
        <v>428</v>
      </c>
    </row>
    <row r="118" spans="1:2">
      <c r="A118" s="41" t="s">
        <v>429</v>
      </c>
      <c r="B118" s="41" t="s">
        <v>430</v>
      </c>
    </row>
    <row r="119" spans="1:2">
      <c r="A119" s="40" t="s">
        <v>431</v>
      </c>
      <c r="B119" s="40" t="s">
        <v>426</v>
      </c>
    </row>
    <row r="120" spans="1:2">
      <c r="A120" s="41" t="s">
        <v>432</v>
      </c>
      <c r="B120" s="41" t="s">
        <v>432</v>
      </c>
    </row>
    <row r="121" spans="1:2">
      <c r="A121" s="41" t="s">
        <v>433</v>
      </c>
      <c r="B121" s="41" t="s">
        <v>433</v>
      </c>
    </row>
    <row r="122" spans="1:2">
      <c r="A122" s="41" t="s">
        <v>434</v>
      </c>
      <c r="B122" s="41" t="s">
        <v>434</v>
      </c>
    </row>
    <row r="123" spans="1:2">
      <c r="A123" s="38" t="s">
        <v>435</v>
      </c>
      <c r="B123" s="38" t="s">
        <v>435</v>
      </c>
    </row>
    <row r="124" spans="1:2">
      <c r="A124" s="40" t="s">
        <v>436</v>
      </c>
      <c r="B124" s="40" t="s">
        <v>437</v>
      </c>
    </row>
    <row r="125" spans="1:2">
      <c r="A125" s="41" t="s">
        <v>438</v>
      </c>
      <c r="B125" s="41" t="s">
        <v>438</v>
      </c>
    </row>
    <row r="126" spans="1:2">
      <c r="A126" s="40" t="s">
        <v>106</v>
      </c>
      <c r="B126" s="40" t="s">
        <v>439</v>
      </c>
    </row>
    <row r="127" spans="1:2">
      <c r="A127" s="41" t="s">
        <v>440</v>
      </c>
      <c r="B127" s="41" t="s">
        <v>440</v>
      </c>
    </row>
    <row r="128" spans="1:2">
      <c r="A128" s="40" t="s">
        <v>441</v>
      </c>
      <c r="B128" s="40" t="s">
        <v>442</v>
      </c>
    </row>
    <row r="129" spans="1:2">
      <c r="A129" s="40" t="s">
        <v>128</v>
      </c>
      <c r="B129" s="40" t="s">
        <v>443</v>
      </c>
    </row>
    <row r="130" spans="1:2">
      <c r="A130" s="40" t="s">
        <v>444</v>
      </c>
      <c r="B130" s="40" t="s">
        <v>445</v>
      </c>
    </row>
    <row r="131" spans="1:2">
      <c r="A131" s="43" t="s">
        <v>446</v>
      </c>
      <c r="B131" s="43" t="s">
        <v>447</v>
      </c>
    </row>
    <row r="132" spans="1:2">
      <c r="A132" s="41" t="s">
        <v>448</v>
      </c>
      <c r="B132" s="41" t="s">
        <v>448</v>
      </c>
    </row>
    <row r="133" spans="1:2">
      <c r="A133" s="40" t="s">
        <v>142</v>
      </c>
      <c r="B133" s="40" t="s">
        <v>449</v>
      </c>
    </row>
    <row r="134" spans="1:2">
      <c r="A134" s="40" t="s">
        <v>450</v>
      </c>
      <c r="B134" s="40" t="s">
        <v>451</v>
      </c>
    </row>
    <row r="135" spans="1:2">
      <c r="A135" s="38" t="s">
        <v>452</v>
      </c>
      <c r="B135" s="38" t="s">
        <v>453</v>
      </c>
    </row>
    <row r="136" spans="1:2">
      <c r="A136" s="38" t="s">
        <v>454</v>
      </c>
      <c r="B136" s="38" t="s">
        <v>454</v>
      </c>
    </row>
    <row r="137" spans="1:2">
      <c r="A137" s="40" t="s">
        <v>140</v>
      </c>
      <c r="B137" s="40" t="s">
        <v>140</v>
      </c>
    </row>
    <row r="138" spans="1:2">
      <c r="A138" s="41" t="s">
        <v>78</v>
      </c>
      <c r="B138" s="41" t="s">
        <v>455</v>
      </c>
    </row>
    <row r="139" spans="1:2">
      <c r="A139" s="38" t="s">
        <v>456</v>
      </c>
      <c r="B139" s="38" t="s">
        <v>456</v>
      </c>
    </row>
    <row r="140" spans="1:2">
      <c r="A140" s="43" t="s">
        <v>457</v>
      </c>
      <c r="B140" s="43" t="s">
        <v>458</v>
      </c>
    </row>
    <row r="141" spans="1:2">
      <c r="A141" s="38" t="s">
        <v>459</v>
      </c>
      <c r="B141" s="38" t="s">
        <v>459</v>
      </c>
    </row>
    <row r="142" spans="1:2">
      <c r="A142" s="43" t="s">
        <v>460</v>
      </c>
      <c r="B142" s="43" t="s">
        <v>460</v>
      </c>
    </row>
    <row r="143" spans="1:2">
      <c r="A143" s="43" t="s">
        <v>461</v>
      </c>
      <c r="B143" s="43" t="s">
        <v>461</v>
      </c>
    </row>
    <row r="144" spans="1:2">
      <c r="A144" s="38" t="s">
        <v>461</v>
      </c>
      <c r="B144" s="38" t="s">
        <v>461</v>
      </c>
    </row>
    <row r="145" spans="1:2">
      <c r="A145" s="43" t="s">
        <v>462</v>
      </c>
      <c r="B145" s="43" t="s">
        <v>462</v>
      </c>
    </row>
    <row r="146" spans="1:2">
      <c r="A146" s="38" t="s">
        <v>462</v>
      </c>
      <c r="B146" s="38" t="s">
        <v>462</v>
      </c>
    </row>
    <row r="147" spans="1:2">
      <c r="A147" s="40" t="s">
        <v>83</v>
      </c>
      <c r="B147" s="40" t="s">
        <v>463</v>
      </c>
    </row>
    <row r="148" spans="1:2">
      <c r="A148" s="38" t="s">
        <v>464</v>
      </c>
      <c r="B148" s="38" t="s">
        <v>464</v>
      </c>
    </row>
    <row r="149" spans="1:2">
      <c r="A149" s="38" t="s">
        <v>26</v>
      </c>
      <c r="B149" s="40" t="s">
        <v>465</v>
      </c>
    </row>
    <row r="150" spans="1:2">
      <c r="A150" s="38" t="s">
        <v>466</v>
      </c>
      <c r="B150" s="38" t="s">
        <v>466</v>
      </c>
    </row>
    <row r="151" spans="1:2">
      <c r="A151" s="41" t="s">
        <v>467</v>
      </c>
      <c r="B151" s="41" t="s">
        <v>467</v>
      </c>
    </row>
    <row r="152" spans="1:2">
      <c r="A152" s="41" t="s">
        <v>468</v>
      </c>
      <c r="B152" s="41" t="s">
        <v>469</v>
      </c>
    </row>
    <row r="153" spans="1:2">
      <c r="A153" s="41" t="s">
        <v>470</v>
      </c>
      <c r="B153" s="41" t="s">
        <v>470</v>
      </c>
    </row>
    <row r="154" spans="1:2">
      <c r="A154" s="41" t="s">
        <v>471</v>
      </c>
      <c r="B154" s="41" t="s">
        <v>471</v>
      </c>
    </row>
    <row r="155" spans="1:2">
      <c r="A155" s="38" t="s">
        <v>471</v>
      </c>
      <c r="B155" s="38" t="s">
        <v>471</v>
      </c>
    </row>
    <row r="156" spans="1:2">
      <c r="A156" s="43" t="s">
        <v>472</v>
      </c>
      <c r="B156" s="43" t="s">
        <v>473</v>
      </c>
    </row>
    <row r="157" spans="1:2">
      <c r="A157" s="41" t="s">
        <v>474</v>
      </c>
      <c r="B157" s="41" t="s">
        <v>475</v>
      </c>
    </row>
    <row r="158" spans="1:2">
      <c r="A158" s="40" t="s">
        <v>476</v>
      </c>
      <c r="B158" s="40" t="s">
        <v>477</v>
      </c>
    </row>
    <row r="159" spans="1:2">
      <c r="A159" s="40" t="s">
        <v>478</v>
      </c>
      <c r="B159" s="40" t="s">
        <v>478</v>
      </c>
    </row>
    <row r="160" spans="1:2">
      <c r="A160" s="40" t="s">
        <v>479</v>
      </c>
      <c r="B160" s="40" t="s">
        <v>480</v>
      </c>
    </row>
    <row r="161" spans="1:2">
      <c r="A161" s="38" t="s">
        <v>481</v>
      </c>
      <c r="B161" s="38" t="s">
        <v>481</v>
      </c>
    </row>
    <row r="162" spans="1:2">
      <c r="A162" s="39" t="s">
        <v>482</v>
      </c>
      <c r="B162" s="39" t="s">
        <v>483</v>
      </c>
    </row>
    <row r="163" spans="1:2">
      <c r="A163" s="40" t="s">
        <v>484</v>
      </c>
      <c r="B163" s="40" t="s">
        <v>485</v>
      </c>
    </row>
    <row r="164" spans="1:2">
      <c r="A164" s="40" t="s">
        <v>486</v>
      </c>
      <c r="B164" s="40" t="s">
        <v>487</v>
      </c>
    </row>
    <row r="165" spans="1:2">
      <c r="A165" s="30" t="s">
        <v>14</v>
      </c>
      <c r="B165" s="30" t="s">
        <v>488</v>
      </c>
    </row>
    <row r="166" spans="1:2">
      <c r="A166" s="40" t="s">
        <v>489</v>
      </c>
      <c r="B166" s="40" t="s">
        <v>490</v>
      </c>
    </row>
    <row r="167" spans="1:2">
      <c r="A167" s="38" t="s">
        <v>489</v>
      </c>
      <c r="B167" s="38" t="s">
        <v>489</v>
      </c>
    </row>
    <row r="168" spans="1:2">
      <c r="A168" s="41" t="s">
        <v>491</v>
      </c>
      <c r="B168" s="41" t="s">
        <v>491</v>
      </c>
    </row>
    <row r="169" spans="1:2">
      <c r="A169" s="30" t="s">
        <v>492</v>
      </c>
      <c r="B169" s="30" t="s">
        <v>493</v>
      </c>
    </row>
    <row r="170" spans="1:2">
      <c r="A170" s="30" t="s">
        <v>494</v>
      </c>
      <c r="B170" s="30" t="s">
        <v>494</v>
      </c>
    </row>
    <row r="171" spans="1:2">
      <c r="A171" s="40" t="s">
        <v>495</v>
      </c>
      <c r="B171" s="40" t="s">
        <v>496</v>
      </c>
    </row>
    <row r="172" spans="1:2">
      <c r="A172" s="39" t="s">
        <v>497</v>
      </c>
      <c r="B172" s="39" t="s">
        <v>498</v>
      </c>
    </row>
    <row r="173" spans="1:2">
      <c r="A173" s="40" t="s">
        <v>499</v>
      </c>
      <c r="B173" s="40" t="s">
        <v>500</v>
      </c>
    </row>
    <row r="174" spans="1:2">
      <c r="A174" s="38" t="s">
        <v>501</v>
      </c>
      <c r="B174" s="38" t="s">
        <v>501</v>
      </c>
    </row>
    <row r="175" spans="1:2">
      <c r="A175" s="40" t="s">
        <v>502</v>
      </c>
      <c r="B175" s="40" t="s">
        <v>503</v>
      </c>
    </row>
    <row r="176" spans="1:2">
      <c r="A176" s="39" t="s">
        <v>504</v>
      </c>
      <c r="B176" s="39" t="s">
        <v>504</v>
      </c>
    </row>
    <row r="177" spans="1:2">
      <c r="A177" s="40" t="s">
        <v>505</v>
      </c>
      <c r="B177" s="40" t="s">
        <v>506</v>
      </c>
    </row>
    <row r="178" spans="1:2">
      <c r="A178" s="40" t="s">
        <v>507</v>
      </c>
      <c r="B178" s="40" t="s">
        <v>508</v>
      </c>
    </row>
    <row r="179" spans="1:2">
      <c r="A179" s="38" t="s">
        <v>507</v>
      </c>
      <c r="B179" s="38" t="s">
        <v>508</v>
      </c>
    </row>
    <row r="180" spans="1:2">
      <c r="A180" s="41" t="s">
        <v>509</v>
      </c>
      <c r="B180" s="41" t="s">
        <v>509</v>
      </c>
    </row>
    <row r="181" spans="1:2">
      <c r="A181" s="38" t="s">
        <v>510</v>
      </c>
      <c r="B181" s="38" t="s">
        <v>511</v>
      </c>
    </row>
    <row r="182" spans="1:2">
      <c r="A182" s="38" t="s">
        <v>510</v>
      </c>
      <c r="B182" s="38" t="s">
        <v>510</v>
      </c>
    </row>
    <row r="183" spans="1:2">
      <c r="A183" s="40" t="s">
        <v>512</v>
      </c>
      <c r="B183" s="40" t="s">
        <v>513</v>
      </c>
    </row>
    <row r="184" spans="1:2">
      <c r="A184" s="38" t="s">
        <v>514</v>
      </c>
      <c r="B184" s="38" t="s">
        <v>514</v>
      </c>
    </row>
    <row r="185" spans="1:2">
      <c r="A185" s="40" t="s">
        <v>70</v>
      </c>
      <c r="B185" s="40" t="s">
        <v>515</v>
      </c>
    </row>
    <row r="186" spans="1:2">
      <c r="A186" s="43" t="s">
        <v>516</v>
      </c>
      <c r="B186" s="43" t="s">
        <v>517</v>
      </c>
    </row>
    <row r="187" spans="1:2">
      <c r="A187" s="30" t="s">
        <v>518</v>
      </c>
      <c r="B187" s="30" t="s">
        <v>519</v>
      </c>
    </row>
    <row r="188" spans="1:2">
      <c r="A188" s="30" t="s">
        <v>520</v>
      </c>
      <c r="B188" s="30" t="s">
        <v>521</v>
      </c>
    </row>
    <row r="189" spans="1:2">
      <c r="A189" s="40" t="s">
        <v>91</v>
      </c>
      <c r="B189" s="40" t="s">
        <v>522</v>
      </c>
    </row>
    <row r="190" spans="1:2" ht="15">
      <c r="A190" s="356" t="s">
        <v>54</v>
      </c>
      <c r="B190" s="356" t="s">
        <v>523</v>
      </c>
    </row>
    <row r="191" spans="1:2">
      <c r="A191" s="39" t="s">
        <v>524</v>
      </c>
      <c r="B191" s="39" t="s">
        <v>523</v>
      </c>
    </row>
    <row r="192" spans="1:2">
      <c r="A192" s="40" t="s">
        <v>93</v>
      </c>
      <c r="B192" s="40" t="s">
        <v>525</v>
      </c>
    </row>
    <row r="193" spans="1:2">
      <c r="A193" s="39" t="s">
        <v>526</v>
      </c>
      <c r="B193" s="39" t="s">
        <v>527</v>
      </c>
    </row>
    <row r="194" spans="1:2">
      <c r="A194" s="40" t="s">
        <v>528</v>
      </c>
      <c r="B194" s="40" t="s">
        <v>529</v>
      </c>
    </row>
    <row r="195" spans="1:2">
      <c r="A195" s="40" t="s">
        <v>530</v>
      </c>
      <c r="B195" s="40" t="s">
        <v>531</v>
      </c>
    </row>
    <row r="196" spans="1:2">
      <c r="A196" s="41" t="s">
        <v>532</v>
      </c>
      <c r="B196" s="41" t="s">
        <v>532</v>
      </c>
    </row>
    <row r="197" spans="1:2">
      <c r="A197" s="40" t="s">
        <v>132</v>
      </c>
      <c r="B197" s="40" t="s">
        <v>533</v>
      </c>
    </row>
    <row r="198" spans="1:2">
      <c r="A198" s="40" t="s">
        <v>534</v>
      </c>
      <c r="B198" s="40" t="s">
        <v>534</v>
      </c>
    </row>
    <row r="199" spans="1:2">
      <c r="A199" s="40" t="s">
        <v>115</v>
      </c>
      <c r="B199" s="40" t="s">
        <v>535</v>
      </c>
    </row>
    <row r="200" spans="1:2">
      <c r="A200" s="40" t="s">
        <v>536</v>
      </c>
      <c r="B200" s="40" t="s">
        <v>537</v>
      </c>
    </row>
    <row r="201" spans="1:2">
      <c r="A201" s="43" t="s">
        <v>45</v>
      </c>
      <c r="B201" s="43" t="s">
        <v>538</v>
      </c>
    </row>
    <row r="202" spans="1:2">
      <c r="A202" s="38" t="s">
        <v>539</v>
      </c>
      <c r="B202" s="38" t="s">
        <v>539</v>
      </c>
    </row>
    <row r="203" spans="1:2">
      <c r="A203" s="30" t="s">
        <v>540</v>
      </c>
      <c r="B203" s="30" t="s">
        <v>540</v>
      </c>
    </row>
    <row r="204" spans="1:2">
      <c r="A204" s="39" t="s">
        <v>541</v>
      </c>
      <c r="B204" s="39" t="s">
        <v>541</v>
      </c>
    </row>
    <row r="205" spans="1:2">
      <c r="A205" s="43" t="s">
        <v>542</v>
      </c>
      <c r="B205" s="43" t="s">
        <v>543</v>
      </c>
    </row>
    <row r="206" spans="1:2">
      <c r="A206" s="40" t="s">
        <v>109</v>
      </c>
      <c r="B206" s="40" t="s">
        <v>544</v>
      </c>
    </row>
    <row r="207" spans="1:2">
      <c r="A207" s="40" t="s">
        <v>545</v>
      </c>
      <c r="B207" s="40" t="s">
        <v>546</v>
      </c>
    </row>
    <row r="208" spans="1:2">
      <c r="A208" s="40" t="s">
        <v>547</v>
      </c>
      <c r="B208" s="40" t="s">
        <v>548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507"/>
  <sheetViews>
    <sheetView workbookViewId="0">
      <selection activeCell="A2" sqref="A2:B507"/>
    </sheetView>
  </sheetViews>
  <sheetFormatPr defaultRowHeight="12.75"/>
  <cols>
    <col min="1" max="2" width="14.28515625" style="40" bestFit="1" customWidth="1"/>
    <col min="3" max="16384" width="9.140625" style="38"/>
  </cols>
  <sheetData>
    <row r="1" spans="1:2">
      <c r="A1" s="40" t="s">
        <v>549</v>
      </c>
      <c r="B1" s="40" t="s">
        <v>550</v>
      </c>
    </row>
    <row r="2" spans="1:2">
      <c r="A2" s="40" t="s">
        <v>551</v>
      </c>
      <c r="B2" s="40" t="s">
        <v>552</v>
      </c>
    </row>
    <row r="3" spans="1:2">
      <c r="A3" s="39" t="s">
        <v>553</v>
      </c>
      <c r="B3" s="39" t="s">
        <v>553</v>
      </c>
    </row>
    <row r="4" spans="1:2">
      <c r="A4" s="38" t="s">
        <v>554</v>
      </c>
      <c r="B4" s="38" t="s">
        <v>554</v>
      </c>
    </row>
    <row r="5" spans="1:2">
      <c r="A5" s="38" t="s">
        <v>555</v>
      </c>
      <c r="B5" s="38" t="s">
        <v>556</v>
      </c>
    </row>
    <row r="6" spans="1:2">
      <c r="A6" s="41" t="s">
        <v>557</v>
      </c>
      <c r="B6" s="41" t="s">
        <v>557</v>
      </c>
    </row>
    <row r="7" spans="1:2">
      <c r="A7" s="42" t="s">
        <v>558</v>
      </c>
      <c r="B7" s="42" t="s">
        <v>559</v>
      </c>
    </row>
    <row r="8" spans="1:2">
      <c r="A8" s="38" t="s">
        <v>560</v>
      </c>
      <c r="B8" s="38" t="s">
        <v>561</v>
      </c>
    </row>
    <row r="9" spans="1:2">
      <c r="A9" s="40" t="s">
        <v>562</v>
      </c>
      <c r="B9" s="40" t="s">
        <v>563</v>
      </c>
    </row>
    <row r="10" spans="1:2">
      <c r="A10" s="40" t="s">
        <v>564</v>
      </c>
      <c r="B10" s="40" t="s">
        <v>565</v>
      </c>
    </row>
    <row r="11" spans="1:2">
      <c r="A11" s="38" t="s">
        <v>566</v>
      </c>
      <c r="B11" s="38" t="s">
        <v>567</v>
      </c>
    </row>
    <row r="12" spans="1:2">
      <c r="A12" s="43" t="s">
        <v>568</v>
      </c>
      <c r="B12" s="43" t="s">
        <v>568</v>
      </c>
    </row>
    <row r="13" spans="1:2">
      <c r="A13" s="41" t="s">
        <v>51</v>
      </c>
      <c r="B13" s="41" t="s">
        <v>569</v>
      </c>
    </row>
    <row r="14" spans="1:2">
      <c r="A14" s="43" t="s">
        <v>51</v>
      </c>
      <c r="B14" s="43" t="s">
        <v>569</v>
      </c>
    </row>
    <row r="15" spans="1:2">
      <c r="A15" s="39" t="s">
        <v>130</v>
      </c>
      <c r="B15" s="39" t="s">
        <v>570</v>
      </c>
    </row>
    <row r="16" spans="1:2">
      <c r="A16" s="43" t="s">
        <v>571</v>
      </c>
      <c r="B16" s="43" t="s">
        <v>572</v>
      </c>
    </row>
    <row r="17" spans="1:2">
      <c r="A17" s="40" t="s">
        <v>117</v>
      </c>
      <c r="B17" s="40" t="s">
        <v>573</v>
      </c>
    </row>
    <row r="18" spans="1:2">
      <c r="A18" s="39" t="s">
        <v>574</v>
      </c>
      <c r="B18" s="39" t="s">
        <v>575</v>
      </c>
    </row>
    <row r="19" spans="1:2">
      <c r="A19" s="39" t="s">
        <v>576</v>
      </c>
      <c r="B19" s="39" t="s">
        <v>577</v>
      </c>
    </row>
    <row r="20" spans="1:2">
      <c r="A20" s="28" t="s">
        <v>578</v>
      </c>
      <c r="B20" s="28" t="s">
        <v>579</v>
      </c>
    </row>
    <row r="21" spans="1:2">
      <c r="A21" s="43" t="s">
        <v>580</v>
      </c>
      <c r="B21" s="43" t="s">
        <v>581</v>
      </c>
    </row>
    <row r="22" spans="1:2">
      <c r="A22" s="43" t="s">
        <v>582</v>
      </c>
      <c r="B22" s="43" t="s">
        <v>583</v>
      </c>
    </row>
    <row r="23" spans="1:2">
      <c r="A23" s="38" t="s">
        <v>82</v>
      </c>
      <c r="B23" s="38" t="s">
        <v>584</v>
      </c>
    </row>
    <row r="24" spans="1:2">
      <c r="A24" s="41" t="s">
        <v>585</v>
      </c>
      <c r="B24" s="41" t="s">
        <v>585</v>
      </c>
    </row>
    <row r="25" spans="1:2">
      <c r="A25" s="40" t="s">
        <v>586</v>
      </c>
      <c r="B25" s="40" t="s">
        <v>587</v>
      </c>
    </row>
    <row r="26" spans="1:2">
      <c r="A26" s="43" t="s">
        <v>588</v>
      </c>
      <c r="B26" s="43" t="s">
        <v>589</v>
      </c>
    </row>
    <row r="27" spans="1:2">
      <c r="A27" s="39" t="s">
        <v>590</v>
      </c>
      <c r="B27" s="39" t="s">
        <v>591</v>
      </c>
    </row>
    <row r="28" spans="1:2">
      <c r="A28" s="39" t="s">
        <v>592</v>
      </c>
      <c r="B28" s="39" t="s">
        <v>593</v>
      </c>
    </row>
    <row r="29" spans="1:2">
      <c r="A29" s="38" t="s">
        <v>594</v>
      </c>
      <c r="B29" s="38" t="s">
        <v>595</v>
      </c>
    </row>
    <row r="30" spans="1:2">
      <c r="A30" s="38" t="s">
        <v>596</v>
      </c>
      <c r="B30" s="38" t="s">
        <v>597</v>
      </c>
    </row>
    <row r="31" spans="1:2">
      <c r="A31" s="41" t="s">
        <v>598</v>
      </c>
      <c r="B31" s="41" t="s">
        <v>598</v>
      </c>
    </row>
    <row r="32" spans="1:2">
      <c r="A32" s="39" t="s">
        <v>599</v>
      </c>
      <c r="B32" s="39" t="s">
        <v>600</v>
      </c>
    </row>
    <row r="33" spans="1:2">
      <c r="A33" s="43" t="s">
        <v>601</v>
      </c>
      <c r="B33" s="43" t="s">
        <v>602</v>
      </c>
    </row>
    <row r="34" spans="1:2">
      <c r="A34" s="41" t="s">
        <v>603</v>
      </c>
      <c r="B34" s="41" t="s">
        <v>604</v>
      </c>
    </row>
    <row r="35" spans="1:2">
      <c r="A35" s="43" t="s">
        <v>605</v>
      </c>
      <c r="B35" s="43" t="s">
        <v>606</v>
      </c>
    </row>
    <row r="36" spans="1:2">
      <c r="A36" s="40" t="s">
        <v>607</v>
      </c>
      <c r="B36" s="40" t="s">
        <v>608</v>
      </c>
    </row>
    <row r="37" spans="1:2">
      <c r="A37" s="43" t="s">
        <v>609</v>
      </c>
      <c r="B37" s="43" t="s">
        <v>610</v>
      </c>
    </row>
    <row r="38" spans="1:2">
      <c r="A38" s="42" t="s">
        <v>611</v>
      </c>
      <c r="B38" s="42" t="s">
        <v>612</v>
      </c>
    </row>
    <row r="39" spans="1:2">
      <c r="A39" s="43" t="s">
        <v>613</v>
      </c>
      <c r="B39" s="43" t="s">
        <v>614</v>
      </c>
    </row>
    <row r="40" spans="1:2">
      <c r="A40" s="28" t="s">
        <v>615</v>
      </c>
      <c r="B40" s="28" t="s">
        <v>616</v>
      </c>
    </row>
    <row r="41" spans="1:2">
      <c r="A41" s="28" t="s">
        <v>617</v>
      </c>
      <c r="B41" s="28" t="s">
        <v>618</v>
      </c>
    </row>
    <row r="42" spans="1:2">
      <c r="A42" s="38" t="s">
        <v>619</v>
      </c>
      <c r="B42" s="38" t="s">
        <v>620</v>
      </c>
    </row>
    <row r="43" spans="1:2">
      <c r="A43" s="39" t="s">
        <v>621</v>
      </c>
      <c r="B43" s="39" t="s">
        <v>622</v>
      </c>
    </row>
    <row r="44" spans="1:2">
      <c r="A44" s="40" t="s">
        <v>623</v>
      </c>
      <c r="B44" s="40" t="s">
        <v>624</v>
      </c>
    </row>
    <row r="45" spans="1:2">
      <c r="A45" s="40" t="s">
        <v>625</v>
      </c>
      <c r="B45" s="40" t="s">
        <v>626</v>
      </c>
    </row>
    <row r="46" spans="1:2">
      <c r="A46" s="39" t="s">
        <v>627</v>
      </c>
      <c r="B46" s="39" t="s">
        <v>627</v>
      </c>
    </row>
    <row r="47" spans="1:2">
      <c r="A47" s="43" t="s">
        <v>628</v>
      </c>
      <c r="B47" s="43" t="s">
        <v>629</v>
      </c>
    </row>
    <row r="48" spans="1:2">
      <c r="A48" s="41" t="s">
        <v>630</v>
      </c>
      <c r="B48" s="41" t="s">
        <v>630</v>
      </c>
    </row>
    <row r="49" spans="1:2">
      <c r="A49" s="39" t="s">
        <v>631</v>
      </c>
      <c r="B49" s="39" t="s">
        <v>631</v>
      </c>
    </row>
    <row r="50" spans="1:2">
      <c r="A50" s="41" t="s">
        <v>632</v>
      </c>
      <c r="B50" s="41" t="s">
        <v>632</v>
      </c>
    </row>
    <row r="51" spans="1:2">
      <c r="A51" s="43" t="s">
        <v>633</v>
      </c>
      <c r="B51" s="43" t="s">
        <v>634</v>
      </c>
    </row>
    <row r="52" spans="1:2">
      <c r="A52" s="40" t="s">
        <v>105</v>
      </c>
      <c r="B52" s="40" t="s">
        <v>635</v>
      </c>
    </row>
    <row r="53" spans="1:2">
      <c r="A53" s="39" t="s">
        <v>636</v>
      </c>
      <c r="B53" s="39" t="s">
        <v>637</v>
      </c>
    </row>
    <row r="54" spans="1:2">
      <c r="A54" s="40" t="s">
        <v>638</v>
      </c>
      <c r="B54" s="40" t="s">
        <v>639</v>
      </c>
    </row>
    <row r="55" spans="1:2">
      <c r="A55" s="40" t="s">
        <v>640</v>
      </c>
      <c r="B55" s="40" t="s">
        <v>641</v>
      </c>
    </row>
    <row r="56" spans="1:2">
      <c r="A56" s="39" t="s">
        <v>642</v>
      </c>
      <c r="B56" s="39" t="s">
        <v>643</v>
      </c>
    </row>
    <row r="57" spans="1:2" ht="15">
      <c r="A57" s="355" t="s">
        <v>25</v>
      </c>
      <c r="B57" s="355" t="s">
        <v>644</v>
      </c>
    </row>
    <row r="58" spans="1:2">
      <c r="A58" s="43" t="s">
        <v>645</v>
      </c>
      <c r="B58" s="43" t="s">
        <v>646</v>
      </c>
    </row>
    <row r="59" spans="1:2">
      <c r="A59" s="38" t="s">
        <v>647</v>
      </c>
      <c r="B59" s="38" t="s">
        <v>647</v>
      </c>
    </row>
    <row r="60" spans="1:2">
      <c r="A60" s="43" t="s">
        <v>80</v>
      </c>
      <c r="B60" s="43" t="s">
        <v>648</v>
      </c>
    </row>
    <row r="61" spans="1:2">
      <c r="A61" s="41" t="s">
        <v>649</v>
      </c>
      <c r="B61" s="41" t="s">
        <v>649</v>
      </c>
    </row>
    <row r="62" spans="1:2">
      <c r="A62" s="43" t="s">
        <v>650</v>
      </c>
      <c r="B62" s="43" t="s">
        <v>651</v>
      </c>
    </row>
    <row r="63" spans="1:2">
      <c r="A63" s="39" t="s">
        <v>652</v>
      </c>
      <c r="B63" s="39" t="s">
        <v>653</v>
      </c>
    </row>
    <row r="64" spans="1:2">
      <c r="A64" s="38" t="s">
        <v>654</v>
      </c>
      <c r="B64" s="38" t="s">
        <v>655</v>
      </c>
    </row>
    <row r="65" spans="1:2">
      <c r="A65" s="38" t="s">
        <v>656</v>
      </c>
      <c r="B65" s="38" t="s">
        <v>656</v>
      </c>
    </row>
    <row r="66" spans="1:2">
      <c r="A66" s="42" t="s">
        <v>657</v>
      </c>
      <c r="B66" s="42" t="s">
        <v>658</v>
      </c>
    </row>
    <row r="67" spans="1:2">
      <c r="A67" s="39" t="s">
        <v>659</v>
      </c>
      <c r="B67" s="39" t="s">
        <v>660</v>
      </c>
    </row>
    <row r="68" spans="1:2">
      <c r="A68" s="38" t="s">
        <v>661</v>
      </c>
      <c r="B68" s="38" t="s">
        <v>662</v>
      </c>
    </row>
    <row r="69" spans="1:2">
      <c r="A69" s="40" t="s">
        <v>663</v>
      </c>
      <c r="B69" s="40" t="s">
        <v>664</v>
      </c>
    </row>
    <row r="70" spans="1:2">
      <c r="A70" s="39" t="s">
        <v>665</v>
      </c>
      <c r="B70" s="39" t="s">
        <v>665</v>
      </c>
    </row>
    <row r="71" spans="1:2">
      <c r="A71" s="43" t="s">
        <v>666</v>
      </c>
      <c r="B71" s="43" t="s">
        <v>667</v>
      </c>
    </row>
    <row r="72" spans="1:2">
      <c r="A72" s="41" t="s">
        <v>668</v>
      </c>
      <c r="B72" s="41" t="s">
        <v>669</v>
      </c>
    </row>
    <row r="73" spans="1:2">
      <c r="A73" s="39" t="s">
        <v>670</v>
      </c>
      <c r="B73" s="39" t="s">
        <v>671</v>
      </c>
    </row>
    <row r="74" spans="1:2">
      <c r="A74" s="41" t="s">
        <v>672</v>
      </c>
      <c r="B74" s="41" t="s">
        <v>672</v>
      </c>
    </row>
    <row r="75" spans="1:2">
      <c r="A75" s="28" t="s">
        <v>673</v>
      </c>
      <c r="B75" s="28" t="s">
        <v>674</v>
      </c>
    </row>
    <row r="76" spans="1:2">
      <c r="A76" s="40" t="s">
        <v>675</v>
      </c>
      <c r="B76" s="40" t="s">
        <v>676</v>
      </c>
    </row>
    <row r="77" spans="1:2">
      <c r="A77" s="28" t="s">
        <v>677</v>
      </c>
      <c r="B77" s="28" t="s">
        <v>678</v>
      </c>
    </row>
    <row r="78" spans="1:2">
      <c r="A78" s="40" t="s">
        <v>679</v>
      </c>
      <c r="B78" s="40" t="s">
        <v>680</v>
      </c>
    </row>
    <row r="79" spans="1:2">
      <c r="A79" s="28" t="s">
        <v>681</v>
      </c>
      <c r="B79" s="28" t="s">
        <v>682</v>
      </c>
    </row>
    <row r="80" spans="1:2">
      <c r="A80" s="43" t="s">
        <v>683</v>
      </c>
      <c r="B80" s="43" t="s">
        <v>684</v>
      </c>
    </row>
    <row r="81" spans="1:2">
      <c r="A81" s="39" t="s">
        <v>685</v>
      </c>
      <c r="B81" s="39" t="s">
        <v>686</v>
      </c>
    </row>
    <row r="82" spans="1:2">
      <c r="A82" s="38" t="s">
        <v>687</v>
      </c>
      <c r="B82" s="38" t="s">
        <v>688</v>
      </c>
    </row>
    <row r="83" spans="1:2" ht="15">
      <c r="A83" s="355" t="s">
        <v>34</v>
      </c>
      <c r="B83" s="355" t="s">
        <v>689</v>
      </c>
    </row>
    <row r="84" spans="1:2">
      <c r="A84" s="28" t="s">
        <v>690</v>
      </c>
      <c r="B84" s="28" t="s">
        <v>691</v>
      </c>
    </row>
    <row r="85" spans="1:2">
      <c r="A85" s="38" t="s">
        <v>692</v>
      </c>
      <c r="B85" s="38" t="s">
        <v>693</v>
      </c>
    </row>
    <row r="86" spans="1:2">
      <c r="A86" s="38" t="s">
        <v>694</v>
      </c>
      <c r="B86" s="38" t="s">
        <v>694</v>
      </c>
    </row>
    <row r="87" spans="1:2">
      <c r="A87" s="40" t="s">
        <v>695</v>
      </c>
      <c r="B87" s="40" t="s">
        <v>696</v>
      </c>
    </row>
    <row r="88" spans="1:2">
      <c r="A88" s="40" t="s">
        <v>697</v>
      </c>
      <c r="B88" s="40" t="s">
        <v>698</v>
      </c>
    </row>
    <row r="89" spans="1:2">
      <c r="A89" s="38" t="s">
        <v>699</v>
      </c>
      <c r="B89" s="38" t="s">
        <v>700</v>
      </c>
    </row>
    <row r="90" spans="1:2">
      <c r="A90" s="39" t="s">
        <v>701</v>
      </c>
      <c r="B90" s="39" t="s">
        <v>701</v>
      </c>
    </row>
    <row r="91" spans="1:2">
      <c r="A91" s="28" t="s">
        <v>702</v>
      </c>
      <c r="B91" s="28" t="s">
        <v>703</v>
      </c>
    </row>
    <row r="92" spans="1:2">
      <c r="A92" s="39" t="s">
        <v>704</v>
      </c>
      <c r="B92" s="39" t="s">
        <v>704</v>
      </c>
    </row>
    <row r="93" spans="1:2">
      <c r="A93" s="39" t="s">
        <v>705</v>
      </c>
      <c r="B93" s="39" t="s">
        <v>705</v>
      </c>
    </row>
    <row r="94" spans="1:2">
      <c r="A94" s="38" t="s">
        <v>706</v>
      </c>
      <c r="B94" s="38" t="s">
        <v>707</v>
      </c>
    </row>
    <row r="95" spans="1:2">
      <c r="A95" s="39" t="s">
        <v>708</v>
      </c>
      <c r="B95" s="39" t="s">
        <v>708</v>
      </c>
    </row>
    <row r="96" spans="1:2">
      <c r="A96" s="38" t="s">
        <v>709</v>
      </c>
      <c r="B96" s="38" t="s">
        <v>709</v>
      </c>
    </row>
    <row r="97" spans="1:2">
      <c r="A97" s="41" t="s">
        <v>710</v>
      </c>
      <c r="B97" s="41" t="s">
        <v>710</v>
      </c>
    </row>
    <row r="98" spans="1:2">
      <c r="A98" s="41" t="s">
        <v>711</v>
      </c>
      <c r="B98" s="41" t="s">
        <v>711</v>
      </c>
    </row>
    <row r="99" spans="1:2">
      <c r="A99" s="38" t="s">
        <v>712</v>
      </c>
      <c r="B99" s="38" t="s">
        <v>713</v>
      </c>
    </row>
    <row r="100" spans="1:2">
      <c r="A100" s="39" t="s">
        <v>714</v>
      </c>
      <c r="B100" s="39" t="s">
        <v>714</v>
      </c>
    </row>
    <row r="101" spans="1:2">
      <c r="A101" s="39" t="s">
        <v>715</v>
      </c>
      <c r="B101" s="39" t="s">
        <v>716</v>
      </c>
    </row>
    <row r="102" spans="1:2">
      <c r="A102" s="43" t="s">
        <v>717</v>
      </c>
      <c r="B102" s="43" t="s">
        <v>718</v>
      </c>
    </row>
    <row r="103" spans="1:2">
      <c r="A103" s="39" t="s">
        <v>719</v>
      </c>
      <c r="B103" s="39" t="s">
        <v>719</v>
      </c>
    </row>
    <row r="104" spans="1:2">
      <c r="A104" s="39" t="s">
        <v>720</v>
      </c>
      <c r="B104" s="39" t="s">
        <v>721</v>
      </c>
    </row>
    <row r="105" spans="1:2">
      <c r="A105" s="40" t="s">
        <v>92</v>
      </c>
      <c r="B105" s="40" t="s">
        <v>722</v>
      </c>
    </row>
    <row r="106" spans="1:2">
      <c r="A106" s="40" t="s">
        <v>92</v>
      </c>
      <c r="B106" s="40" t="s">
        <v>722</v>
      </c>
    </row>
    <row r="107" spans="1:2">
      <c r="A107" s="39" t="s">
        <v>723</v>
      </c>
      <c r="B107" s="39" t="s">
        <v>724</v>
      </c>
    </row>
    <row r="108" spans="1:2">
      <c r="A108" s="39" t="s">
        <v>725</v>
      </c>
      <c r="B108" s="39" t="s">
        <v>726</v>
      </c>
    </row>
    <row r="109" spans="1:2">
      <c r="A109" s="28" t="s">
        <v>727</v>
      </c>
      <c r="B109" s="28" t="s">
        <v>728</v>
      </c>
    </row>
    <row r="110" spans="1:2">
      <c r="A110" s="40" t="s">
        <v>729</v>
      </c>
      <c r="B110" s="40" t="s">
        <v>730</v>
      </c>
    </row>
    <row r="111" spans="1:2">
      <c r="A111" s="39" t="s">
        <v>731</v>
      </c>
      <c r="B111" s="39" t="s">
        <v>732</v>
      </c>
    </row>
    <row r="112" spans="1:2">
      <c r="A112" s="39" t="s">
        <v>733</v>
      </c>
      <c r="B112" s="39" t="s">
        <v>734</v>
      </c>
    </row>
    <row r="113" spans="1:2">
      <c r="A113" s="38" t="s">
        <v>735</v>
      </c>
      <c r="B113" s="38" t="s">
        <v>736</v>
      </c>
    </row>
    <row r="114" spans="1:2">
      <c r="A114" s="39" t="s">
        <v>47</v>
      </c>
      <c r="B114" s="39" t="s">
        <v>737</v>
      </c>
    </row>
    <row r="115" spans="1:2">
      <c r="A115" s="38" t="s">
        <v>738</v>
      </c>
      <c r="B115" s="38" t="s">
        <v>738</v>
      </c>
    </row>
    <row r="116" spans="1:2">
      <c r="A116" s="39" t="s">
        <v>739</v>
      </c>
      <c r="B116" s="39" t="s">
        <v>739</v>
      </c>
    </row>
    <row r="117" spans="1:2">
      <c r="A117" s="41" t="s">
        <v>740</v>
      </c>
      <c r="B117" s="41" t="s">
        <v>741</v>
      </c>
    </row>
    <row r="118" spans="1:2">
      <c r="A118" s="40" t="s">
        <v>742</v>
      </c>
      <c r="B118" s="40" t="s">
        <v>743</v>
      </c>
    </row>
    <row r="119" spans="1:2">
      <c r="A119" s="43" t="s">
        <v>744</v>
      </c>
      <c r="B119" s="43" t="s">
        <v>745</v>
      </c>
    </row>
    <row r="120" spans="1:2">
      <c r="A120" s="40" t="s">
        <v>746</v>
      </c>
      <c r="B120" s="40" t="s">
        <v>747</v>
      </c>
    </row>
    <row r="121" spans="1:2">
      <c r="A121" s="43" t="s">
        <v>114</v>
      </c>
      <c r="B121" s="43" t="s">
        <v>748</v>
      </c>
    </row>
    <row r="122" spans="1:2">
      <c r="A122" s="39" t="s">
        <v>749</v>
      </c>
      <c r="B122" s="39" t="s">
        <v>750</v>
      </c>
    </row>
    <row r="123" spans="1:2">
      <c r="A123" s="39" t="s">
        <v>751</v>
      </c>
      <c r="B123" s="39" t="s">
        <v>752</v>
      </c>
    </row>
    <row r="124" spans="1:2">
      <c r="A124" s="40" t="s">
        <v>753</v>
      </c>
      <c r="B124" s="40" t="s">
        <v>754</v>
      </c>
    </row>
    <row r="125" spans="1:2">
      <c r="A125" s="39" t="s">
        <v>755</v>
      </c>
      <c r="B125" s="39" t="s">
        <v>755</v>
      </c>
    </row>
    <row r="126" spans="1:2">
      <c r="A126" s="40" t="s">
        <v>146</v>
      </c>
      <c r="B126" s="40" t="s">
        <v>146</v>
      </c>
    </row>
    <row r="127" spans="1:2">
      <c r="A127" s="38" t="s">
        <v>756</v>
      </c>
      <c r="B127" s="38" t="s">
        <v>757</v>
      </c>
    </row>
    <row r="128" spans="1:2">
      <c r="A128" s="39" t="s">
        <v>758</v>
      </c>
      <c r="B128" s="39" t="s">
        <v>759</v>
      </c>
    </row>
    <row r="129" spans="1:2">
      <c r="A129" s="43" t="s">
        <v>760</v>
      </c>
      <c r="B129" s="43" t="s">
        <v>761</v>
      </c>
    </row>
    <row r="130" spans="1:2">
      <c r="A130" s="40" t="s">
        <v>762</v>
      </c>
      <c r="B130" s="40" t="s">
        <v>763</v>
      </c>
    </row>
    <row r="131" spans="1:2">
      <c r="A131" s="28" t="s">
        <v>161</v>
      </c>
      <c r="B131" s="28" t="s">
        <v>764</v>
      </c>
    </row>
    <row r="132" spans="1:2">
      <c r="A132" s="38" t="s">
        <v>765</v>
      </c>
      <c r="B132" s="38" t="s">
        <v>766</v>
      </c>
    </row>
    <row r="133" spans="1:2">
      <c r="A133" s="39" t="s">
        <v>767</v>
      </c>
      <c r="B133" s="39" t="s">
        <v>768</v>
      </c>
    </row>
    <row r="134" spans="1:2">
      <c r="A134" s="43" t="s">
        <v>769</v>
      </c>
      <c r="B134" s="43" t="s">
        <v>770</v>
      </c>
    </row>
    <row r="135" spans="1:2">
      <c r="A135" s="43" t="s">
        <v>771</v>
      </c>
      <c r="B135" s="43" t="s">
        <v>772</v>
      </c>
    </row>
    <row r="136" spans="1:2">
      <c r="A136" s="41" t="s">
        <v>773</v>
      </c>
      <c r="B136" s="41" t="s">
        <v>774</v>
      </c>
    </row>
    <row r="137" spans="1:2">
      <c r="A137" s="43" t="s">
        <v>775</v>
      </c>
      <c r="B137" s="43" t="s">
        <v>776</v>
      </c>
    </row>
    <row r="138" spans="1:2">
      <c r="A138" s="43" t="s">
        <v>777</v>
      </c>
      <c r="B138" s="43" t="s">
        <v>778</v>
      </c>
    </row>
    <row r="139" spans="1:2">
      <c r="A139" s="43" t="s">
        <v>779</v>
      </c>
      <c r="B139" s="43" t="s">
        <v>780</v>
      </c>
    </row>
    <row r="140" spans="1:2">
      <c r="A140" s="38" t="s">
        <v>781</v>
      </c>
      <c r="B140" s="38" t="s">
        <v>782</v>
      </c>
    </row>
    <row r="141" spans="1:2" ht="15">
      <c r="A141" s="356" t="s">
        <v>56</v>
      </c>
      <c r="B141" s="356" t="s">
        <v>783</v>
      </c>
    </row>
    <row r="142" spans="1:2">
      <c r="A142" s="41" t="s">
        <v>784</v>
      </c>
      <c r="B142" s="41" t="s">
        <v>785</v>
      </c>
    </row>
    <row r="143" spans="1:2">
      <c r="A143" s="38" t="s">
        <v>786</v>
      </c>
      <c r="B143" s="38" t="s">
        <v>787</v>
      </c>
    </row>
    <row r="144" spans="1:2">
      <c r="A144" s="39" t="s">
        <v>788</v>
      </c>
      <c r="B144" s="39" t="s">
        <v>789</v>
      </c>
    </row>
    <row r="145" spans="1:2">
      <c r="A145" s="41" t="s">
        <v>790</v>
      </c>
      <c r="B145" s="41" t="s">
        <v>790</v>
      </c>
    </row>
    <row r="146" spans="1:2">
      <c r="A146" s="40" t="s">
        <v>77</v>
      </c>
      <c r="B146" s="40" t="s">
        <v>791</v>
      </c>
    </row>
    <row r="147" spans="1:2">
      <c r="A147" s="39" t="s">
        <v>792</v>
      </c>
      <c r="B147" s="39" t="s">
        <v>793</v>
      </c>
    </row>
    <row r="148" spans="1:2">
      <c r="A148" s="39" t="s">
        <v>794</v>
      </c>
      <c r="B148" s="39" t="s">
        <v>795</v>
      </c>
    </row>
    <row r="149" spans="1:2">
      <c r="A149" s="43" t="s">
        <v>796</v>
      </c>
      <c r="B149" s="43" t="s">
        <v>797</v>
      </c>
    </row>
    <row r="150" spans="1:2">
      <c r="A150" s="40" t="s">
        <v>181</v>
      </c>
      <c r="B150" s="40" t="s">
        <v>798</v>
      </c>
    </row>
    <row r="151" spans="1:2">
      <c r="A151" s="43" t="s">
        <v>799</v>
      </c>
      <c r="B151" s="43" t="s">
        <v>800</v>
      </c>
    </row>
    <row r="152" spans="1:2">
      <c r="A152" s="43" t="s">
        <v>191</v>
      </c>
      <c r="B152" s="43" t="s">
        <v>801</v>
      </c>
    </row>
    <row r="153" spans="1:2">
      <c r="A153" s="41" t="s">
        <v>802</v>
      </c>
      <c r="B153" s="41" t="s">
        <v>803</v>
      </c>
    </row>
    <row r="154" spans="1:2">
      <c r="A154" s="38" t="s">
        <v>804</v>
      </c>
      <c r="B154" s="38" t="s">
        <v>805</v>
      </c>
    </row>
    <row r="155" spans="1:2" ht="15">
      <c r="A155" s="355" t="s">
        <v>37</v>
      </c>
      <c r="B155" s="355" t="s">
        <v>806</v>
      </c>
    </row>
    <row r="156" spans="1:2">
      <c r="A156" s="43" t="s">
        <v>807</v>
      </c>
      <c r="B156" s="43" t="s">
        <v>808</v>
      </c>
    </row>
    <row r="157" spans="1:2">
      <c r="A157" s="39" t="s">
        <v>809</v>
      </c>
      <c r="B157" s="39" t="s">
        <v>810</v>
      </c>
    </row>
    <row r="158" spans="1:2">
      <c r="A158" s="38" t="s">
        <v>811</v>
      </c>
      <c r="B158" s="38" t="s">
        <v>812</v>
      </c>
    </row>
    <row r="159" spans="1:2">
      <c r="A159" s="41" t="s">
        <v>813</v>
      </c>
      <c r="B159" s="41" t="s">
        <v>813</v>
      </c>
    </row>
    <row r="160" spans="1:2">
      <c r="A160" s="43" t="s">
        <v>814</v>
      </c>
      <c r="B160" s="43" t="s">
        <v>815</v>
      </c>
    </row>
    <row r="161" spans="1:2">
      <c r="A161" s="39" t="s">
        <v>816</v>
      </c>
      <c r="B161" s="39" t="s">
        <v>817</v>
      </c>
    </row>
    <row r="162" spans="1:2">
      <c r="A162" s="39" t="s">
        <v>818</v>
      </c>
      <c r="B162" s="39" t="s">
        <v>819</v>
      </c>
    </row>
    <row r="163" spans="1:2">
      <c r="A163" s="38" t="s">
        <v>820</v>
      </c>
      <c r="B163" s="38" t="s">
        <v>821</v>
      </c>
    </row>
    <row r="164" spans="1:2">
      <c r="A164" s="40" t="s">
        <v>822</v>
      </c>
      <c r="B164" s="40" t="s">
        <v>823</v>
      </c>
    </row>
    <row r="165" spans="1:2">
      <c r="A165" s="39" t="s">
        <v>824</v>
      </c>
      <c r="B165" s="39" t="s">
        <v>824</v>
      </c>
    </row>
    <row r="166" spans="1:2">
      <c r="A166" s="38" t="s">
        <v>825</v>
      </c>
      <c r="B166" s="38" t="s">
        <v>826</v>
      </c>
    </row>
    <row r="167" spans="1:2">
      <c r="A167" s="38" t="s">
        <v>827</v>
      </c>
      <c r="B167" s="38" t="s">
        <v>827</v>
      </c>
    </row>
    <row r="168" spans="1:2">
      <c r="A168" s="40" t="s">
        <v>88</v>
      </c>
      <c r="B168" s="40" t="s">
        <v>828</v>
      </c>
    </row>
    <row r="169" spans="1:2">
      <c r="A169" s="40" t="s">
        <v>829</v>
      </c>
      <c r="B169" s="40" t="s">
        <v>830</v>
      </c>
    </row>
    <row r="170" spans="1:2">
      <c r="A170" s="40" t="s">
        <v>53</v>
      </c>
      <c r="B170" s="40" t="s">
        <v>831</v>
      </c>
    </row>
    <row r="171" spans="1:2">
      <c r="A171" s="40" t="s">
        <v>53</v>
      </c>
      <c r="B171" s="40" t="s">
        <v>831</v>
      </c>
    </row>
    <row r="172" spans="1:2">
      <c r="A172" s="39" t="s">
        <v>832</v>
      </c>
      <c r="B172" s="39" t="s">
        <v>833</v>
      </c>
    </row>
    <row r="173" spans="1:2">
      <c r="A173" s="39" t="s">
        <v>834</v>
      </c>
      <c r="B173" s="39" t="s">
        <v>835</v>
      </c>
    </row>
    <row r="174" spans="1:2">
      <c r="A174" s="39" t="s">
        <v>836</v>
      </c>
      <c r="B174" s="39" t="s">
        <v>836</v>
      </c>
    </row>
    <row r="175" spans="1:2">
      <c r="A175" s="41" t="s">
        <v>837</v>
      </c>
      <c r="B175" s="41" t="s">
        <v>838</v>
      </c>
    </row>
    <row r="176" spans="1:2">
      <c r="A176" s="39" t="s">
        <v>839</v>
      </c>
      <c r="B176" s="39" t="s">
        <v>840</v>
      </c>
    </row>
    <row r="177" spans="1:2">
      <c r="A177" s="28" t="s">
        <v>841</v>
      </c>
      <c r="B177" s="28" t="s">
        <v>841</v>
      </c>
    </row>
    <row r="178" spans="1:2">
      <c r="A178" s="39" t="s">
        <v>842</v>
      </c>
      <c r="B178" s="39" t="s">
        <v>843</v>
      </c>
    </row>
    <row r="179" spans="1:2">
      <c r="A179" s="43" t="s">
        <v>844</v>
      </c>
      <c r="B179" s="43" t="s">
        <v>845</v>
      </c>
    </row>
    <row r="180" spans="1:2">
      <c r="A180" s="38" t="s">
        <v>846</v>
      </c>
      <c r="B180" s="38" t="s">
        <v>847</v>
      </c>
    </row>
    <row r="181" spans="1:2">
      <c r="A181" s="40" t="s">
        <v>848</v>
      </c>
      <c r="B181" s="40" t="s">
        <v>849</v>
      </c>
    </row>
    <row r="182" spans="1:2" ht="15">
      <c r="A182" s="353" t="s">
        <v>13</v>
      </c>
      <c r="B182" s="353" t="s">
        <v>850</v>
      </c>
    </row>
    <row r="183" spans="1:2">
      <c r="A183" s="43" t="s">
        <v>851</v>
      </c>
      <c r="B183" s="43" t="s">
        <v>852</v>
      </c>
    </row>
    <row r="184" spans="1:2">
      <c r="A184" s="39" t="s">
        <v>853</v>
      </c>
      <c r="B184" s="39" t="s">
        <v>854</v>
      </c>
    </row>
    <row r="185" spans="1:2">
      <c r="A185" s="40" t="s">
        <v>855</v>
      </c>
      <c r="B185" s="40" t="s">
        <v>856</v>
      </c>
    </row>
    <row r="186" spans="1:2">
      <c r="A186" s="41" t="s">
        <v>72</v>
      </c>
      <c r="B186" s="41" t="s">
        <v>857</v>
      </c>
    </row>
    <row r="187" spans="1:2">
      <c r="A187" s="39" t="s">
        <v>858</v>
      </c>
      <c r="B187" s="39" t="s">
        <v>859</v>
      </c>
    </row>
    <row r="188" spans="1:2">
      <c r="A188" s="39" t="s">
        <v>860</v>
      </c>
      <c r="B188" s="39" t="s">
        <v>861</v>
      </c>
    </row>
    <row r="189" spans="1:2">
      <c r="A189" s="43" t="s">
        <v>862</v>
      </c>
      <c r="B189" s="43" t="s">
        <v>863</v>
      </c>
    </row>
    <row r="190" spans="1:2">
      <c r="A190" s="39" t="s">
        <v>864</v>
      </c>
      <c r="B190" s="39" t="s">
        <v>865</v>
      </c>
    </row>
    <row r="191" spans="1:2">
      <c r="A191" s="41" t="s">
        <v>866</v>
      </c>
      <c r="B191" s="41" t="s">
        <v>866</v>
      </c>
    </row>
    <row r="192" spans="1:2" ht="15">
      <c r="A192" s="353" t="s">
        <v>164</v>
      </c>
      <c r="B192" s="353" t="s">
        <v>867</v>
      </c>
    </row>
    <row r="193" spans="1:2">
      <c r="A193" s="41" t="s">
        <v>868</v>
      </c>
      <c r="B193" s="41" t="s">
        <v>868</v>
      </c>
    </row>
    <row r="194" spans="1:2">
      <c r="A194" s="40" t="s">
        <v>869</v>
      </c>
      <c r="B194" s="40" t="s">
        <v>870</v>
      </c>
    </row>
    <row r="195" spans="1:2">
      <c r="A195" s="41" t="s">
        <v>871</v>
      </c>
      <c r="B195" s="41" t="s">
        <v>871</v>
      </c>
    </row>
    <row r="196" spans="1:2">
      <c r="A196" s="43" t="s">
        <v>872</v>
      </c>
      <c r="B196" s="43" t="s">
        <v>872</v>
      </c>
    </row>
    <row r="197" spans="1:2">
      <c r="A197" s="38" t="s">
        <v>873</v>
      </c>
      <c r="B197" s="38" t="s">
        <v>874</v>
      </c>
    </row>
    <row r="198" spans="1:2">
      <c r="A198" s="38" t="s">
        <v>875</v>
      </c>
      <c r="B198" s="38" t="s">
        <v>876</v>
      </c>
    </row>
    <row r="199" spans="1:2">
      <c r="A199" s="39" t="s">
        <v>877</v>
      </c>
      <c r="B199" s="39" t="s">
        <v>878</v>
      </c>
    </row>
    <row r="200" spans="1:2">
      <c r="A200" s="40" t="s">
        <v>179</v>
      </c>
      <c r="B200" s="40" t="s">
        <v>879</v>
      </c>
    </row>
    <row r="201" spans="1:2">
      <c r="A201" s="40" t="s">
        <v>183</v>
      </c>
      <c r="B201" s="40" t="s">
        <v>880</v>
      </c>
    </row>
    <row r="202" spans="1:2">
      <c r="A202" s="39" t="s">
        <v>881</v>
      </c>
      <c r="B202" s="39" t="s">
        <v>882</v>
      </c>
    </row>
    <row r="203" spans="1:2">
      <c r="A203" s="39" t="s">
        <v>883</v>
      </c>
      <c r="B203" s="39" t="s">
        <v>883</v>
      </c>
    </row>
    <row r="204" spans="1:2">
      <c r="A204" s="43" t="s">
        <v>884</v>
      </c>
      <c r="B204" s="43" t="s">
        <v>885</v>
      </c>
    </row>
    <row r="205" spans="1:2">
      <c r="A205" s="40" t="s">
        <v>886</v>
      </c>
      <c r="B205" s="40" t="s">
        <v>887</v>
      </c>
    </row>
    <row r="206" spans="1:2">
      <c r="A206" s="28" t="s">
        <v>59</v>
      </c>
      <c r="B206" s="28" t="s">
        <v>888</v>
      </c>
    </row>
    <row r="207" spans="1:2">
      <c r="A207" s="40" t="s">
        <v>889</v>
      </c>
      <c r="B207" s="40" t="s">
        <v>890</v>
      </c>
    </row>
    <row r="208" spans="1:2">
      <c r="A208" s="43" t="s">
        <v>891</v>
      </c>
      <c r="B208" s="43" t="s">
        <v>892</v>
      </c>
    </row>
    <row r="209" spans="1:2">
      <c r="A209" s="39" t="s">
        <v>893</v>
      </c>
      <c r="B209" s="39" t="s">
        <v>894</v>
      </c>
    </row>
    <row r="210" spans="1:2">
      <c r="A210" s="38" t="s">
        <v>895</v>
      </c>
      <c r="B210" s="38" t="s">
        <v>896</v>
      </c>
    </row>
    <row r="211" spans="1:2">
      <c r="A211" s="28" t="s">
        <v>120</v>
      </c>
      <c r="B211" s="28" t="s">
        <v>897</v>
      </c>
    </row>
    <row r="212" spans="1:2">
      <c r="A212" s="39" t="s">
        <v>898</v>
      </c>
      <c r="B212" s="39" t="s">
        <v>899</v>
      </c>
    </row>
    <row r="213" spans="1:2">
      <c r="A213" s="43" t="s">
        <v>900</v>
      </c>
      <c r="B213" s="43" t="s">
        <v>901</v>
      </c>
    </row>
    <row r="214" spans="1:2">
      <c r="A214" s="43" t="s">
        <v>902</v>
      </c>
      <c r="B214" s="43" t="s">
        <v>903</v>
      </c>
    </row>
    <row r="215" spans="1:2">
      <c r="A215" s="40" t="s">
        <v>904</v>
      </c>
      <c r="B215" s="40" t="s">
        <v>905</v>
      </c>
    </row>
    <row r="216" spans="1:2">
      <c r="A216" s="43" t="s">
        <v>906</v>
      </c>
      <c r="B216" s="43" t="s">
        <v>907</v>
      </c>
    </row>
    <row r="217" spans="1:2">
      <c r="A217" s="40" t="s">
        <v>908</v>
      </c>
      <c r="B217" s="40" t="s">
        <v>909</v>
      </c>
    </row>
    <row r="218" spans="1:2">
      <c r="A218" s="41" t="s">
        <v>910</v>
      </c>
      <c r="B218" s="41" t="s">
        <v>911</v>
      </c>
    </row>
    <row r="219" spans="1:2">
      <c r="A219" s="40" t="s">
        <v>912</v>
      </c>
      <c r="B219" s="40" t="s">
        <v>913</v>
      </c>
    </row>
    <row r="220" spans="1:2">
      <c r="A220" s="40" t="s">
        <v>914</v>
      </c>
      <c r="B220" s="40" t="s">
        <v>915</v>
      </c>
    </row>
    <row r="221" spans="1:2">
      <c r="A221" s="41" t="s">
        <v>916</v>
      </c>
      <c r="B221" s="41" t="s">
        <v>917</v>
      </c>
    </row>
    <row r="222" spans="1:2">
      <c r="A222" s="40" t="s">
        <v>918</v>
      </c>
      <c r="B222" s="40" t="s">
        <v>919</v>
      </c>
    </row>
    <row r="223" spans="1:2">
      <c r="A223" s="39" t="s">
        <v>920</v>
      </c>
      <c r="B223" s="39" t="s">
        <v>921</v>
      </c>
    </row>
    <row r="224" spans="1:2">
      <c r="A224" s="39" t="s">
        <v>922</v>
      </c>
      <c r="B224" s="39" t="s">
        <v>923</v>
      </c>
    </row>
    <row r="225" spans="1:2">
      <c r="A225" s="43" t="s">
        <v>924</v>
      </c>
      <c r="B225" s="43" t="s">
        <v>925</v>
      </c>
    </row>
    <row r="226" spans="1:2">
      <c r="A226" s="40" t="s">
        <v>926</v>
      </c>
      <c r="B226" s="40" t="s">
        <v>927</v>
      </c>
    </row>
    <row r="227" spans="1:2">
      <c r="A227" s="41" t="s">
        <v>928</v>
      </c>
      <c r="B227" s="41" t="s">
        <v>928</v>
      </c>
    </row>
    <row r="228" spans="1:2">
      <c r="A228" s="40" t="s">
        <v>929</v>
      </c>
      <c r="B228" s="40" t="s">
        <v>930</v>
      </c>
    </row>
    <row r="229" spans="1:2">
      <c r="A229" s="43" t="s">
        <v>931</v>
      </c>
      <c r="B229" s="43" t="s">
        <v>932</v>
      </c>
    </row>
    <row r="230" spans="1:2">
      <c r="A230" s="42" t="s">
        <v>933</v>
      </c>
      <c r="B230" s="42" t="s">
        <v>934</v>
      </c>
    </row>
    <row r="231" spans="1:2">
      <c r="A231" s="40" t="s">
        <v>935</v>
      </c>
      <c r="B231" s="40" t="s">
        <v>936</v>
      </c>
    </row>
    <row r="232" spans="1:2">
      <c r="A232" s="40" t="s">
        <v>66</v>
      </c>
      <c r="B232" s="40" t="s">
        <v>937</v>
      </c>
    </row>
    <row r="233" spans="1:2">
      <c r="A233" s="39" t="s">
        <v>938</v>
      </c>
      <c r="B233" s="39" t="s">
        <v>939</v>
      </c>
    </row>
    <row r="234" spans="1:2" ht="15">
      <c r="A234" s="357" t="s">
        <v>69</v>
      </c>
      <c r="B234" s="357" t="s">
        <v>940</v>
      </c>
    </row>
    <row r="235" spans="1:2">
      <c r="A235" s="43" t="s">
        <v>941</v>
      </c>
      <c r="B235" s="43" t="s">
        <v>942</v>
      </c>
    </row>
    <row r="236" spans="1:2">
      <c r="A236" s="41" t="s">
        <v>943</v>
      </c>
      <c r="B236" s="41" t="s">
        <v>944</v>
      </c>
    </row>
    <row r="237" spans="1:2">
      <c r="A237" s="39" t="s">
        <v>945</v>
      </c>
      <c r="B237" s="39" t="s">
        <v>946</v>
      </c>
    </row>
    <row r="238" spans="1:2">
      <c r="A238" s="40" t="s">
        <v>947</v>
      </c>
      <c r="B238" s="40" t="s">
        <v>948</v>
      </c>
    </row>
    <row r="239" spans="1:2">
      <c r="A239" s="41" t="s">
        <v>949</v>
      </c>
      <c r="B239" s="41" t="s">
        <v>949</v>
      </c>
    </row>
    <row r="240" spans="1:2">
      <c r="A240" s="40" t="s">
        <v>950</v>
      </c>
      <c r="B240" s="40" t="s">
        <v>951</v>
      </c>
    </row>
    <row r="241" spans="1:2">
      <c r="A241" s="40" t="s">
        <v>952</v>
      </c>
      <c r="B241" s="40" t="s">
        <v>953</v>
      </c>
    </row>
    <row r="242" spans="1:2">
      <c r="A242" s="40" t="s">
        <v>177</v>
      </c>
      <c r="B242" s="40" t="s">
        <v>954</v>
      </c>
    </row>
    <row r="243" spans="1:2">
      <c r="A243" s="40" t="s">
        <v>166</v>
      </c>
      <c r="B243" s="40" t="s">
        <v>955</v>
      </c>
    </row>
    <row r="244" spans="1:2">
      <c r="A244" s="40" t="s">
        <v>166</v>
      </c>
      <c r="B244" s="40" t="s">
        <v>955</v>
      </c>
    </row>
    <row r="245" spans="1:2">
      <c r="A245" s="40" t="s">
        <v>42</v>
      </c>
      <c r="B245" s="40" t="s">
        <v>956</v>
      </c>
    </row>
    <row r="246" spans="1:2">
      <c r="A246" s="28" t="s">
        <v>156</v>
      </c>
      <c r="B246" s="28" t="s">
        <v>957</v>
      </c>
    </row>
    <row r="247" spans="1:2">
      <c r="A247" s="39" t="s">
        <v>958</v>
      </c>
      <c r="B247" s="39" t="s">
        <v>958</v>
      </c>
    </row>
    <row r="248" spans="1:2">
      <c r="A248" s="40" t="s">
        <v>959</v>
      </c>
      <c r="B248" s="40" t="s">
        <v>960</v>
      </c>
    </row>
    <row r="249" spans="1:2">
      <c r="A249" s="41" t="s">
        <v>108</v>
      </c>
      <c r="B249" s="41" t="s">
        <v>961</v>
      </c>
    </row>
    <row r="250" spans="1:2">
      <c r="A250" s="43" t="s">
        <v>108</v>
      </c>
      <c r="B250" s="43" t="s">
        <v>961</v>
      </c>
    </row>
    <row r="251" spans="1:2">
      <c r="A251" s="39" t="s">
        <v>962</v>
      </c>
      <c r="B251" s="39" t="s">
        <v>963</v>
      </c>
    </row>
    <row r="252" spans="1:2">
      <c r="A252" s="39" t="s">
        <v>964</v>
      </c>
      <c r="B252" s="39" t="s">
        <v>965</v>
      </c>
    </row>
    <row r="253" spans="1:2">
      <c r="A253" s="39" t="s">
        <v>966</v>
      </c>
      <c r="B253" s="39" t="s">
        <v>966</v>
      </c>
    </row>
    <row r="254" spans="1:2">
      <c r="A254" s="39" t="s">
        <v>967</v>
      </c>
      <c r="B254" s="39" t="s">
        <v>967</v>
      </c>
    </row>
    <row r="255" spans="1:2">
      <c r="A255" s="41" t="s">
        <v>968</v>
      </c>
      <c r="B255" s="41" t="s">
        <v>968</v>
      </c>
    </row>
    <row r="256" spans="1:2">
      <c r="A256" s="39" t="s">
        <v>969</v>
      </c>
      <c r="B256" s="39" t="s">
        <v>970</v>
      </c>
    </row>
    <row r="257" spans="1:2">
      <c r="A257" s="41" t="s">
        <v>971</v>
      </c>
      <c r="B257" s="41" t="s">
        <v>971</v>
      </c>
    </row>
    <row r="258" spans="1:2">
      <c r="A258" s="39" t="s">
        <v>972</v>
      </c>
      <c r="B258" s="39" t="s">
        <v>973</v>
      </c>
    </row>
    <row r="259" spans="1:2">
      <c r="A259" s="43" t="s">
        <v>153</v>
      </c>
      <c r="B259" s="43" t="s">
        <v>974</v>
      </c>
    </row>
    <row r="260" spans="1:2">
      <c r="A260" s="40" t="s">
        <v>174</v>
      </c>
      <c r="B260" s="40" t="s">
        <v>975</v>
      </c>
    </row>
    <row r="261" spans="1:2">
      <c r="A261" s="41" t="s">
        <v>976</v>
      </c>
      <c r="B261" s="41" t="s">
        <v>977</v>
      </c>
    </row>
    <row r="262" spans="1:2">
      <c r="A262" s="43" t="s">
        <v>978</v>
      </c>
      <c r="B262" s="43" t="s">
        <v>979</v>
      </c>
    </row>
    <row r="263" spans="1:2">
      <c r="A263" s="39" t="s">
        <v>980</v>
      </c>
      <c r="B263" s="39" t="s">
        <v>981</v>
      </c>
    </row>
    <row r="264" spans="1:2">
      <c r="A264" s="39" t="s">
        <v>982</v>
      </c>
      <c r="B264" s="39" t="s">
        <v>982</v>
      </c>
    </row>
    <row r="265" spans="1:2">
      <c r="A265" s="41" t="s">
        <v>983</v>
      </c>
      <c r="B265" s="41" t="s">
        <v>983</v>
      </c>
    </row>
    <row r="266" spans="1:2">
      <c r="A266" s="39" t="s">
        <v>984</v>
      </c>
      <c r="B266" s="39" t="s">
        <v>985</v>
      </c>
    </row>
    <row r="267" spans="1:2">
      <c r="A267" s="40" t="s">
        <v>986</v>
      </c>
      <c r="B267" s="40" t="s">
        <v>987</v>
      </c>
    </row>
    <row r="268" spans="1:2">
      <c r="A268" s="38" t="s">
        <v>988</v>
      </c>
      <c r="B268" s="38" t="s">
        <v>989</v>
      </c>
    </row>
    <row r="269" spans="1:2">
      <c r="A269" s="28" t="s">
        <v>990</v>
      </c>
      <c r="B269" s="28" t="s">
        <v>991</v>
      </c>
    </row>
    <row r="270" spans="1:2">
      <c r="A270" s="43" t="s">
        <v>992</v>
      </c>
      <c r="B270" s="43" t="s">
        <v>993</v>
      </c>
    </row>
    <row r="271" spans="1:2">
      <c r="A271" s="39" t="s">
        <v>994</v>
      </c>
      <c r="B271" s="39" t="s">
        <v>995</v>
      </c>
    </row>
    <row r="272" spans="1:2">
      <c r="A272" s="43" t="s">
        <v>996</v>
      </c>
      <c r="B272" s="43" t="s">
        <v>997</v>
      </c>
    </row>
    <row r="273" spans="1:2">
      <c r="A273" s="41" t="s">
        <v>998</v>
      </c>
      <c r="B273" s="41" t="s">
        <v>999</v>
      </c>
    </row>
    <row r="274" spans="1:2">
      <c r="A274" s="28" t="s">
        <v>1000</v>
      </c>
      <c r="B274" s="28" t="s">
        <v>1001</v>
      </c>
    </row>
    <row r="275" spans="1:2">
      <c r="A275" s="40" t="s">
        <v>1002</v>
      </c>
      <c r="B275" s="40" t="s">
        <v>1003</v>
      </c>
    </row>
    <row r="276" spans="1:2">
      <c r="A276" s="43" t="s">
        <v>1004</v>
      </c>
      <c r="B276" s="43" t="s">
        <v>1005</v>
      </c>
    </row>
    <row r="277" spans="1:2">
      <c r="A277" s="43" t="s">
        <v>1006</v>
      </c>
      <c r="B277" s="43" t="s">
        <v>1006</v>
      </c>
    </row>
    <row r="278" spans="1:2">
      <c r="A278" s="39" t="s">
        <v>1007</v>
      </c>
      <c r="B278" s="39" t="s">
        <v>1008</v>
      </c>
    </row>
    <row r="279" spans="1:2">
      <c r="A279" s="38" t="s">
        <v>1009</v>
      </c>
      <c r="B279" s="38" t="s">
        <v>1010</v>
      </c>
    </row>
    <row r="280" spans="1:2">
      <c r="A280" s="43" t="s">
        <v>1011</v>
      </c>
      <c r="B280" s="43" t="s">
        <v>1012</v>
      </c>
    </row>
    <row r="281" spans="1:2">
      <c r="A281" s="38" t="s">
        <v>1013</v>
      </c>
      <c r="B281" s="38" t="s">
        <v>1014</v>
      </c>
    </row>
    <row r="282" spans="1:2">
      <c r="A282" s="41" t="s">
        <v>1015</v>
      </c>
      <c r="B282" s="41" t="s">
        <v>1015</v>
      </c>
    </row>
    <row r="283" spans="1:2">
      <c r="A283" s="41" t="s">
        <v>1016</v>
      </c>
      <c r="B283" s="41" t="s">
        <v>1016</v>
      </c>
    </row>
    <row r="284" spans="1:2">
      <c r="A284" s="39" t="s">
        <v>1017</v>
      </c>
      <c r="B284" s="39" t="s">
        <v>1017</v>
      </c>
    </row>
    <row r="285" spans="1:2">
      <c r="A285" s="39" t="s">
        <v>1018</v>
      </c>
      <c r="B285" s="39" t="s">
        <v>1019</v>
      </c>
    </row>
    <row r="286" spans="1:2">
      <c r="A286" s="43" t="s">
        <v>1020</v>
      </c>
      <c r="B286" s="43" t="s">
        <v>1020</v>
      </c>
    </row>
    <row r="287" spans="1:2">
      <c r="A287" s="40" t="s">
        <v>1021</v>
      </c>
      <c r="B287" s="40" t="s">
        <v>1022</v>
      </c>
    </row>
    <row r="288" spans="1:2">
      <c r="A288" s="40" t="s">
        <v>1023</v>
      </c>
      <c r="B288" s="40" t="s">
        <v>1024</v>
      </c>
    </row>
    <row r="289" spans="1:2">
      <c r="A289" s="39" t="s">
        <v>1025</v>
      </c>
      <c r="B289" s="39" t="s">
        <v>1025</v>
      </c>
    </row>
    <row r="290" spans="1:2">
      <c r="A290" s="38" t="s">
        <v>1026</v>
      </c>
      <c r="B290" s="38" t="s">
        <v>1026</v>
      </c>
    </row>
    <row r="291" spans="1:2">
      <c r="A291" s="39" t="s">
        <v>1027</v>
      </c>
      <c r="B291" s="39" t="s">
        <v>1028</v>
      </c>
    </row>
    <row r="292" spans="1:2">
      <c r="A292" s="38" t="s">
        <v>1029</v>
      </c>
      <c r="B292" s="38" t="s">
        <v>1030</v>
      </c>
    </row>
    <row r="293" spans="1:2">
      <c r="A293" s="40" t="s">
        <v>1031</v>
      </c>
      <c r="B293" s="40" t="s">
        <v>1032</v>
      </c>
    </row>
    <row r="294" spans="1:2">
      <c r="A294" s="40" t="s">
        <v>1033</v>
      </c>
      <c r="B294" s="40" t="s">
        <v>1034</v>
      </c>
    </row>
    <row r="295" spans="1:2" ht="15">
      <c r="A295" s="356" t="s">
        <v>62</v>
      </c>
      <c r="B295" s="356" t="s">
        <v>1035</v>
      </c>
    </row>
    <row r="296" spans="1:2">
      <c r="A296" s="40" t="s">
        <v>1036</v>
      </c>
      <c r="B296" s="40" t="s">
        <v>1037</v>
      </c>
    </row>
    <row r="297" spans="1:2">
      <c r="A297" s="38" t="s">
        <v>151</v>
      </c>
      <c r="B297" s="38" t="s">
        <v>1038</v>
      </c>
    </row>
    <row r="298" spans="1:2">
      <c r="A298" s="43" t="s">
        <v>1039</v>
      </c>
      <c r="B298" s="43" t="s">
        <v>1040</v>
      </c>
    </row>
    <row r="299" spans="1:2">
      <c r="A299" s="39" t="s">
        <v>1041</v>
      </c>
      <c r="B299" s="39" t="s">
        <v>1042</v>
      </c>
    </row>
    <row r="300" spans="1:2">
      <c r="A300" s="39" t="s">
        <v>1043</v>
      </c>
      <c r="B300" s="39" t="s">
        <v>1044</v>
      </c>
    </row>
    <row r="301" spans="1:2">
      <c r="A301" s="40" t="s">
        <v>139</v>
      </c>
      <c r="B301" s="40" t="s">
        <v>1045</v>
      </c>
    </row>
    <row r="302" spans="1:2">
      <c r="A302" s="39" t="s">
        <v>1046</v>
      </c>
      <c r="B302" s="39" t="s">
        <v>1046</v>
      </c>
    </row>
    <row r="303" spans="1:2">
      <c r="A303" s="39" t="s">
        <v>1047</v>
      </c>
      <c r="B303" s="39" t="s">
        <v>1048</v>
      </c>
    </row>
    <row r="304" spans="1:2">
      <c r="A304" s="40" t="s">
        <v>134</v>
      </c>
      <c r="B304" s="40" t="s">
        <v>1049</v>
      </c>
    </row>
    <row r="305" spans="1:2">
      <c r="A305" s="39" t="s">
        <v>1050</v>
      </c>
      <c r="B305" s="39" t="s">
        <v>1051</v>
      </c>
    </row>
    <row r="306" spans="1:2">
      <c r="A306" s="40" t="s">
        <v>1052</v>
      </c>
      <c r="B306" s="40" t="s">
        <v>1053</v>
      </c>
    </row>
    <row r="307" spans="1:2">
      <c r="A307" s="39" t="s">
        <v>1054</v>
      </c>
      <c r="B307" s="39" t="s">
        <v>1054</v>
      </c>
    </row>
    <row r="308" spans="1:2">
      <c r="A308" s="39" t="s">
        <v>1055</v>
      </c>
      <c r="B308" s="39" t="s">
        <v>1056</v>
      </c>
    </row>
    <row r="309" spans="1:2">
      <c r="A309" s="39" t="s">
        <v>1057</v>
      </c>
      <c r="B309" s="39" t="s">
        <v>1058</v>
      </c>
    </row>
    <row r="310" spans="1:2">
      <c r="A310" s="39" t="s">
        <v>1059</v>
      </c>
      <c r="B310" s="39" t="s">
        <v>1060</v>
      </c>
    </row>
    <row r="311" spans="1:2">
      <c r="A311" s="43" t="s">
        <v>1061</v>
      </c>
      <c r="B311" s="43" t="s">
        <v>1062</v>
      </c>
    </row>
    <row r="312" spans="1:2">
      <c r="A312" s="39" t="s">
        <v>1063</v>
      </c>
      <c r="B312" s="39" t="s">
        <v>1064</v>
      </c>
    </row>
    <row r="313" spans="1:2">
      <c r="A313" s="43" t="s">
        <v>1065</v>
      </c>
      <c r="B313" s="43" t="s">
        <v>1066</v>
      </c>
    </row>
    <row r="314" spans="1:2">
      <c r="A314" s="39" t="s">
        <v>1067</v>
      </c>
      <c r="B314" s="39" t="s">
        <v>1067</v>
      </c>
    </row>
    <row r="315" spans="1:2">
      <c r="A315" s="41" t="s">
        <v>1068</v>
      </c>
      <c r="B315" s="41" t="s">
        <v>1069</v>
      </c>
    </row>
    <row r="316" spans="1:2">
      <c r="A316" s="40" t="s">
        <v>1070</v>
      </c>
      <c r="B316" s="40" t="s">
        <v>1071</v>
      </c>
    </row>
    <row r="317" spans="1:2">
      <c r="A317" s="39" t="s">
        <v>1072</v>
      </c>
      <c r="B317" s="39" t="s">
        <v>1072</v>
      </c>
    </row>
    <row r="318" spans="1:2">
      <c r="A318" s="39" t="s">
        <v>1073</v>
      </c>
      <c r="B318" s="39" t="s">
        <v>1073</v>
      </c>
    </row>
    <row r="319" spans="1:2">
      <c r="A319" s="43" t="s">
        <v>1074</v>
      </c>
      <c r="B319" s="43" t="s">
        <v>1075</v>
      </c>
    </row>
    <row r="320" spans="1:2">
      <c r="A320" s="41" t="s">
        <v>1076</v>
      </c>
      <c r="B320" s="41" t="s">
        <v>1077</v>
      </c>
    </row>
    <row r="321" spans="1:2">
      <c r="A321" s="43" t="s">
        <v>1078</v>
      </c>
      <c r="B321" s="43" t="s">
        <v>1079</v>
      </c>
    </row>
    <row r="322" spans="1:2">
      <c r="A322" s="28" t="s">
        <v>1080</v>
      </c>
      <c r="B322" s="28" t="s">
        <v>1081</v>
      </c>
    </row>
    <row r="323" spans="1:2">
      <c r="A323" s="28" t="s">
        <v>21</v>
      </c>
      <c r="B323" s="28" t="s">
        <v>1082</v>
      </c>
    </row>
    <row r="324" spans="1:2">
      <c r="A324" s="40" t="s">
        <v>126</v>
      </c>
      <c r="B324" s="40" t="s">
        <v>1083</v>
      </c>
    </row>
    <row r="325" spans="1:2">
      <c r="A325" s="43" t="s">
        <v>1084</v>
      </c>
      <c r="B325" s="43" t="s">
        <v>1085</v>
      </c>
    </row>
    <row r="326" spans="1:2">
      <c r="A326" s="43" t="s">
        <v>90</v>
      </c>
      <c r="B326" s="43" t="s">
        <v>1086</v>
      </c>
    </row>
    <row r="327" spans="1:2">
      <c r="A327" s="38" t="s">
        <v>1087</v>
      </c>
      <c r="B327" s="38" t="s">
        <v>1087</v>
      </c>
    </row>
    <row r="328" spans="1:2" ht="15">
      <c r="A328" s="355" t="s">
        <v>31</v>
      </c>
      <c r="B328" s="355" t="s">
        <v>1088</v>
      </c>
    </row>
    <row r="329" spans="1:2">
      <c r="A329" s="41" t="s">
        <v>1089</v>
      </c>
      <c r="B329" s="41" t="s">
        <v>1089</v>
      </c>
    </row>
    <row r="330" spans="1:2">
      <c r="A330" s="38" t="s">
        <v>1090</v>
      </c>
      <c r="B330" s="38" t="s">
        <v>1091</v>
      </c>
    </row>
    <row r="331" spans="1:2">
      <c r="A331" s="39" t="s">
        <v>1092</v>
      </c>
      <c r="B331" s="39" t="s">
        <v>1093</v>
      </c>
    </row>
    <row r="332" spans="1:2">
      <c r="A332" s="38" t="s">
        <v>1094</v>
      </c>
      <c r="B332" s="38" t="s">
        <v>1095</v>
      </c>
    </row>
    <row r="333" spans="1:2">
      <c r="A333" s="43" t="s">
        <v>1096</v>
      </c>
      <c r="B333" s="43" t="s">
        <v>1097</v>
      </c>
    </row>
    <row r="334" spans="1:2">
      <c r="A334" s="38" t="s">
        <v>1098</v>
      </c>
      <c r="B334" s="38" t="s">
        <v>1099</v>
      </c>
    </row>
    <row r="335" spans="1:2">
      <c r="A335" s="40" t="s">
        <v>1100</v>
      </c>
      <c r="B335" s="40" t="s">
        <v>1101</v>
      </c>
    </row>
    <row r="336" spans="1:2">
      <c r="A336" s="43" t="s">
        <v>144</v>
      </c>
      <c r="B336" s="43" t="s">
        <v>1102</v>
      </c>
    </row>
    <row r="337" spans="1:2">
      <c r="A337" s="38" t="s">
        <v>1103</v>
      </c>
      <c r="B337" s="38" t="s">
        <v>1104</v>
      </c>
    </row>
    <row r="338" spans="1:2">
      <c r="A338" s="39" t="s">
        <v>1105</v>
      </c>
      <c r="B338" s="39" t="s">
        <v>1106</v>
      </c>
    </row>
    <row r="339" spans="1:2">
      <c r="A339" s="39" t="s">
        <v>1107</v>
      </c>
      <c r="B339" s="39" t="s">
        <v>1108</v>
      </c>
    </row>
    <row r="340" spans="1:2">
      <c r="A340" s="40" t="s">
        <v>1109</v>
      </c>
      <c r="B340" s="40" t="s">
        <v>1110</v>
      </c>
    </row>
    <row r="341" spans="1:2">
      <c r="A341" s="41" t="s">
        <v>1111</v>
      </c>
      <c r="B341" s="41" t="s">
        <v>1111</v>
      </c>
    </row>
    <row r="342" spans="1:2">
      <c r="A342" s="40" t="s">
        <v>1112</v>
      </c>
      <c r="B342" s="40" t="s">
        <v>1113</v>
      </c>
    </row>
    <row r="343" spans="1:2">
      <c r="A343" s="40" t="s">
        <v>102</v>
      </c>
      <c r="B343" s="40" t="s">
        <v>1114</v>
      </c>
    </row>
    <row r="344" spans="1:2">
      <c r="A344" s="40" t="s">
        <v>1115</v>
      </c>
      <c r="B344" s="40" t="s">
        <v>1116</v>
      </c>
    </row>
    <row r="345" spans="1:2">
      <c r="A345" s="38" t="s">
        <v>1117</v>
      </c>
      <c r="B345" s="38" t="s">
        <v>1117</v>
      </c>
    </row>
    <row r="346" spans="1:2">
      <c r="A346" s="40" t="s">
        <v>1118</v>
      </c>
      <c r="B346" s="40" t="s">
        <v>1119</v>
      </c>
    </row>
    <row r="347" spans="1:2">
      <c r="A347" s="43" t="s">
        <v>1120</v>
      </c>
      <c r="B347" s="43" t="s">
        <v>1121</v>
      </c>
    </row>
    <row r="348" spans="1:2">
      <c r="A348" s="43" t="s">
        <v>17</v>
      </c>
      <c r="B348" s="43" t="s">
        <v>1122</v>
      </c>
    </row>
    <row r="349" spans="1:2">
      <c r="A349" s="38" t="s">
        <v>1123</v>
      </c>
      <c r="B349" s="38" t="s">
        <v>1124</v>
      </c>
    </row>
    <row r="350" spans="1:2">
      <c r="A350" s="28" t="s">
        <v>1125</v>
      </c>
      <c r="B350" s="28" t="s">
        <v>1126</v>
      </c>
    </row>
    <row r="351" spans="1:2">
      <c r="A351" s="39" t="s">
        <v>1127</v>
      </c>
      <c r="B351" s="39" t="s">
        <v>1128</v>
      </c>
    </row>
    <row r="352" spans="1:2">
      <c r="A352" s="38" t="s">
        <v>1129</v>
      </c>
      <c r="B352" s="38" t="s">
        <v>1130</v>
      </c>
    </row>
    <row r="353" spans="1:2">
      <c r="A353" s="40" t="s">
        <v>159</v>
      </c>
      <c r="B353" s="40" t="s">
        <v>1131</v>
      </c>
    </row>
    <row r="354" spans="1:2">
      <c r="A354" s="41" t="s">
        <v>1132</v>
      </c>
      <c r="B354" s="41" t="s">
        <v>1132</v>
      </c>
    </row>
    <row r="355" spans="1:2">
      <c r="A355" s="39" t="s">
        <v>1133</v>
      </c>
      <c r="B355" s="39" t="s">
        <v>1134</v>
      </c>
    </row>
    <row r="356" spans="1:2">
      <c r="A356" s="40" t="s">
        <v>1135</v>
      </c>
      <c r="B356" s="40" t="s">
        <v>1136</v>
      </c>
    </row>
    <row r="357" spans="1:2">
      <c r="A357" s="28" t="s">
        <v>163</v>
      </c>
      <c r="B357" s="28" t="s">
        <v>1137</v>
      </c>
    </row>
    <row r="358" spans="1:2">
      <c r="A358" s="40" t="s">
        <v>1138</v>
      </c>
      <c r="B358" s="40" t="s">
        <v>1139</v>
      </c>
    </row>
    <row r="359" spans="1:2">
      <c r="A359" s="43" t="s">
        <v>1140</v>
      </c>
      <c r="B359" s="43" t="s">
        <v>1141</v>
      </c>
    </row>
    <row r="360" spans="1:2">
      <c r="A360" s="41" t="s">
        <v>1142</v>
      </c>
      <c r="B360" s="41" t="s">
        <v>1142</v>
      </c>
    </row>
    <row r="361" spans="1:2">
      <c r="A361" s="43" t="s">
        <v>1143</v>
      </c>
      <c r="B361" s="43" t="s">
        <v>1144</v>
      </c>
    </row>
    <row r="362" spans="1:2">
      <c r="A362" s="38" t="s">
        <v>1145</v>
      </c>
      <c r="B362" s="38" t="s">
        <v>1146</v>
      </c>
    </row>
    <row r="363" spans="1:2">
      <c r="A363" s="40" t="s">
        <v>1147</v>
      </c>
      <c r="B363" s="40" t="s">
        <v>1148</v>
      </c>
    </row>
    <row r="364" spans="1:2">
      <c r="A364" s="40" t="s">
        <v>29</v>
      </c>
      <c r="B364" s="40" t="s">
        <v>1149</v>
      </c>
    </row>
    <row r="365" spans="1:2">
      <c r="A365" s="39" t="s">
        <v>1150</v>
      </c>
      <c r="B365" s="39" t="s">
        <v>1150</v>
      </c>
    </row>
    <row r="366" spans="1:2">
      <c r="A366" s="40" t="s">
        <v>1151</v>
      </c>
      <c r="B366" s="40" t="s">
        <v>1152</v>
      </c>
    </row>
    <row r="367" spans="1:2">
      <c r="A367" s="40" t="s">
        <v>1153</v>
      </c>
      <c r="B367" s="40" t="s">
        <v>1154</v>
      </c>
    </row>
    <row r="368" spans="1:2">
      <c r="A368" s="39" t="s">
        <v>1155</v>
      </c>
      <c r="B368" s="39" t="s">
        <v>1156</v>
      </c>
    </row>
    <row r="369" spans="1:2">
      <c r="A369" s="41" t="s">
        <v>1157</v>
      </c>
      <c r="B369" s="41" t="s">
        <v>1157</v>
      </c>
    </row>
    <row r="370" spans="1:2">
      <c r="A370" s="43" t="s">
        <v>1158</v>
      </c>
      <c r="B370" s="43" t="s">
        <v>1159</v>
      </c>
    </row>
    <row r="371" spans="1:2">
      <c r="A371" s="38" t="s">
        <v>1160</v>
      </c>
      <c r="B371" s="38" t="s">
        <v>1161</v>
      </c>
    </row>
    <row r="372" spans="1:2">
      <c r="A372" s="43" t="s">
        <v>1162</v>
      </c>
      <c r="B372" s="43" t="s">
        <v>1163</v>
      </c>
    </row>
    <row r="373" spans="1:2">
      <c r="A373" s="40" t="s">
        <v>137</v>
      </c>
      <c r="B373" s="40" t="s">
        <v>1164</v>
      </c>
    </row>
    <row r="374" spans="1:2">
      <c r="A374" s="38" t="s">
        <v>1165</v>
      </c>
      <c r="B374" s="38" t="s">
        <v>1166</v>
      </c>
    </row>
    <row r="375" spans="1:2">
      <c r="A375" s="40" t="s">
        <v>1167</v>
      </c>
      <c r="B375" s="40" t="s">
        <v>1168</v>
      </c>
    </row>
    <row r="376" spans="1:2">
      <c r="A376" s="43" t="s">
        <v>1169</v>
      </c>
      <c r="B376" s="43" t="s">
        <v>1170</v>
      </c>
    </row>
    <row r="377" spans="1:2">
      <c r="A377" s="38" t="s">
        <v>1171</v>
      </c>
      <c r="B377" s="38" t="s">
        <v>1171</v>
      </c>
    </row>
    <row r="378" spans="1:2">
      <c r="A378" s="39" t="s">
        <v>1172</v>
      </c>
      <c r="B378" s="39" t="s">
        <v>1172</v>
      </c>
    </row>
    <row r="379" spans="1:2">
      <c r="A379" s="39" t="s">
        <v>1173</v>
      </c>
      <c r="B379" s="39" t="s">
        <v>1174</v>
      </c>
    </row>
    <row r="380" spans="1:2">
      <c r="A380" s="39" t="s">
        <v>1175</v>
      </c>
      <c r="B380" s="39" t="s">
        <v>1176</v>
      </c>
    </row>
    <row r="381" spans="1:2">
      <c r="A381" s="38" t="s">
        <v>1177</v>
      </c>
      <c r="B381" s="38" t="s">
        <v>1177</v>
      </c>
    </row>
    <row r="382" spans="1:2">
      <c r="A382" s="41" t="s">
        <v>1178</v>
      </c>
      <c r="B382" s="41" t="s">
        <v>1178</v>
      </c>
    </row>
    <row r="383" spans="1:2">
      <c r="A383" s="41" t="s">
        <v>1179</v>
      </c>
      <c r="B383" s="41" t="s">
        <v>1179</v>
      </c>
    </row>
    <row r="384" spans="1:2">
      <c r="A384" s="38" t="s">
        <v>1180</v>
      </c>
      <c r="B384" s="38" t="s">
        <v>1181</v>
      </c>
    </row>
    <row r="385" spans="1:2">
      <c r="A385" s="43" t="s">
        <v>1182</v>
      </c>
      <c r="B385" s="43" t="s">
        <v>1182</v>
      </c>
    </row>
    <row r="386" spans="1:2">
      <c r="A386" s="39" t="s">
        <v>1183</v>
      </c>
      <c r="B386" s="39" t="s">
        <v>1184</v>
      </c>
    </row>
    <row r="387" spans="1:2">
      <c r="A387" s="40" t="s">
        <v>1185</v>
      </c>
      <c r="B387" s="40" t="s">
        <v>1186</v>
      </c>
    </row>
    <row r="388" spans="1:2">
      <c r="A388" s="39" t="s">
        <v>1187</v>
      </c>
      <c r="B388" s="39" t="s">
        <v>1188</v>
      </c>
    </row>
    <row r="389" spans="1:2">
      <c r="A389" s="38" t="s">
        <v>1189</v>
      </c>
      <c r="B389" s="38" t="s">
        <v>1190</v>
      </c>
    </row>
    <row r="390" spans="1:2">
      <c r="A390" s="38" t="s">
        <v>1191</v>
      </c>
      <c r="B390" s="38" t="s">
        <v>1192</v>
      </c>
    </row>
    <row r="391" spans="1:2">
      <c r="A391" s="38" t="s">
        <v>1193</v>
      </c>
      <c r="B391" s="38" t="s">
        <v>1194</v>
      </c>
    </row>
    <row r="392" spans="1:2">
      <c r="A392" s="39" t="s">
        <v>1195</v>
      </c>
      <c r="B392" s="39" t="s">
        <v>1196</v>
      </c>
    </row>
    <row r="393" spans="1:2">
      <c r="A393" s="39" t="s">
        <v>1197</v>
      </c>
      <c r="B393" s="39" t="s">
        <v>1198</v>
      </c>
    </row>
    <row r="394" spans="1:2">
      <c r="A394" s="40" t="s">
        <v>1199</v>
      </c>
      <c r="B394" s="40" t="s">
        <v>1200</v>
      </c>
    </row>
    <row r="395" spans="1:2">
      <c r="A395" s="39" t="s">
        <v>1201</v>
      </c>
      <c r="B395" s="39" t="s">
        <v>1202</v>
      </c>
    </row>
    <row r="396" spans="1:2">
      <c r="A396" s="43" t="s">
        <v>97</v>
      </c>
      <c r="B396" s="43" t="s">
        <v>1203</v>
      </c>
    </row>
    <row r="397" spans="1:2">
      <c r="A397" s="41" t="s">
        <v>123</v>
      </c>
      <c r="B397" s="41" t="s">
        <v>1204</v>
      </c>
    </row>
    <row r="398" spans="1:2">
      <c r="A398" s="41" t="s">
        <v>1205</v>
      </c>
      <c r="B398" s="41" t="s">
        <v>1205</v>
      </c>
    </row>
    <row r="399" spans="1:2">
      <c r="A399" s="28" t="s">
        <v>1206</v>
      </c>
      <c r="B399" s="28" t="s">
        <v>1207</v>
      </c>
    </row>
    <row r="400" spans="1:2">
      <c r="A400" s="39" t="s">
        <v>1208</v>
      </c>
      <c r="B400" s="39" t="s">
        <v>1209</v>
      </c>
    </row>
    <row r="401" spans="1:2">
      <c r="A401" s="41" t="s">
        <v>1210</v>
      </c>
      <c r="B401" s="41" t="s">
        <v>1210</v>
      </c>
    </row>
    <row r="402" spans="1:2">
      <c r="A402" s="40" t="s">
        <v>1211</v>
      </c>
      <c r="B402" s="40" t="s">
        <v>1212</v>
      </c>
    </row>
    <row r="403" spans="1:2">
      <c r="A403" s="38" t="s">
        <v>1213</v>
      </c>
      <c r="B403" s="38" t="s">
        <v>1214</v>
      </c>
    </row>
    <row r="404" spans="1:2">
      <c r="A404" s="38" t="s">
        <v>1215</v>
      </c>
      <c r="B404" s="38" t="s">
        <v>1216</v>
      </c>
    </row>
    <row r="405" spans="1:2">
      <c r="A405" s="42" t="s">
        <v>1217</v>
      </c>
      <c r="B405" s="42" t="s">
        <v>1218</v>
      </c>
    </row>
    <row r="406" spans="1:2">
      <c r="A406" s="28" t="s">
        <v>1219</v>
      </c>
      <c r="B406" s="28" t="s">
        <v>1220</v>
      </c>
    </row>
    <row r="407" spans="1:2">
      <c r="A407" s="38" t="s">
        <v>1221</v>
      </c>
      <c r="B407" s="38" t="s">
        <v>1222</v>
      </c>
    </row>
    <row r="408" spans="1:2">
      <c r="A408" s="38" t="s">
        <v>1221</v>
      </c>
      <c r="B408" s="38" t="s">
        <v>1222</v>
      </c>
    </row>
    <row r="409" spans="1:2">
      <c r="A409" s="38" t="s">
        <v>1223</v>
      </c>
      <c r="B409" s="38" t="s">
        <v>1223</v>
      </c>
    </row>
    <row r="410" spans="1:2">
      <c r="A410" s="38" t="s">
        <v>1224</v>
      </c>
      <c r="B410" s="38" t="s">
        <v>1225</v>
      </c>
    </row>
    <row r="411" spans="1:2">
      <c r="A411" s="39" t="s">
        <v>1226</v>
      </c>
      <c r="B411" s="39" t="s">
        <v>1226</v>
      </c>
    </row>
    <row r="412" spans="1:2">
      <c r="A412" s="39" t="s">
        <v>1227</v>
      </c>
      <c r="B412" s="39" t="s">
        <v>1227</v>
      </c>
    </row>
    <row r="413" spans="1:2">
      <c r="A413" s="39" t="s">
        <v>1228</v>
      </c>
      <c r="B413" s="39" t="s">
        <v>1229</v>
      </c>
    </row>
    <row r="414" spans="1:2" ht="15">
      <c r="A414" s="358" t="s">
        <v>85</v>
      </c>
      <c r="B414" s="358" t="s">
        <v>1230</v>
      </c>
    </row>
    <row r="415" spans="1:2">
      <c r="A415" s="38" t="s">
        <v>1231</v>
      </c>
      <c r="B415" s="38" t="s">
        <v>1232</v>
      </c>
    </row>
    <row r="416" spans="1:2">
      <c r="A416" s="38" t="s">
        <v>1233</v>
      </c>
      <c r="B416" s="38" t="s">
        <v>1234</v>
      </c>
    </row>
    <row r="417" spans="1:2">
      <c r="A417" s="40" t="s">
        <v>1235</v>
      </c>
      <c r="B417" s="40" t="s">
        <v>1236</v>
      </c>
    </row>
    <row r="418" spans="1:2">
      <c r="A418" s="39" t="s">
        <v>1237</v>
      </c>
      <c r="B418" s="39" t="s">
        <v>1238</v>
      </c>
    </row>
    <row r="419" spans="1:2">
      <c r="A419" s="43" t="s">
        <v>169</v>
      </c>
      <c r="B419" s="43" t="s">
        <v>1239</v>
      </c>
    </row>
    <row r="420" spans="1:2">
      <c r="A420" s="40" t="s">
        <v>1240</v>
      </c>
      <c r="B420" s="40" t="s">
        <v>1241</v>
      </c>
    </row>
    <row r="421" spans="1:2">
      <c r="A421" s="43" t="s">
        <v>111</v>
      </c>
      <c r="B421" s="43" t="s">
        <v>1242</v>
      </c>
    </row>
    <row r="422" spans="1:2">
      <c r="A422" s="43" t="s">
        <v>111</v>
      </c>
      <c r="B422" s="43" t="s">
        <v>1242</v>
      </c>
    </row>
    <row r="423" spans="1:2">
      <c r="A423" s="39" t="s">
        <v>1243</v>
      </c>
      <c r="B423" s="39" t="s">
        <v>1244</v>
      </c>
    </row>
    <row r="424" spans="1:2">
      <c r="A424" s="40" t="s">
        <v>1245</v>
      </c>
      <c r="B424" s="40" t="s">
        <v>1246</v>
      </c>
    </row>
    <row r="425" spans="1:2">
      <c r="A425" s="39" t="s">
        <v>1247</v>
      </c>
      <c r="B425" s="39" t="s">
        <v>1248</v>
      </c>
    </row>
    <row r="426" spans="1:2">
      <c r="A426" s="39" t="s">
        <v>1249</v>
      </c>
      <c r="B426" s="39" t="s">
        <v>1250</v>
      </c>
    </row>
    <row r="427" spans="1:2">
      <c r="A427" s="39" t="s">
        <v>1251</v>
      </c>
      <c r="B427" s="39" t="s">
        <v>1252</v>
      </c>
    </row>
    <row r="428" spans="1:2">
      <c r="A428" s="38" t="s">
        <v>186</v>
      </c>
      <c r="B428" s="38" t="s">
        <v>1253</v>
      </c>
    </row>
    <row r="429" spans="1:2">
      <c r="A429" s="40" t="s">
        <v>1254</v>
      </c>
      <c r="B429" s="40" t="s">
        <v>1255</v>
      </c>
    </row>
    <row r="430" spans="1:2">
      <c r="A430" s="39" t="s">
        <v>1256</v>
      </c>
      <c r="B430" s="39" t="s">
        <v>1257</v>
      </c>
    </row>
    <row r="431" spans="1:2">
      <c r="A431" s="40" t="s">
        <v>189</v>
      </c>
      <c r="B431" s="40" t="s">
        <v>1258</v>
      </c>
    </row>
    <row r="432" spans="1:2">
      <c r="A432" s="41" t="s">
        <v>1259</v>
      </c>
      <c r="B432" s="41" t="s">
        <v>1260</v>
      </c>
    </row>
    <row r="433" spans="1:2">
      <c r="A433" s="38" t="s">
        <v>1261</v>
      </c>
      <c r="B433" s="38" t="s">
        <v>1262</v>
      </c>
    </row>
    <row r="434" spans="1:2">
      <c r="A434" s="43" t="s">
        <v>1263</v>
      </c>
      <c r="B434" s="43" t="s">
        <v>1264</v>
      </c>
    </row>
    <row r="435" spans="1:2">
      <c r="A435" s="39" t="s">
        <v>1265</v>
      </c>
      <c r="B435" s="39" t="s">
        <v>1266</v>
      </c>
    </row>
    <row r="436" spans="1:2">
      <c r="A436" s="39" t="s">
        <v>1267</v>
      </c>
      <c r="B436" s="39" t="s">
        <v>1268</v>
      </c>
    </row>
    <row r="437" spans="1:2">
      <c r="A437" s="40" t="s">
        <v>1269</v>
      </c>
      <c r="B437" s="40" t="s">
        <v>1270</v>
      </c>
    </row>
    <row r="438" spans="1:2">
      <c r="A438" s="38" t="s">
        <v>1271</v>
      </c>
      <c r="B438" s="38" t="s">
        <v>1272</v>
      </c>
    </row>
    <row r="439" spans="1:2">
      <c r="A439" s="39" t="s">
        <v>1273</v>
      </c>
      <c r="B439" s="39" t="s">
        <v>1274</v>
      </c>
    </row>
    <row r="440" spans="1:2">
      <c r="A440" s="39" t="s">
        <v>1275</v>
      </c>
      <c r="B440" s="39" t="s">
        <v>1276</v>
      </c>
    </row>
    <row r="441" spans="1:2">
      <c r="A441" s="40" t="s">
        <v>1277</v>
      </c>
      <c r="B441" s="40" t="s">
        <v>1278</v>
      </c>
    </row>
    <row r="442" spans="1:2">
      <c r="A442" s="38" t="s">
        <v>1279</v>
      </c>
      <c r="B442" s="38" t="s">
        <v>1280</v>
      </c>
    </row>
    <row r="443" spans="1:2">
      <c r="A443" s="38" t="s">
        <v>1281</v>
      </c>
      <c r="B443" s="38" t="s">
        <v>1282</v>
      </c>
    </row>
    <row r="444" spans="1:2">
      <c r="A444" s="40" t="s">
        <v>1283</v>
      </c>
      <c r="B444" s="40" t="s">
        <v>1284</v>
      </c>
    </row>
    <row r="445" spans="1:2">
      <c r="A445" s="40" t="s">
        <v>1285</v>
      </c>
      <c r="B445" s="40" t="s">
        <v>1286</v>
      </c>
    </row>
    <row r="446" spans="1:2">
      <c r="A446" s="28" t="s">
        <v>1287</v>
      </c>
      <c r="B446" s="28" t="s">
        <v>1288</v>
      </c>
    </row>
    <row r="447" spans="1:2">
      <c r="A447" s="39" t="s">
        <v>1289</v>
      </c>
      <c r="B447" s="39" t="s">
        <v>1289</v>
      </c>
    </row>
    <row r="448" spans="1:2">
      <c r="A448" s="38" t="s">
        <v>138</v>
      </c>
      <c r="B448" s="38" t="s">
        <v>1290</v>
      </c>
    </row>
    <row r="449" spans="1:2">
      <c r="A449" s="41" t="s">
        <v>1291</v>
      </c>
      <c r="B449" s="41" t="s">
        <v>1292</v>
      </c>
    </row>
    <row r="450" spans="1:2">
      <c r="A450" s="38" t="s">
        <v>1293</v>
      </c>
      <c r="B450" s="38" t="s">
        <v>1293</v>
      </c>
    </row>
    <row r="451" spans="1:2">
      <c r="A451" s="40" t="s">
        <v>1294</v>
      </c>
      <c r="B451" s="40" t="s">
        <v>1295</v>
      </c>
    </row>
    <row r="452" spans="1:2">
      <c r="A452" s="40" t="s">
        <v>1296</v>
      </c>
      <c r="B452" s="40" t="s">
        <v>1297</v>
      </c>
    </row>
    <row r="453" spans="1:2">
      <c r="A453" s="43" t="s">
        <v>1298</v>
      </c>
      <c r="B453" s="43" t="s">
        <v>1299</v>
      </c>
    </row>
    <row r="454" spans="1:2">
      <c r="A454" s="40" t="s">
        <v>1300</v>
      </c>
      <c r="B454" s="40" t="s">
        <v>1301</v>
      </c>
    </row>
    <row r="455" spans="1:2">
      <c r="A455" s="38" t="s">
        <v>1302</v>
      </c>
      <c r="B455" s="38" t="s">
        <v>1303</v>
      </c>
    </row>
    <row r="456" spans="1:2">
      <c r="A456" s="28" t="s">
        <v>1304</v>
      </c>
      <c r="B456" s="28" t="s">
        <v>1305</v>
      </c>
    </row>
    <row r="457" spans="1:2">
      <c r="A457" s="40" t="s">
        <v>1306</v>
      </c>
      <c r="B457" s="40" t="s">
        <v>1307</v>
      </c>
    </row>
    <row r="458" spans="1:2">
      <c r="A458" s="39" t="s">
        <v>1308</v>
      </c>
      <c r="B458" s="39" t="s">
        <v>1309</v>
      </c>
    </row>
    <row r="459" spans="1:2">
      <c r="A459" s="38" t="s">
        <v>1310</v>
      </c>
      <c r="B459" s="38" t="s">
        <v>1311</v>
      </c>
    </row>
    <row r="460" spans="1:2">
      <c r="A460" s="43" t="s">
        <v>1312</v>
      </c>
      <c r="B460" s="43" t="s">
        <v>1313</v>
      </c>
    </row>
    <row r="461" spans="1:2">
      <c r="A461" s="38" t="s">
        <v>1314</v>
      </c>
      <c r="B461" s="38" t="s">
        <v>1315</v>
      </c>
    </row>
    <row r="462" spans="1:2">
      <c r="A462" s="41" t="s">
        <v>1316</v>
      </c>
      <c r="B462" s="41" t="s">
        <v>1317</v>
      </c>
    </row>
    <row r="463" spans="1:2">
      <c r="A463" s="40" t="s">
        <v>1318</v>
      </c>
      <c r="B463" s="40" t="s">
        <v>1319</v>
      </c>
    </row>
    <row r="464" spans="1:2">
      <c r="A464" s="39" t="s">
        <v>1320</v>
      </c>
      <c r="B464" s="39" t="s">
        <v>1321</v>
      </c>
    </row>
    <row r="465" spans="1:2">
      <c r="A465" s="28" t="s">
        <v>1322</v>
      </c>
      <c r="B465" s="28" t="s">
        <v>1323</v>
      </c>
    </row>
    <row r="466" spans="1:2">
      <c r="A466" s="41" t="s">
        <v>75</v>
      </c>
      <c r="B466" s="41" t="s">
        <v>1324</v>
      </c>
    </row>
    <row r="467" spans="1:2">
      <c r="A467" s="38" t="s">
        <v>1325</v>
      </c>
      <c r="B467" s="38" t="s">
        <v>1326</v>
      </c>
    </row>
    <row r="468" spans="1:2">
      <c r="A468" s="38" t="s">
        <v>1325</v>
      </c>
      <c r="B468" s="38" t="s">
        <v>1326</v>
      </c>
    </row>
    <row r="469" spans="1:2">
      <c r="A469" s="28" t="s">
        <v>1327</v>
      </c>
      <c r="B469" s="28" t="s">
        <v>1328</v>
      </c>
    </row>
    <row r="470" spans="1:2">
      <c r="A470" s="43" t="s">
        <v>1329</v>
      </c>
      <c r="B470" s="43" t="s">
        <v>1330</v>
      </c>
    </row>
    <row r="471" spans="1:2">
      <c r="A471" s="41" t="s">
        <v>1331</v>
      </c>
      <c r="B471" s="41" t="s">
        <v>1332</v>
      </c>
    </row>
    <row r="472" spans="1:2">
      <c r="A472" s="41" t="s">
        <v>1333</v>
      </c>
      <c r="B472" s="41" t="s">
        <v>1333</v>
      </c>
    </row>
    <row r="473" spans="1:2">
      <c r="A473" s="39" t="s">
        <v>1334</v>
      </c>
      <c r="B473" s="39" t="s">
        <v>1335</v>
      </c>
    </row>
    <row r="474" spans="1:2">
      <c r="A474" s="38" t="s">
        <v>1336</v>
      </c>
      <c r="B474" s="38" t="s">
        <v>1337</v>
      </c>
    </row>
    <row r="475" spans="1:2">
      <c r="A475" s="39" t="s">
        <v>1338</v>
      </c>
      <c r="B475" s="39" t="s">
        <v>1339</v>
      </c>
    </row>
    <row r="476" spans="1:2">
      <c r="A476" s="41" t="s">
        <v>1340</v>
      </c>
      <c r="B476" s="41" t="s">
        <v>1340</v>
      </c>
    </row>
    <row r="477" spans="1:2">
      <c r="A477" s="40" t="s">
        <v>1341</v>
      </c>
      <c r="B477" s="40" t="s">
        <v>1342</v>
      </c>
    </row>
    <row r="478" spans="1:2">
      <c r="A478" s="39" t="s">
        <v>1343</v>
      </c>
      <c r="B478" s="39" t="s">
        <v>1343</v>
      </c>
    </row>
    <row r="479" spans="1:2">
      <c r="A479" s="39" t="s">
        <v>1344</v>
      </c>
      <c r="B479" s="39" t="s">
        <v>1345</v>
      </c>
    </row>
    <row r="480" spans="1:2">
      <c r="A480" s="38" t="s">
        <v>1346</v>
      </c>
      <c r="B480" s="38" t="s">
        <v>1347</v>
      </c>
    </row>
    <row r="481" spans="1:2">
      <c r="A481" s="38" t="s">
        <v>44</v>
      </c>
      <c r="B481" s="38" t="s">
        <v>1348</v>
      </c>
    </row>
    <row r="482" spans="1:2">
      <c r="A482" s="38" t="s">
        <v>1349</v>
      </c>
      <c r="B482" s="38" t="s">
        <v>1350</v>
      </c>
    </row>
    <row r="483" spans="1:2">
      <c r="A483" s="39" t="s">
        <v>1351</v>
      </c>
      <c r="B483" s="39" t="s">
        <v>1351</v>
      </c>
    </row>
    <row r="484" spans="1:2">
      <c r="A484" s="39" t="s">
        <v>1352</v>
      </c>
      <c r="B484" s="39" t="s">
        <v>1353</v>
      </c>
    </row>
    <row r="485" spans="1:2">
      <c r="A485" s="43" t="s">
        <v>1354</v>
      </c>
      <c r="B485" s="43" t="s">
        <v>1355</v>
      </c>
    </row>
    <row r="486" spans="1:2">
      <c r="A486" s="41" t="s">
        <v>95</v>
      </c>
      <c r="B486" s="41" t="s">
        <v>1356</v>
      </c>
    </row>
    <row r="487" spans="1:2">
      <c r="A487" s="39" t="s">
        <v>1357</v>
      </c>
      <c r="B487" s="39" t="s">
        <v>1358</v>
      </c>
    </row>
    <row r="488" spans="1:2">
      <c r="A488" s="39" t="s">
        <v>1359</v>
      </c>
      <c r="B488" s="39" t="s">
        <v>1359</v>
      </c>
    </row>
    <row r="489" spans="1:2">
      <c r="A489" s="38" t="s">
        <v>1360</v>
      </c>
      <c r="B489" s="38" t="s">
        <v>1361</v>
      </c>
    </row>
    <row r="490" spans="1:2">
      <c r="A490" s="39" t="s">
        <v>1362</v>
      </c>
      <c r="B490" s="39" t="s">
        <v>1363</v>
      </c>
    </row>
    <row r="491" spans="1:2">
      <c r="A491" s="38" t="s">
        <v>1364</v>
      </c>
      <c r="B491" s="38" t="s">
        <v>1365</v>
      </c>
    </row>
    <row r="492" spans="1:2">
      <c r="A492" s="39" t="s">
        <v>1366</v>
      </c>
      <c r="B492" s="39" t="s">
        <v>1366</v>
      </c>
    </row>
    <row r="493" spans="1:2">
      <c r="A493" s="39" t="s">
        <v>1367</v>
      </c>
      <c r="B493" s="39" t="s">
        <v>1367</v>
      </c>
    </row>
    <row r="494" spans="1:2">
      <c r="A494" s="39" t="s">
        <v>1368</v>
      </c>
      <c r="B494" s="39" t="s">
        <v>1369</v>
      </c>
    </row>
    <row r="495" spans="1:2">
      <c r="A495" s="39" t="s">
        <v>1370</v>
      </c>
      <c r="B495" s="39" t="s">
        <v>1370</v>
      </c>
    </row>
    <row r="496" spans="1:2">
      <c r="A496" s="28" t="s">
        <v>1371</v>
      </c>
      <c r="B496" s="28" t="s">
        <v>1372</v>
      </c>
    </row>
    <row r="497" spans="1:2">
      <c r="A497" s="41" t="s">
        <v>1373</v>
      </c>
      <c r="B497" s="41" t="s">
        <v>1374</v>
      </c>
    </row>
    <row r="498" spans="1:2">
      <c r="A498" s="41" t="s">
        <v>1375</v>
      </c>
      <c r="B498" s="41" t="s">
        <v>1376</v>
      </c>
    </row>
    <row r="499" spans="1:2">
      <c r="A499" s="28" t="s">
        <v>1377</v>
      </c>
      <c r="B499" s="28" t="s">
        <v>1378</v>
      </c>
    </row>
    <row r="500" spans="1:2">
      <c r="A500" s="39" t="s">
        <v>1379</v>
      </c>
      <c r="B500" s="39" t="s">
        <v>1380</v>
      </c>
    </row>
    <row r="501" spans="1:2">
      <c r="A501" s="43" t="s">
        <v>1381</v>
      </c>
      <c r="B501" s="43" t="s">
        <v>1382</v>
      </c>
    </row>
    <row r="502" spans="1:2">
      <c r="A502" s="40" t="s">
        <v>1383</v>
      </c>
      <c r="B502" s="40" t="s">
        <v>1384</v>
      </c>
    </row>
    <row r="503" spans="1:2">
      <c r="A503" s="39" t="s">
        <v>1385</v>
      </c>
      <c r="B503" s="39" t="s">
        <v>1386</v>
      </c>
    </row>
    <row r="504" spans="1:2">
      <c r="A504" s="40" t="s">
        <v>1387</v>
      </c>
      <c r="B504" s="40" t="s">
        <v>1388</v>
      </c>
    </row>
    <row r="505" spans="1:2">
      <c r="A505" s="38" t="s">
        <v>1389</v>
      </c>
      <c r="B505" s="38" t="s">
        <v>1390</v>
      </c>
    </row>
    <row r="506" spans="1:2">
      <c r="A506" s="41" t="s">
        <v>1391</v>
      </c>
      <c r="B506" s="41" t="s">
        <v>1392</v>
      </c>
    </row>
    <row r="507" spans="1:2">
      <c r="A507" s="39" t="s">
        <v>1393</v>
      </c>
      <c r="B507" s="39" t="s">
        <v>1394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opLeftCell="A16" workbookViewId="0">
      <selection activeCell="A24" sqref="A24:J33"/>
    </sheetView>
  </sheetViews>
  <sheetFormatPr defaultRowHeight="12.75"/>
  <cols>
    <col min="1" max="1" width="10.7109375" customWidth="1"/>
    <col min="2" max="2" width="30.42578125" bestFit="1" customWidth="1"/>
    <col min="3" max="3" width="9" customWidth="1"/>
    <col min="4" max="4" width="33.42578125" bestFit="1" customWidth="1"/>
    <col min="5" max="5" width="6.28515625" hidden="1" customWidth="1"/>
    <col min="6" max="15" width="10.7109375" style="38" customWidth="1"/>
    <col min="16" max="17" width="10.7109375" customWidth="1"/>
  </cols>
  <sheetData>
    <row r="1" spans="1:17" ht="22.5">
      <c r="A1" s="1" t="s">
        <v>222</v>
      </c>
      <c r="B1" s="4"/>
      <c r="C1" s="1"/>
      <c r="D1" s="488" t="str">
        <f>Název</f>
        <v>Jihočeská liga</v>
      </c>
      <c r="E1" s="488"/>
      <c r="F1" s="488"/>
      <c r="G1" s="146"/>
      <c r="H1" s="146"/>
      <c r="J1" s="147" t="str">
        <f>Datum</f>
        <v>4.března 2017</v>
      </c>
      <c r="K1" s="146"/>
      <c r="L1" s="146"/>
      <c r="M1" s="146"/>
      <c r="N1" s="146"/>
      <c r="O1" s="1"/>
      <c r="P1" s="3"/>
    </row>
    <row r="2" spans="1:17" ht="22.5">
      <c r="A2" s="1"/>
      <c r="B2" s="4"/>
      <c r="C2" s="1"/>
      <c r="D2" s="146"/>
      <c r="E2" s="146"/>
      <c r="F2" s="146"/>
      <c r="G2" s="146"/>
      <c r="H2" s="146"/>
      <c r="I2" s="146"/>
      <c r="J2" s="147" t="str">
        <f>Místo</f>
        <v>Milevsko</v>
      </c>
      <c r="K2" s="146"/>
      <c r="L2" s="146"/>
      <c r="M2" s="146"/>
      <c r="N2" s="146"/>
      <c r="O2" s="1"/>
      <c r="P2" s="3"/>
    </row>
    <row r="3" spans="1:17" ht="23.25" thickBot="1">
      <c r="A3" s="148" t="str">
        <f>_kat1</f>
        <v>1.kategorie - Přípravka A, ročník 2011 a mladší</v>
      </c>
      <c r="B3" s="1"/>
      <c r="C3" s="4"/>
      <c r="D3" s="8"/>
      <c r="E3" s="8"/>
      <c r="F3" s="4"/>
      <c r="G3" s="1"/>
      <c r="H3" s="1"/>
      <c r="I3" s="1"/>
      <c r="J3" s="1"/>
      <c r="K3" s="149"/>
      <c r="L3"/>
      <c r="M3"/>
      <c r="N3"/>
      <c r="O3"/>
      <c r="Q3" s="149"/>
    </row>
    <row r="4" spans="1:17" ht="16.5" thickTop="1">
      <c r="A4" s="481" t="s">
        <v>223</v>
      </c>
      <c r="B4" s="483" t="s">
        <v>6</v>
      </c>
      <c r="C4" s="485" t="s">
        <v>3</v>
      </c>
      <c r="D4" s="479" t="s">
        <v>4</v>
      </c>
      <c r="E4" s="489" t="s">
        <v>5</v>
      </c>
      <c r="F4" s="483" t="str">
        <f>Kat1S1</f>
        <v>sestava bez náčiní</v>
      </c>
      <c r="G4" s="477">
        <v>0</v>
      </c>
      <c r="H4" s="477">
        <v>0</v>
      </c>
      <c r="I4" s="479">
        <v>0</v>
      </c>
      <c r="J4" s="496" t="s">
        <v>224</v>
      </c>
      <c r="K4"/>
      <c r="L4"/>
      <c r="M4"/>
      <c r="N4"/>
      <c r="O4"/>
    </row>
    <row r="5" spans="1:17" ht="16.5" customHeight="1" thickBot="1">
      <c r="A5" s="482">
        <v>0</v>
      </c>
      <c r="B5" s="484">
        <v>0</v>
      </c>
      <c r="C5" s="486">
        <v>0</v>
      </c>
      <c r="D5" s="487">
        <v>0</v>
      </c>
      <c r="E5" s="490">
        <v>0</v>
      </c>
      <c r="F5" s="150" t="s">
        <v>225</v>
      </c>
      <c r="G5" s="150" t="s">
        <v>226</v>
      </c>
      <c r="H5" s="150" t="s">
        <v>227</v>
      </c>
      <c r="I5" s="468" t="s">
        <v>228</v>
      </c>
      <c r="J5" s="497"/>
      <c r="K5"/>
      <c r="L5"/>
      <c r="M5"/>
      <c r="N5"/>
      <c r="O5"/>
    </row>
    <row r="6" spans="1:17" ht="30" customHeight="1" thickTop="1">
      <c r="A6" s="151">
        <v>1</v>
      </c>
      <c r="B6" s="152" t="s">
        <v>11</v>
      </c>
      <c r="C6" s="153"/>
      <c r="D6" s="154" t="s">
        <v>12</v>
      </c>
      <c r="E6" s="242"/>
      <c r="F6" s="155"/>
      <c r="G6" s="156"/>
      <c r="H6" s="156"/>
      <c r="I6" s="157"/>
      <c r="J6" s="158"/>
      <c r="K6"/>
      <c r="L6"/>
      <c r="M6"/>
      <c r="N6"/>
      <c r="O6"/>
    </row>
    <row r="7" spans="1:17" ht="30" customHeight="1">
      <c r="A7" s="294">
        <v>2</v>
      </c>
      <c r="B7" s="295" t="s">
        <v>15</v>
      </c>
      <c r="C7" s="296"/>
      <c r="D7" s="297" t="s">
        <v>16</v>
      </c>
      <c r="E7" s="242"/>
      <c r="F7" s="155"/>
      <c r="G7" s="156"/>
      <c r="H7" s="156"/>
      <c r="I7" s="157"/>
      <c r="J7" s="158"/>
      <c r="K7"/>
      <c r="L7"/>
      <c r="M7"/>
      <c r="N7"/>
      <c r="O7"/>
    </row>
    <row r="8" spans="1:17" ht="30" customHeight="1">
      <c r="A8" s="159">
        <v>3</v>
      </c>
      <c r="B8" s="160" t="s">
        <v>19</v>
      </c>
      <c r="C8" s="161"/>
      <c r="D8" s="162" t="s">
        <v>20</v>
      </c>
      <c r="E8" s="243"/>
      <c r="F8" s="155"/>
      <c r="G8" s="163"/>
      <c r="H8" s="163"/>
      <c r="I8" s="164"/>
      <c r="J8" s="165"/>
      <c r="K8"/>
      <c r="L8"/>
      <c r="M8"/>
      <c r="N8"/>
      <c r="O8"/>
    </row>
    <row r="9" spans="1:17" ht="30" customHeight="1" thickBot="1">
      <c r="A9" s="167"/>
      <c r="B9" s="168"/>
      <c r="C9" s="169"/>
      <c r="D9" s="170"/>
      <c r="E9" s="244"/>
      <c r="F9" s="171"/>
      <c r="G9" s="172"/>
      <c r="H9" s="172"/>
      <c r="I9" s="173"/>
      <c r="J9" s="174"/>
      <c r="K9"/>
      <c r="L9"/>
      <c r="M9"/>
      <c r="N9"/>
      <c r="O9"/>
    </row>
    <row r="10" spans="1:17" ht="30" customHeight="1" thickTop="1">
      <c r="A10" s="175"/>
      <c r="B10" s="176"/>
      <c r="C10" s="177"/>
      <c r="D10" s="178"/>
      <c r="E10" s="178"/>
      <c r="F10" s="179"/>
      <c r="G10" s="175"/>
      <c r="H10" s="175"/>
      <c r="I10" s="175"/>
      <c r="J10" s="175"/>
      <c r="K10" s="175"/>
      <c r="L10"/>
      <c r="M10"/>
      <c r="N10"/>
      <c r="O10"/>
    </row>
    <row r="11" spans="1:17" ht="23.25" thickBot="1">
      <c r="A11" s="6" t="str">
        <f>_kat2</f>
        <v>2.kategorie - Přípravka B, ročník 2010</v>
      </c>
      <c r="B11" s="1"/>
      <c r="C11" s="4"/>
      <c r="D11" s="1"/>
      <c r="E11" s="1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"/>
      <c r="Q11" s="149"/>
    </row>
    <row r="12" spans="1:17" ht="16.5" thickTop="1">
      <c r="A12" s="475" t="s">
        <v>223</v>
      </c>
      <c r="B12" s="477" t="s">
        <v>6</v>
      </c>
      <c r="C12" s="477" t="s">
        <v>3</v>
      </c>
      <c r="D12" s="479" t="s">
        <v>4</v>
      </c>
      <c r="E12" s="489" t="s">
        <v>5</v>
      </c>
      <c r="F12" s="493" t="str">
        <f>Kat2S1</f>
        <v>sestava bez náčiní</v>
      </c>
      <c r="G12" s="494">
        <v>0</v>
      </c>
      <c r="H12" s="494">
        <v>0</v>
      </c>
      <c r="I12" s="495">
        <v>0</v>
      </c>
      <c r="J12" s="491" t="s">
        <v>224</v>
      </c>
      <c r="K12"/>
      <c r="L12"/>
      <c r="M12"/>
      <c r="N12"/>
      <c r="O12"/>
    </row>
    <row r="13" spans="1:17" ht="16.5" thickBot="1">
      <c r="A13" s="476">
        <v>0</v>
      </c>
      <c r="B13" s="478">
        <v>0</v>
      </c>
      <c r="C13" s="478">
        <v>0</v>
      </c>
      <c r="D13" s="480">
        <v>0</v>
      </c>
      <c r="E13" s="490">
        <v>0</v>
      </c>
      <c r="F13" s="180" t="s">
        <v>225</v>
      </c>
      <c r="G13" s="181" t="s">
        <v>226</v>
      </c>
      <c r="H13" s="181" t="s">
        <v>227</v>
      </c>
      <c r="I13" s="182" t="s">
        <v>228</v>
      </c>
      <c r="J13" s="492">
        <v>0</v>
      </c>
      <c r="K13"/>
      <c r="L13"/>
      <c r="M13"/>
      <c r="N13"/>
      <c r="O13"/>
    </row>
    <row r="14" spans="1:17" ht="32.1" customHeight="1" thickTop="1">
      <c r="A14" s="183">
        <v>1</v>
      </c>
      <c r="B14" s="184" t="s">
        <v>24</v>
      </c>
      <c r="C14" s="161"/>
      <c r="D14" s="185" t="s">
        <v>12</v>
      </c>
      <c r="E14" s="242"/>
      <c r="F14" s="186"/>
      <c r="G14" s="187"/>
      <c r="H14" s="187"/>
      <c r="I14" s="188"/>
      <c r="J14" s="189"/>
      <c r="K14"/>
      <c r="L14"/>
      <c r="M14"/>
      <c r="N14"/>
      <c r="O14"/>
    </row>
    <row r="15" spans="1:17" ht="32.1" customHeight="1">
      <c r="A15" s="183">
        <v>2</v>
      </c>
      <c r="B15" s="184" t="s">
        <v>27</v>
      </c>
      <c r="C15" s="161"/>
      <c r="D15" s="185" t="s">
        <v>28</v>
      </c>
      <c r="E15" s="242"/>
      <c r="F15" s="186"/>
      <c r="G15" s="187"/>
      <c r="H15" s="187"/>
      <c r="I15" s="188"/>
      <c r="J15" s="189"/>
      <c r="K15"/>
      <c r="L15"/>
      <c r="M15"/>
      <c r="N15"/>
      <c r="O15"/>
    </row>
    <row r="16" spans="1:17" ht="32.1" customHeight="1">
      <c r="A16" s="183">
        <v>3</v>
      </c>
      <c r="B16" s="184" t="s">
        <v>229</v>
      </c>
      <c r="C16" s="161"/>
      <c r="D16" s="185" t="s">
        <v>20</v>
      </c>
      <c r="E16" s="242"/>
      <c r="F16" s="186"/>
      <c r="G16" s="187"/>
      <c r="H16" s="187"/>
      <c r="I16" s="188"/>
      <c r="J16" s="189"/>
      <c r="K16"/>
      <c r="L16"/>
      <c r="M16"/>
      <c r="N16"/>
      <c r="O16"/>
    </row>
    <row r="17" spans="1:17" ht="32.1" customHeight="1">
      <c r="A17" s="183">
        <v>4</v>
      </c>
      <c r="B17" s="184" t="s">
        <v>33</v>
      </c>
      <c r="C17" s="161"/>
      <c r="D17" s="185" t="s">
        <v>12</v>
      </c>
      <c r="E17" s="242"/>
      <c r="F17" s="186"/>
      <c r="G17" s="187"/>
      <c r="H17" s="187"/>
      <c r="I17" s="188"/>
      <c r="J17" s="189"/>
      <c r="K17"/>
      <c r="L17"/>
      <c r="M17"/>
      <c r="N17"/>
      <c r="O17"/>
    </row>
    <row r="18" spans="1:17" ht="32.1" customHeight="1">
      <c r="A18" s="183">
        <v>5</v>
      </c>
      <c r="B18" s="184" t="s">
        <v>36</v>
      </c>
      <c r="C18" s="161"/>
      <c r="D18" s="185" t="s">
        <v>28</v>
      </c>
      <c r="E18" s="242"/>
      <c r="F18" s="186"/>
      <c r="G18" s="187"/>
      <c r="H18" s="187"/>
      <c r="I18" s="188"/>
      <c r="J18" s="189"/>
      <c r="K18"/>
      <c r="L18"/>
      <c r="M18"/>
      <c r="N18"/>
      <c r="O18"/>
    </row>
    <row r="19" spans="1:17" ht="32.1" customHeight="1" thickBot="1">
      <c r="A19" s="190"/>
      <c r="B19" s="191"/>
      <c r="C19" s="169"/>
      <c r="D19" s="192"/>
      <c r="E19" s="244"/>
      <c r="F19" s="193"/>
      <c r="G19" s="194"/>
      <c r="H19" s="194"/>
      <c r="I19" s="195"/>
      <c r="J19" s="196"/>
      <c r="K19"/>
      <c r="L19"/>
      <c r="M19"/>
      <c r="N19"/>
      <c r="O19"/>
    </row>
    <row r="20" spans="1:17" ht="32.1" customHeight="1" thickTop="1"/>
    <row r="21" spans="1:17" ht="23.25" thickBot="1">
      <c r="A21" s="6" t="str">
        <f>_kat3</f>
        <v>3a.kategorie - Naděje nejmladší, ročník 2009</v>
      </c>
      <c r="B21" s="1"/>
      <c r="C21" s="4"/>
      <c r="D21" s="1"/>
      <c r="E21" s="1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"/>
      <c r="Q21" s="149"/>
    </row>
    <row r="22" spans="1:17" ht="16.5" thickTop="1">
      <c r="A22" s="475" t="s">
        <v>223</v>
      </c>
      <c r="B22" s="477" t="s">
        <v>6</v>
      </c>
      <c r="C22" s="477" t="s">
        <v>3</v>
      </c>
      <c r="D22" s="479" t="s">
        <v>4</v>
      </c>
      <c r="E22" s="489" t="s">
        <v>5</v>
      </c>
      <c r="F22" s="493" t="str">
        <f>Kat3S1</f>
        <v>sestava bez náčiní</v>
      </c>
      <c r="G22" s="494">
        <v>0</v>
      </c>
      <c r="H22" s="494">
        <v>0</v>
      </c>
      <c r="I22" s="495">
        <v>0</v>
      </c>
      <c r="J22" s="491" t="s">
        <v>224</v>
      </c>
      <c r="K22"/>
      <c r="L22"/>
      <c r="M22"/>
      <c r="N22"/>
      <c r="O22"/>
    </row>
    <row r="23" spans="1:17" ht="16.5" thickBot="1">
      <c r="A23" s="476">
        <v>0</v>
      </c>
      <c r="B23" s="478">
        <v>0</v>
      </c>
      <c r="C23" s="478">
        <v>0</v>
      </c>
      <c r="D23" s="480">
        <v>0</v>
      </c>
      <c r="E23" s="490">
        <v>0</v>
      </c>
      <c r="F23" s="180" t="s">
        <v>225</v>
      </c>
      <c r="G23" s="181" t="s">
        <v>226</v>
      </c>
      <c r="H23" s="181" t="s">
        <v>227</v>
      </c>
      <c r="I23" s="182" t="s">
        <v>228</v>
      </c>
      <c r="J23" s="492">
        <v>0</v>
      </c>
      <c r="K23"/>
      <c r="L23"/>
      <c r="M23"/>
      <c r="N23"/>
      <c r="O23"/>
    </row>
    <row r="24" spans="1:17" ht="32.1" customHeight="1" thickTop="1">
      <c r="A24" s="183">
        <v>1</v>
      </c>
      <c r="B24" s="184" t="s">
        <v>40</v>
      </c>
      <c r="C24" s="161"/>
      <c r="D24" s="185" t="s">
        <v>41</v>
      </c>
      <c r="E24" s="242"/>
      <c r="F24" s="186"/>
      <c r="G24" s="187"/>
      <c r="H24" s="187"/>
      <c r="I24" s="188"/>
      <c r="J24" s="189"/>
      <c r="K24"/>
      <c r="L24"/>
      <c r="M24"/>
      <c r="N24"/>
      <c r="O24"/>
    </row>
    <row r="25" spans="1:17" ht="32.1" customHeight="1">
      <c r="A25" s="183">
        <v>2</v>
      </c>
      <c r="B25" s="184" t="s">
        <v>230</v>
      </c>
      <c r="C25" s="161"/>
      <c r="D25" s="185" t="s">
        <v>41</v>
      </c>
      <c r="E25" s="242"/>
      <c r="F25" s="186"/>
      <c r="G25" s="187"/>
      <c r="H25" s="187"/>
      <c r="I25" s="188"/>
      <c r="J25" s="189"/>
      <c r="K25"/>
      <c r="L25"/>
      <c r="M25"/>
      <c r="N25"/>
      <c r="O25"/>
    </row>
    <row r="26" spans="1:17" ht="32.1" customHeight="1">
      <c r="A26" s="245">
        <v>3</v>
      </c>
      <c r="B26" s="246" t="s">
        <v>46</v>
      </c>
      <c r="C26" s="166"/>
      <c r="D26" s="247" t="s">
        <v>41</v>
      </c>
      <c r="E26" s="252"/>
      <c r="F26" s="248"/>
      <c r="G26" s="249"/>
      <c r="H26" s="249"/>
      <c r="I26" s="250"/>
      <c r="J26" s="251"/>
      <c r="K26"/>
      <c r="L26"/>
      <c r="M26"/>
      <c r="N26"/>
      <c r="O26"/>
    </row>
    <row r="27" spans="1:17" ht="32.1" customHeight="1">
      <c r="A27" s="245">
        <v>4</v>
      </c>
      <c r="B27" s="246" t="s">
        <v>49</v>
      </c>
      <c r="C27" s="166"/>
      <c r="D27" s="247" t="s">
        <v>28</v>
      </c>
      <c r="E27" s="252"/>
      <c r="F27" s="248"/>
      <c r="G27" s="249"/>
      <c r="H27" s="249"/>
      <c r="I27" s="250"/>
      <c r="J27" s="251"/>
      <c r="K27"/>
      <c r="L27"/>
      <c r="M27"/>
      <c r="N27"/>
      <c r="O27"/>
    </row>
    <row r="28" spans="1:17" ht="32.1" customHeight="1">
      <c r="A28" s="245">
        <v>5</v>
      </c>
      <c r="B28" s="246" t="s">
        <v>50</v>
      </c>
      <c r="C28" s="166"/>
      <c r="D28" s="247" t="s">
        <v>16</v>
      </c>
      <c r="E28" s="252"/>
      <c r="F28" s="248"/>
      <c r="G28" s="249"/>
      <c r="H28" s="249"/>
      <c r="I28" s="250"/>
      <c r="J28" s="251"/>
      <c r="K28"/>
      <c r="L28"/>
      <c r="M28"/>
      <c r="N28"/>
      <c r="O28"/>
    </row>
    <row r="29" spans="1:17" ht="32.1" customHeight="1">
      <c r="A29" s="245">
        <v>6</v>
      </c>
      <c r="B29" s="246" t="s">
        <v>52</v>
      </c>
      <c r="C29" s="166"/>
      <c r="D29" s="247" t="s">
        <v>41</v>
      </c>
      <c r="E29" s="252"/>
      <c r="F29" s="248"/>
      <c r="G29" s="249"/>
      <c r="H29" s="249"/>
      <c r="I29" s="250"/>
      <c r="J29" s="251"/>
      <c r="K29"/>
      <c r="L29"/>
      <c r="M29"/>
      <c r="N29"/>
      <c r="O29"/>
    </row>
    <row r="30" spans="1:17" ht="32.1" customHeight="1">
      <c r="A30" s="245">
        <v>7</v>
      </c>
      <c r="B30" s="246" t="s">
        <v>55</v>
      </c>
      <c r="C30" s="166"/>
      <c r="D30" s="247" t="s">
        <v>41</v>
      </c>
      <c r="E30" s="252"/>
      <c r="F30" s="248"/>
      <c r="G30" s="249"/>
      <c r="H30" s="249"/>
      <c r="I30" s="250"/>
      <c r="J30" s="251"/>
      <c r="K30"/>
      <c r="L30"/>
      <c r="M30"/>
      <c r="N30"/>
      <c r="O30"/>
    </row>
    <row r="31" spans="1:17" ht="32.1" customHeight="1">
      <c r="A31" s="245">
        <v>8</v>
      </c>
      <c r="B31" s="246" t="s">
        <v>58</v>
      </c>
      <c r="C31" s="166"/>
      <c r="D31" s="247" t="s">
        <v>41</v>
      </c>
      <c r="E31" s="252"/>
      <c r="F31" s="248"/>
      <c r="G31" s="249"/>
      <c r="H31" s="249"/>
      <c r="I31" s="250"/>
      <c r="J31" s="251"/>
      <c r="K31"/>
      <c r="L31"/>
      <c r="M31"/>
      <c r="N31"/>
      <c r="O31"/>
    </row>
    <row r="32" spans="1:17" ht="32.1" customHeight="1">
      <c r="A32" s="245">
        <v>9</v>
      </c>
      <c r="B32" s="246" t="s">
        <v>61</v>
      </c>
      <c r="C32" s="166"/>
      <c r="D32" s="247" t="s">
        <v>41</v>
      </c>
      <c r="E32" s="252"/>
      <c r="F32" s="248"/>
      <c r="G32" s="249"/>
      <c r="H32" s="249"/>
      <c r="I32" s="250"/>
      <c r="J32" s="251"/>
      <c r="K32"/>
      <c r="L32"/>
      <c r="M32"/>
      <c r="N32"/>
      <c r="O32"/>
    </row>
    <row r="33" spans="1:15" ht="32.1" customHeight="1" thickBot="1">
      <c r="A33" s="190"/>
      <c r="B33" s="191"/>
      <c r="C33" s="169"/>
      <c r="D33" s="192"/>
      <c r="E33" s="244"/>
      <c r="F33" s="193"/>
      <c r="G33" s="194"/>
      <c r="H33" s="194"/>
      <c r="I33" s="195"/>
      <c r="J33" s="196"/>
      <c r="K33"/>
      <c r="L33"/>
      <c r="M33"/>
      <c r="N33"/>
      <c r="O33"/>
    </row>
    <row r="34" spans="1:15" ht="13.5" thickTop="1"/>
  </sheetData>
  <mergeCells count="22">
    <mergeCell ref="J22:J23"/>
    <mergeCell ref="F22:I22"/>
    <mergeCell ref="E22:E23"/>
    <mergeCell ref="A22:A23"/>
    <mergeCell ref="B22:B23"/>
    <mergeCell ref="C22:C23"/>
    <mergeCell ref="D22:D23"/>
    <mergeCell ref="D1:F1"/>
    <mergeCell ref="E4:E5"/>
    <mergeCell ref="E12:E13"/>
    <mergeCell ref="J12:J13"/>
    <mergeCell ref="F12:I12"/>
    <mergeCell ref="F4:I4"/>
    <mergeCell ref="J4:J5"/>
    <mergeCell ref="A12:A13"/>
    <mergeCell ref="B12:B13"/>
    <mergeCell ref="C12:C13"/>
    <mergeCell ref="D12:D13"/>
    <mergeCell ref="A4:A5"/>
    <mergeCell ref="B4:B5"/>
    <mergeCell ref="C4:C5"/>
    <mergeCell ref="D4:D5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>
      <selection activeCell="A14" sqref="A14:D39"/>
    </sheetView>
  </sheetViews>
  <sheetFormatPr defaultRowHeight="12.75"/>
  <cols>
    <col min="1" max="1" width="10.7109375" customWidth="1"/>
    <col min="2" max="2" width="24.42578125" bestFit="1" customWidth="1"/>
    <col min="3" max="3" width="9" hidden="1" customWidth="1"/>
    <col min="4" max="4" width="33.42578125" bestFit="1" customWidth="1"/>
    <col min="5" max="13" width="10.7109375" style="38" customWidth="1"/>
    <col min="14" max="16" width="10.7109375" customWidth="1"/>
  </cols>
  <sheetData>
    <row r="1" spans="1:21" ht="22.5">
      <c r="A1" s="1" t="s">
        <v>222</v>
      </c>
      <c r="C1" s="4"/>
      <c r="D1" s="488" t="str">
        <f>Název</f>
        <v>Jihočeská liga</v>
      </c>
      <c r="E1" s="488"/>
      <c r="F1" s="488"/>
      <c r="G1" s="488"/>
      <c r="H1" s="488"/>
      <c r="I1" s="488"/>
      <c r="J1" s="488"/>
      <c r="K1" s="488"/>
      <c r="M1" s="146"/>
      <c r="P1" s="147" t="str">
        <f>Datum</f>
        <v>4.března 2017</v>
      </c>
      <c r="Q1" s="146"/>
      <c r="R1" s="146"/>
      <c r="S1" s="146"/>
      <c r="T1" s="146"/>
      <c r="U1" s="1"/>
    </row>
    <row r="2" spans="1:21" ht="22.5">
      <c r="A2" s="1"/>
      <c r="C2" s="4"/>
      <c r="D2" s="1"/>
      <c r="E2" s="146"/>
      <c r="F2" s="146"/>
      <c r="G2" s="146"/>
      <c r="H2" s="146"/>
      <c r="I2" s="146"/>
      <c r="J2" s="146"/>
      <c r="K2" s="146"/>
      <c r="L2" s="146"/>
      <c r="M2" s="146"/>
      <c r="P2" s="147" t="str">
        <f>Místo</f>
        <v>Milevsko</v>
      </c>
      <c r="Q2" s="146"/>
      <c r="R2" s="146"/>
      <c r="S2" s="146"/>
      <c r="T2" s="146"/>
      <c r="U2" s="1"/>
    </row>
    <row r="3" spans="1:21" ht="23.25" thickBot="1">
      <c r="A3" s="197" t="str">
        <f>_kat4</f>
        <v>3b.kategorie - Naděje nejmladší, ročník 2009 a mladší</v>
      </c>
      <c r="B3" s="197"/>
      <c r="C3" s="197"/>
      <c r="D3" s="197"/>
      <c r="E3" s="197"/>
      <c r="F3" s="146"/>
      <c r="G3" s="146"/>
      <c r="H3" s="146"/>
      <c r="I3" s="146"/>
      <c r="J3" s="146"/>
      <c r="K3" s="146"/>
      <c r="L3" s="146"/>
      <c r="M3" s="146"/>
      <c r="N3" s="1"/>
      <c r="O3" s="149"/>
    </row>
    <row r="4" spans="1:21" ht="16.5" customHeight="1" thickTop="1">
      <c r="A4" s="475" t="s">
        <v>223</v>
      </c>
      <c r="B4" s="477" t="s">
        <v>6</v>
      </c>
      <c r="C4" s="477" t="s">
        <v>3</v>
      </c>
      <c r="D4" s="479" t="s">
        <v>4</v>
      </c>
      <c r="E4" s="498" t="str">
        <f>Kat4S1</f>
        <v>sestava bez náčiní</v>
      </c>
      <c r="F4" s="499"/>
      <c r="G4" s="499"/>
      <c r="H4" s="499"/>
      <c r="I4" s="500"/>
      <c r="J4" s="498" t="str">
        <f>Kat4S2</f>
        <v>sestava s libovolným náčiním</v>
      </c>
      <c r="K4" s="499"/>
      <c r="L4" s="499"/>
      <c r="M4" s="499"/>
      <c r="N4" s="500"/>
      <c r="O4" s="501" t="s">
        <v>231</v>
      </c>
      <c r="P4" s="491" t="s">
        <v>224</v>
      </c>
    </row>
    <row r="5" spans="1:21" ht="16.5" thickBot="1">
      <c r="A5" s="476">
        <v>0</v>
      </c>
      <c r="B5" s="478">
        <v>0</v>
      </c>
      <c r="C5" s="478">
        <v>0</v>
      </c>
      <c r="D5" s="480">
        <v>0</v>
      </c>
      <c r="E5" s="180" t="s">
        <v>232</v>
      </c>
      <c r="F5" s="198" t="s">
        <v>225</v>
      </c>
      <c r="G5" s="198" t="s">
        <v>226</v>
      </c>
      <c r="H5" s="198" t="s">
        <v>227</v>
      </c>
      <c r="I5" s="199" t="s">
        <v>228</v>
      </c>
      <c r="J5" s="180" t="s">
        <v>232</v>
      </c>
      <c r="K5" s="198" t="s">
        <v>225</v>
      </c>
      <c r="L5" s="198" t="s">
        <v>226</v>
      </c>
      <c r="M5" s="198" t="s">
        <v>227</v>
      </c>
      <c r="N5" s="199" t="s">
        <v>228</v>
      </c>
      <c r="O5" s="502">
        <v>0</v>
      </c>
      <c r="P5" s="492">
        <v>0</v>
      </c>
    </row>
    <row r="6" spans="1:21" ht="32.1" customHeight="1" thickTop="1">
      <c r="A6" s="200">
        <v>1</v>
      </c>
      <c r="B6" s="201" t="s">
        <v>65</v>
      </c>
      <c r="C6" s="153"/>
      <c r="D6" s="202" t="s">
        <v>16</v>
      </c>
      <c r="E6" s="205" t="s">
        <v>233</v>
      </c>
      <c r="F6" s="203"/>
      <c r="G6" s="203"/>
      <c r="H6" s="203"/>
      <c r="I6" s="204"/>
      <c r="J6" s="205"/>
      <c r="K6" s="203"/>
      <c r="L6" s="203"/>
      <c r="M6" s="203"/>
      <c r="N6" s="204"/>
      <c r="O6" s="206"/>
      <c r="P6" s="207"/>
    </row>
    <row r="7" spans="1:21" ht="32.1" customHeight="1">
      <c r="A7" s="183">
        <v>2</v>
      </c>
      <c r="B7" s="184" t="s">
        <v>68</v>
      </c>
      <c r="C7" s="161"/>
      <c r="D7" s="185" t="s">
        <v>12</v>
      </c>
      <c r="E7" s="208"/>
      <c r="F7" s="187"/>
      <c r="G7" s="187"/>
      <c r="H7" s="187"/>
      <c r="I7" s="188"/>
      <c r="J7" s="208" t="s">
        <v>233</v>
      </c>
      <c r="K7" s="187"/>
      <c r="L7" s="187"/>
      <c r="M7" s="187"/>
      <c r="N7" s="188"/>
      <c r="O7" s="209"/>
      <c r="P7" s="189"/>
    </row>
    <row r="8" spans="1:21" ht="32.1" customHeight="1">
      <c r="A8" s="183">
        <v>3</v>
      </c>
      <c r="B8" s="184" t="s">
        <v>71</v>
      </c>
      <c r="C8" s="161"/>
      <c r="D8" s="185" t="s">
        <v>20</v>
      </c>
      <c r="E8" s="208" t="s">
        <v>233</v>
      </c>
      <c r="F8" s="187"/>
      <c r="G8" s="187"/>
      <c r="H8" s="187"/>
      <c r="I8" s="188"/>
      <c r="J8" s="208"/>
      <c r="K8" s="187"/>
      <c r="L8" s="187"/>
      <c r="M8" s="187"/>
      <c r="N8" s="188"/>
      <c r="O8" s="209"/>
      <c r="P8" s="189"/>
    </row>
    <row r="9" spans="1:21" ht="32.1" customHeight="1" thickBot="1">
      <c r="A9" s="190"/>
      <c r="B9" s="191"/>
      <c r="C9" s="169"/>
      <c r="D9" s="192"/>
      <c r="E9" s="210"/>
      <c r="F9" s="194"/>
      <c r="G9" s="194"/>
      <c r="H9" s="194"/>
      <c r="I9" s="195"/>
      <c r="J9" s="210"/>
      <c r="K9" s="194"/>
      <c r="L9" s="194"/>
      <c r="M9" s="194"/>
      <c r="N9" s="195"/>
      <c r="O9" s="211"/>
      <c r="P9" s="196"/>
    </row>
    <row r="10" spans="1:21" ht="13.5" thickTop="1"/>
    <row r="11" spans="1:21" ht="23.25" thickBot="1">
      <c r="A11" s="6" t="str">
        <f>_kat5</f>
        <v>4.kategorie - Naděje mladší, ročník 2007 a 2008</v>
      </c>
      <c r="B11" s="1"/>
      <c r="C11" s="4"/>
      <c r="D11" s="1"/>
      <c r="E11" s="146"/>
      <c r="F11" s="146"/>
      <c r="G11" s="146"/>
      <c r="H11" s="146"/>
      <c r="I11" s="146"/>
      <c r="J11" s="146"/>
      <c r="K11" s="146"/>
      <c r="L11" s="146"/>
      <c r="M11" s="146"/>
      <c r="N11" s="1"/>
      <c r="O11" s="149"/>
    </row>
    <row r="12" spans="1:21" ht="16.5" thickTop="1">
      <c r="A12" s="475" t="s">
        <v>223</v>
      </c>
      <c r="B12" s="477" t="s">
        <v>6</v>
      </c>
      <c r="C12" s="477" t="s">
        <v>3</v>
      </c>
      <c r="D12" s="479" t="s">
        <v>4</v>
      </c>
      <c r="E12" s="498" t="str">
        <f>Kat5S1</f>
        <v>sestava bez náčiní</v>
      </c>
      <c r="F12" s="499"/>
      <c r="G12" s="499"/>
      <c r="H12" s="499"/>
      <c r="I12" s="500"/>
      <c r="J12" s="498" t="str">
        <f>Kat5S2</f>
        <v>sestava s libovolným náčiním</v>
      </c>
      <c r="K12" s="499"/>
      <c r="L12" s="499"/>
      <c r="M12" s="499"/>
      <c r="N12" s="500"/>
      <c r="O12" s="501" t="s">
        <v>231</v>
      </c>
      <c r="P12" s="491" t="s">
        <v>224</v>
      </c>
    </row>
    <row r="13" spans="1:21" ht="16.5" thickBot="1">
      <c r="A13" s="476">
        <v>0</v>
      </c>
      <c r="B13" s="478">
        <v>0</v>
      </c>
      <c r="C13" s="478">
        <v>0</v>
      </c>
      <c r="D13" s="480">
        <v>0</v>
      </c>
      <c r="E13" s="180" t="s">
        <v>232</v>
      </c>
      <c r="F13" s="198" t="s">
        <v>225</v>
      </c>
      <c r="G13" s="198" t="s">
        <v>226</v>
      </c>
      <c r="H13" s="198" t="s">
        <v>227</v>
      </c>
      <c r="I13" s="199" t="s">
        <v>228</v>
      </c>
      <c r="J13" s="180" t="s">
        <v>232</v>
      </c>
      <c r="K13" s="198" t="s">
        <v>225</v>
      </c>
      <c r="L13" s="198" t="s">
        <v>226</v>
      </c>
      <c r="M13" s="198" t="s">
        <v>227</v>
      </c>
      <c r="N13" s="199" t="s">
        <v>228</v>
      </c>
      <c r="O13" s="502">
        <v>0</v>
      </c>
      <c r="P13" s="492">
        <v>0</v>
      </c>
    </row>
    <row r="14" spans="1:21" ht="32.1" customHeight="1" thickTop="1">
      <c r="A14" s="200">
        <v>1</v>
      </c>
      <c r="B14" s="201" t="s">
        <v>74</v>
      </c>
      <c r="C14" s="153"/>
      <c r="D14" s="202" t="s">
        <v>20</v>
      </c>
      <c r="E14" s="205" t="s">
        <v>233</v>
      </c>
      <c r="F14" s="203"/>
      <c r="G14" s="203"/>
      <c r="H14" s="203"/>
      <c r="I14" s="204"/>
      <c r="J14" s="205"/>
      <c r="K14" s="203"/>
      <c r="L14" s="203"/>
      <c r="M14" s="203"/>
      <c r="N14" s="204"/>
      <c r="O14" s="206"/>
      <c r="P14" s="207"/>
    </row>
    <row r="15" spans="1:21" ht="32.1" customHeight="1">
      <c r="A15" s="183">
        <v>2</v>
      </c>
      <c r="B15" s="184" t="s">
        <v>76</v>
      </c>
      <c r="C15" s="161"/>
      <c r="D15" s="185" t="s">
        <v>28</v>
      </c>
      <c r="E15" s="208"/>
      <c r="F15" s="187"/>
      <c r="G15" s="187"/>
      <c r="H15" s="187"/>
      <c r="I15" s="188"/>
      <c r="J15" s="208" t="s">
        <v>233</v>
      </c>
      <c r="K15" s="187"/>
      <c r="L15" s="187"/>
      <c r="M15" s="187"/>
      <c r="N15" s="188"/>
      <c r="O15" s="209"/>
      <c r="P15" s="189"/>
    </row>
    <row r="16" spans="1:21" ht="32.1" customHeight="1">
      <c r="A16" s="183">
        <v>3</v>
      </c>
      <c r="B16" s="184" t="s">
        <v>234</v>
      </c>
      <c r="C16" s="161"/>
      <c r="D16" s="185" t="s">
        <v>79</v>
      </c>
      <c r="E16" s="208" t="s">
        <v>233</v>
      </c>
      <c r="F16" s="187"/>
      <c r="G16" s="187"/>
      <c r="H16" s="187"/>
      <c r="I16" s="188"/>
      <c r="J16" s="208"/>
      <c r="K16" s="187"/>
      <c r="L16" s="187"/>
      <c r="M16" s="187"/>
      <c r="N16" s="188"/>
      <c r="O16" s="209"/>
      <c r="P16" s="189"/>
    </row>
    <row r="17" spans="1:16" ht="32.1" customHeight="1">
      <c r="A17" s="183">
        <v>4</v>
      </c>
      <c r="B17" s="184" t="s">
        <v>81</v>
      </c>
      <c r="C17" s="161"/>
      <c r="D17" s="185" t="s">
        <v>16</v>
      </c>
      <c r="E17" s="208"/>
      <c r="F17" s="187"/>
      <c r="G17" s="187"/>
      <c r="H17" s="187"/>
      <c r="I17" s="188"/>
      <c r="J17" s="208" t="s">
        <v>233</v>
      </c>
      <c r="K17" s="187"/>
      <c r="L17" s="187"/>
      <c r="M17" s="187"/>
      <c r="N17" s="188"/>
      <c r="O17" s="209"/>
      <c r="P17" s="189"/>
    </row>
    <row r="18" spans="1:16" ht="32.1" customHeight="1">
      <c r="A18" s="183">
        <v>5</v>
      </c>
      <c r="B18" s="184" t="s">
        <v>84</v>
      </c>
      <c r="C18" s="161"/>
      <c r="D18" s="185" t="s">
        <v>12</v>
      </c>
      <c r="E18" s="208" t="s">
        <v>233</v>
      </c>
      <c r="F18" s="187"/>
      <c r="G18" s="187"/>
      <c r="H18" s="187"/>
      <c r="I18" s="188"/>
      <c r="J18" s="208"/>
      <c r="K18" s="187"/>
      <c r="L18" s="187"/>
      <c r="M18" s="187"/>
      <c r="N18" s="188"/>
      <c r="O18" s="209"/>
      <c r="P18" s="189"/>
    </row>
    <row r="19" spans="1:16" ht="32.1" customHeight="1">
      <c r="A19" s="183">
        <v>6</v>
      </c>
      <c r="B19" s="184" t="s">
        <v>87</v>
      </c>
      <c r="C19" s="161"/>
      <c r="D19" s="185" t="s">
        <v>28</v>
      </c>
      <c r="E19" s="208"/>
      <c r="F19" s="187"/>
      <c r="G19" s="187"/>
      <c r="H19" s="187"/>
      <c r="I19" s="188"/>
      <c r="J19" s="208" t="s">
        <v>233</v>
      </c>
      <c r="K19" s="187"/>
      <c r="L19" s="187"/>
      <c r="M19" s="187"/>
      <c r="N19" s="188"/>
      <c r="O19" s="209"/>
      <c r="P19" s="189"/>
    </row>
    <row r="20" spans="1:16" ht="32.1" customHeight="1">
      <c r="A20" s="183">
        <v>7</v>
      </c>
      <c r="B20" s="184" t="s">
        <v>89</v>
      </c>
      <c r="C20" s="161"/>
      <c r="D20" s="185" t="s">
        <v>16</v>
      </c>
      <c r="E20" s="208" t="s">
        <v>233</v>
      </c>
      <c r="F20" s="187"/>
      <c r="G20" s="187"/>
      <c r="H20" s="187"/>
      <c r="I20" s="188"/>
      <c r="J20" s="208"/>
      <c r="K20" s="187"/>
      <c r="L20" s="187"/>
      <c r="M20" s="187"/>
      <c r="N20" s="188"/>
      <c r="O20" s="209"/>
      <c r="P20" s="189"/>
    </row>
    <row r="21" spans="1:16" ht="32.1" customHeight="1">
      <c r="A21" s="183">
        <v>8</v>
      </c>
      <c r="B21" s="184" t="s">
        <v>235</v>
      </c>
      <c r="C21" s="161"/>
      <c r="D21" s="185" t="s">
        <v>41</v>
      </c>
      <c r="E21" s="208"/>
      <c r="F21" s="187"/>
      <c r="G21" s="187"/>
      <c r="H21" s="187"/>
      <c r="I21" s="188"/>
      <c r="J21" s="208" t="s">
        <v>233</v>
      </c>
      <c r="K21" s="187"/>
      <c r="L21" s="187"/>
      <c r="M21" s="187"/>
      <c r="N21" s="188"/>
      <c r="O21" s="209"/>
      <c r="P21" s="189"/>
    </row>
    <row r="22" spans="1:16" ht="32.1" customHeight="1">
      <c r="A22" s="183">
        <v>9</v>
      </c>
      <c r="B22" s="184" t="s">
        <v>94</v>
      </c>
      <c r="C22" s="161"/>
      <c r="D22" s="185" t="s">
        <v>20</v>
      </c>
      <c r="E22" s="208" t="s">
        <v>233</v>
      </c>
      <c r="F22" s="187"/>
      <c r="G22" s="187"/>
      <c r="H22" s="187"/>
      <c r="I22" s="188"/>
      <c r="J22" s="208"/>
      <c r="K22" s="187"/>
      <c r="L22" s="187"/>
      <c r="M22" s="187"/>
      <c r="N22" s="188"/>
      <c r="O22" s="209"/>
      <c r="P22" s="189"/>
    </row>
    <row r="23" spans="1:16" ht="32.1" customHeight="1">
      <c r="A23" s="183">
        <v>10</v>
      </c>
      <c r="B23" s="184" t="s">
        <v>236</v>
      </c>
      <c r="C23" s="161"/>
      <c r="D23" s="185" t="s">
        <v>79</v>
      </c>
      <c r="E23" s="208"/>
      <c r="F23" s="187"/>
      <c r="G23" s="187"/>
      <c r="H23" s="187"/>
      <c r="I23" s="188"/>
      <c r="J23" s="208" t="s">
        <v>233</v>
      </c>
      <c r="K23" s="187"/>
      <c r="L23" s="187"/>
      <c r="M23" s="187"/>
      <c r="N23" s="188"/>
      <c r="O23" s="209"/>
      <c r="P23" s="189"/>
    </row>
    <row r="24" spans="1:16" ht="32.1" customHeight="1">
      <c r="A24" s="183">
        <v>11</v>
      </c>
      <c r="B24" s="184" t="s">
        <v>99</v>
      </c>
      <c r="C24" s="161"/>
      <c r="D24" s="185" t="s">
        <v>16</v>
      </c>
      <c r="E24" s="208" t="s">
        <v>233</v>
      </c>
      <c r="F24" s="187"/>
      <c r="G24" s="187"/>
      <c r="H24" s="187"/>
      <c r="I24" s="188"/>
      <c r="J24" s="208"/>
      <c r="K24" s="187"/>
      <c r="L24" s="187"/>
      <c r="M24" s="187"/>
      <c r="N24" s="188"/>
      <c r="O24" s="209"/>
      <c r="P24" s="189"/>
    </row>
    <row r="25" spans="1:16" ht="32.1" customHeight="1">
      <c r="A25" s="183">
        <v>12</v>
      </c>
      <c r="B25" s="184" t="s">
        <v>101</v>
      </c>
      <c r="C25" s="161"/>
      <c r="D25" s="185" t="s">
        <v>41</v>
      </c>
      <c r="E25" s="208"/>
      <c r="F25" s="187"/>
      <c r="G25" s="187"/>
      <c r="H25" s="187"/>
      <c r="I25" s="188"/>
      <c r="J25" s="208" t="s">
        <v>233</v>
      </c>
      <c r="K25" s="187"/>
      <c r="L25" s="187"/>
      <c r="M25" s="187"/>
      <c r="N25" s="188"/>
      <c r="O25" s="209"/>
      <c r="P25" s="189"/>
    </row>
    <row r="26" spans="1:16" ht="32.1" customHeight="1">
      <c r="A26" s="183">
        <v>13</v>
      </c>
      <c r="B26" s="184" t="s">
        <v>104</v>
      </c>
      <c r="C26" s="161"/>
      <c r="D26" s="185" t="s">
        <v>28</v>
      </c>
      <c r="E26" s="208" t="s">
        <v>233</v>
      </c>
      <c r="F26" s="187"/>
      <c r="G26" s="187"/>
      <c r="H26" s="187"/>
      <c r="I26" s="188"/>
      <c r="J26" s="208"/>
      <c r="K26" s="187"/>
      <c r="L26" s="187"/>
      <c r="M26" s="187"/>
      <c r="N26" s="188"/>
      <c r="O26" s="209"/>
      <c r="P26" s="189"/>
    </row>
    <row r="27" spans="1:16" ht="32.1" customHeight="1">
      <c r="A27" s="183">
        <v>14</v>
      </c>
      <c r="B27" s="184" t="s">
        <v>107</v>
      </c>
      <c r="C27" s="161"/>
      <c r="D27" s="185" t="s">
        <v>20</v>
      </c>
      <c r="E27" s="208"/>
      <c r="F27" s="187"/>
      <c r="G27" s="187"/>
      <c r="H27" s="187"/>
      <c r="I27" s="188"/>
      <c r="J27" s="208" t="s">
        <v>233</v>
      </c>
      <c r="K27" s="187"/>
      <c r="L27" s="187"/>
      <c r="M27" s="187"/>
      <c r="N27" s="188"/>
      <c r="O27" s="209"/>
      <c r="P27" s="189"/>
    </row>
    <row r="28" spans="1:16" ht="32.1" customHeight="1">
      <c r="A28" s="183">
        <v>15</v>
      </c>
      <c r="B28" s="184" t="s">
        <v>110</v>
      </c>
      <c r="C28" s="161"/>
      <c r="D28" s="185" t="s">
        <v>16</v>
      </c>
      <c r="E28" s="208" t="s">
        <v>233</v>
      </c>
      <c r="F28" s="187"/>
      <c r="G28" s="187"/>
      <c r="H28" s="187"/>
      <c r="I28" s="188"/>
      <c r="J28" s="208"/>
      <c r="K28" s="187"/>
      <c r="L28" s="187"/>
      <c r="M28" s="187"/>
      <c r="N28" s="188"/>
      <c r="O28" s="209"/>
      <c r="P28" s="189"/>
    </row>
    <row r="29" spans="1:16" ht="32.1" customHeight="1">
      <c r="A29" s="245">
        <v>16</v>
      </c>
      <c r="B29" s="246" t="s">
        <v>113</v>
      </c>
      <c r="C29" s="166"/>
      <c r="D29" s="247" t="s">
        <v>20</v>
      </c>
      <c r="E29" s="298"/>
      <c r="F29" s="249"/>
      <c r="G29" s="249"/>
      <c r="H29" s="249"/>
      <c r="I29" s="250"/>
      <c r="J29" s="298" t="s">
        <v>233</v>
      </c>
      <c r="K29" s="249"/>
      <c r="L29" s="249"/>
      <c r="M29" s="249"/>
      <c r="N29" s="250"/>
      <c r="O29" s="299"/>
      <c r="P29" s="251"/>
    </row>
    <row r="30" spans="1:16" ht="32.1" customHeight="1">
      <c r="A30" s="245">
        <v>17</v>
      </c>
      <c r="B30" s="246" t="s">
        <v>116</v>
      </c>
      <c r="C30" s="166"/>
      <c r="D30" s="247" t="s">
        <v>41</v>
      </c>
      <c r="E30" s="298" t="s">
        <v>233</v>
      </c>
      <c r="F30" s="249"/>
      <c r="G30" s="249"/>
      <c r="H30" s="249"/>
      <c r="I30" s="250"/>
      <c r="J30" s="298"/>
      <c r="K30" s="249"/>
      <c r="L30" s="249"/>
      <c r="M30" s="249"/>
      <c r="N30" s="250"/>
      <c r="O30" s="299"/>
      <c r="P30" s="251"/>
    </row>
    <row r="31" spans="1:16" ht="32.1" customHeight="1">
      <c r="A31" s="245">
        <v>18</v>
      </c>
      <c r="B31" s="246" t="s">
        <v>119</v>
      </c>
      <c r="C31" s="166"/>
      <c r="D31" s="247" t="s">
        <v>16</v>
      </c>
      <c r="E31" s="298"/>
      <c r="F31" s="249"/>
      <c r="G31" s="249"/>
      <c r="H31" s="249"/>
      <c r="I31" s="250"/>
      <c r="J31" s="298" t="s">
        <v>233</v>
      </c>
      <c r="K31" s="249"/>
      <c r="L31" s="249"/>
      <c r="M31" s="249"/>
      <c r="N31" s="250"/>
      <c r="O31" s="299"/>
      <c r="P31" s="251"/>
    </row>
    <row r="32" spans="1:16" ht="32.1" customHeight="1">
      <c r="A32" s="245">
        <v>19</v>
      </c>
      <c r="B32" s="246" t="s">
        <v>122</v>
      </c>
      <c r="C32" s="166"/>
      <c r="D32" s="247" t="s">
        <v>20</v>
      </c>
      <c r="E32" s="298" t="s">
        <v>233</v>
      </c>
      <c r="F32" s="249"/>
      <c r="G32" s="249"/>
      <c r="H32" s="249"/>
      <c r="I32" s="250"/>
      <c r="J32" s="298"/>
      <c r="K32" s="249"/>
      <c r="L32" s="249"/>
      <c r="M32" s="249"/>
      <c r="N32" s="250"/>
      <c r="O32" s="299"/>
      <c r="P32" s="251"/>
    </row>
    <row r="33" spans="1:16" ht="32.1" customHeight="1">
      <c r="A33" s="245">
        <v>20</v>
      </c>
      <c r="B33" s="246" t="s">
        <v>125</v>
      </c>
      <c r="C33" s="166"/>
      <c r="D33" s="247" t="s">
        <v>28</v>
      </c>
      <c r="E33" s="298"/>
      <c r="F33" s="249"/>
      <c r="G33" s="249"/>
      <c r="H33" s="249"/>
      <c r="I33" s="250"/>
      <c r="J33" s="298" t="s">
        <v>233</v>
      </c>
      <c r="K33" s="249"/>
      <c r="L33" s="249"/>
      <c r="M33" s="249"/>
      <c r="N33" s="250"/>
      <c r="O33" s="299"/>
      <c r="P33" s="251"/>
    </row>
    <row r="34" spans="1:16" ht="32.1" customHeight="1">
      <c r="A34" s="245">
        <v>21</v>
      </c>
      <c r="B34" s="246" t="s">
        <v>127</v>
      </c>
      <c r="C34" s="166"/>
      <c r="D34" s="247" t="s">
        <v>41</v>
      </c>
      <c r="E34" s="298" t="s">
        <v>233</v>
      </c>
      <c r="F34" s="249"/>
      <c r="G34" s="249"/>
      <c r="H34" s="249"/>
      <c r="I34" s="250"/>
      <c r="J34" s="298"/>
      <c r="K34" s="249"/>
      <c r="L34" s="249"/>
      <c r="M34" s="249"/>
      <c r="N34" s="250"/>
      <c r="O34" s="299"/>
      <c r="P34" s="251"/>
    </row>
    <row r="35" spans="1:16" ht="32.1" customHeight="1">
      <c r="A35" s="245">
        <v>22</v>
      </c>
      <c r="B35" s="246" t="s">
        <v>129</v>
      </c>
      <c r="C35" s="166"/>
      <c r="D35" s="247" t="s">
        <v>28</v>
      </c>
      <c r="E35" s="298"/>
      <c r="F35" s="249"/>
      <c r="G35" s="249"/>
      <c r="H35" s="249"/>
      <c r="I35" s="250"/>
      <c r="J35" s="298" t="s">
        <v>233</v>
      </c>
      <c r="K35" s="249"/>
      <c r="L35" s="249"/>
      <c r="M35" s="249"/>
      <c r="N35" s="250"/>
      <c r="O35" s="299"/>
      <c r="P35" s="251"/>
    </row>
    <row r="36" spans="1:16" ht="32.1" customHeight="1">
      <c r="A36" s="245">
        <v>23</v>
      </c>
      <c r="B36" s="246" t="s">
        <v>131</v>
      </c>
      <c r="C36" s="166"/>
      <c r="D36" s="247" t="s">
        <v>16</v>
      </c>
      <c r="E36" s="298" t="s">
        <v>233</v>
      </c>
      <c r="F36" s="249"/>
      <c r="G36" s="249"/>
      <c r="H36" s="249"/>
      <c r="I36" s="250"/>
      <c r="J36" s="298"/>
      <c r="K36" s="249"/>
      <c r="L36" s="249"/>
      <c r="M36" s="249"/>
      <c r="N36" s="250"/>
      <c r="O36" s="299"/>
      <c r="P36" s="251"/>
    </row>
    <row r="37" spans="1:16" ht="32.1" customHeight="1">
      <c r="A37" s="245">
        <v>24</v>
      </c>
      <c r="B37" s="246" t="s">
        <v>133</v>
      </c>
      <c r="C37" s="166"/>
      <c r="D37" s="247" t="s">
        <v>28</v>
      </c>
      <c r="E37" s="298"/>
      <c r="F37" s="249"/>
      <c r="G37" s="249"/>
      <c r="H37" s="249"/>
      <c r="I37" s="250"/>
      <c r="J37" s="298" t="s">
        <v>233</v>
      </c>
      <c r="K37" s="249"/>
      <c r="L37" s="249"/>
      <c r="M37" s="249"/>
      <c r="N37" s="250"/>
      <c r="O37" s="299"/>
      <c r="P37" s="251"/>
    </row>
    <row r="38" spans="1:16" ht="32.1" customHeight="1">
      <c r="A38" s="245">
        <v>25</v>
      </c>
      <c r="B38" s="246" t="s">
        <v>136</v>
      </c>
      <c r="C38" s="166"/>
      <c r="D38" s="247" t="s">
        <v>41</v>
      </c>
      <c r="E38" s="298" t="s">
        <v>233</v>
      </c>
      <c r="F38" s="249"/>
      <c r="G38" s="249"/>
      <c r="H38" s="249"/>
      <c r="I38" s="250"/>
      <c r="J38" s="298"/>
      <c r="K38" s="249"/>
      <c r="L38" s="249"/>
      <c r="M38" s="249"/>
      <c r="N38" s="250"/>
      <c r="O38" s="299"/>
      <c r="P38" s="251"/>
    </row>
    <row r="39" spans="1:16" ht="32.1" customHeight="1" thickBot="1">
      <c r="A39" s="190"/>
      <c r="B39" s="191"/>
      <c r="C39" s="169"/>
      <c r="D39" s="192"/>
      <c r="E39" s="210"/>
      <c r="F39" s="194"/>
      <c r="G39" s="194"/>
      <c r="H39" s="194"/>
      <c r="I39" s="195"/>
      <c r="J39" s="210"/>
      <c r="K39" s="194"/>
      <c r="L39" s="194"/>
      <c r="M39" s="194"/>
      <c r="N39" s="195"/>
      <c r="O39" s="211"/>
      <c r="P39" s="196"/>
    </row>
    <row r="40" spans="1:16" ht="13.5" thickTop="1"/>
  </sheetData>
  <mergeCells count="17">
    <mergeCell ref="A12:A13"/>
    <mergeCell ref="B12:B13"/>
    <mergeCell ref="C12:C13"/>
    <mergeCell ref="D12:D13"/>
    <mergeCell ref="A4:A5"/>
    <mergeCell ref="B4:B5"/>
    <mergeCell ref="C4:C5"/>
    <mergeCell ref="D4:D5"/>
    <mergeCell ref="J12:N12"/>
    <mergeCell ref="O12:O13"/>
    <mergeCell ref="P4:P5"/>
    <mergeCell ref="D1:K1"/>
    <mergeCell ref="O4:O5"/>
    <mergeCell ref="E4:I4"/>
    <mergeCell ref="J4:N4"/>
    <mergeCell ref="P12:P13"/>
    <mergeCell ref="E12:I12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>
      <selection activeCell="A24" sqref="A24:D31"/>
    </sheetView>
  </sheetViews>
  <sheetFormatPr defaultRowHeight="12.75"/>
  <cols>
    <col min="1" max="1" width="10.7109375" customWidth="1"/>
    <col min="2" max="2" width="25.140625" bestFit="1" customWidth="1"/>
    <col min="3" max="3" width="9" hidden="1" customWidth="1"/>
    <col min="4" max="4" width="34.140625" bestFit="1" customWidth="1"/>
    <col min="5" max="5" width="10.7109375" style="38" hidden="1" customWidth="1"/>
    <col min="6" max="14" width="10.7109375" style="38" customWidth="1"/>
    <col min="15" max="17" width="10.7109375" customWidth="1"/>
  </cols>
  <sheetData>
    <row r="1" spans="1:22" ht="22.5">
      <c r="A1" s="1" t="s">
        <v>222</v>
      </c>
      <c r="C1" s="4"/>
      <c r="D1" s="488" t="str">
        <f>Název</f>
        <v>Jihočeská liga</v>
      </c>
      <c r="E1" s="488"/>
      <c r="F1" s="488"/>
      <c r="G1" s="488"/>
      <c r="H1" s="488"/>
      <c r="I1" s="488"/>
      <c r="J1" s="488"/>
      <c r="K1" s="488"/>
      <c r="L1" s="488"/>
      <c r="N1" s="146"/>
      <c r="Q1" s="147" t="str">
        <f>Datum</f>
        <v>4.března 2017</v>
      </c>
      <c r="R1" s="146"/>
      <c r="S1" s="146"/>
      <c r="T1" s="146"/>
      <c r="U1" s="146"/>
      <c r="V1" s="1"/>
    </row>
    <row r="2" spans="1:22" ht="22.5">
      <c r="A2" s="1"/>
      <c r="C2" s="4"/>
      <c r="D2" s="1"/>
      <c r="E2" s="146"/>
      <c r="F2" s="146"/>
      <c r="G2" s="146"/>
      <c r="H2" s="146"/>
      <c r="I2" s="146"/>
      <c r="J2" s="146"/>
      <c r="K2" s="146"/>
      <c r="L2" s="146"/>
      <c r="M2" s="146"/>
      <c r="N2" s="146"/>
      <c r="Q2" s="147" t="str">
        <f>Místo</f>
        <v>Milevsko</v>
      </c>
      <c r="R2" s="146"/>
      <c r="S2" s="146"/>
      <c r="T2" s="146"/>
      <c r="U2" s="146"/>
      <c r="V2" s="1"/>
    </row>
    <row r="3" spans="1:22" ht="23.25" thickBot="1">
      <c r="A3" s="197" t="str">
        <f>_kat6</f>
        <v>5.kategorie - Naděje starší, ročník 2005 a 2006</v>
      </c>
      <c r="B3" s="197"/>
      <c r="C3" s="197"/>
      <c r="D3" s="197"/>
      <c r="E3" s="197"/>
      <c r="F3" s="264"/>
      <c r="G3" s="146"/>
      <c r="H3" s="146"/>
      <c r="I3" s="146"/>
      <c r="J3" s="146"/>
      <c r="K3" s="146"/>
      <c r="L3" s="146"/>
      <c r="M3" s="146"/>
      <c r="N3" s="146"/>
      <c r="O3" s="1"/>
      <c r="P3" s="149"/>
    </row>
    <row r="4" spans="1:22" ht="16.5" customHeight="1" thickTop="1">
      <c r="A4" s="475" t="s">
        <v>223</v>
      </c>
      <c r="B4" s="477" t="s">
        <v>6</v>
      </c>
      <c r="C4" s="477" t="s">
        <v>3</v>
      </c>
      <c r="D4" s="479" t="s">
        <v>4</v>
      </c>
      <c r="E4" s="498" t="str">
        <f>Kat6S1</f>
        <v>sestava s libovolným náčiním</v>
      </c>
      <c r="F4" s="499"/>
      <c r="G4" s="499"/>
      <c r="H4" s="499"/>
      <c r="I4" s="499"/>
      <c r="J4" s="500"/>
      <c r="K4" s="498" t="str">
        <f>Kat6S2</f>
        <v>sestava s libovolným náčiním</v>
      </c>
      <c r="L4" s="499"/>
      <c r="M4" s="499"/>
      <c r="N4" s="499"/>
      <c r="O4" s="500"/>
      <c r="P4" s="501" t="s">
        <v>231</v>
      </c>
      <c r="Q4" s="491" t="s">
        <v>224</v>
      </c>
    </row>
    <row r="5" spans="1:22" ht="16.5" thickBot="1">
      <c r="A5" s="476">
        <v>0</v>
      </c>
      <c r="B5" s="478">
        <v>0</v>
      </c>
      <c r="C5" s="478">
        <v>0</v>
      </c>
      <c r="D5" s="480">
        <v>0</v>
      </c>
      <c r="E5" s="180" t="s">
        <v>232</v>
      </c>
      <c r="F5" s="180" t="s">
        <v>232</v>
      </c>
      <c r="G5" s="198" t="s">
        <v>225</v>
      </c>
      <c r="H5" s="198" t="s">
        <v>226</v>
      </c>
      <c r="I5" s="198" t="s">
        <v>227</v>
      </c>
      <c r="J5" s="199" t="s">
        <v>228</v>
      </c>
      <c r="K5" s="180" t="s">
        <v>232</v>
      </c>
      <c r="L5" s="198" t="s">
        <v>225</v>
      </c>
      <c r="M5" s="198" t="s">
        <v>226</v>
      </c>
      <c r="N5" s="198" t="s">
        <v>227</v>
      </c>
      <c r="O5" s="199" t="s">
        <v>228</v>
      </c>
      <c r="P5" s="502">
        <v>0</v>
      </c>
      <c r="Q5" s="492">
        <v>0</v>
      </c>
    </row>
    <row r="6" spans="1:22" ht="32.1" customHeight="1" thickTop="1">
      <c r="A6" s="200">
        <v>1</v>
      </c>
      <c r="B6" s="201" t="s">
        <v>237</v>
      </c>
      <c r="C6" s="153"/>
      <c r="D6" s="202" t="s">
        <v>79</v>
      </c>
      <c r="E6" s="205"/>
      <c r="F6" s="265"/>
      <c r="G6" s="203"/>
      <c r="H6" s="203"/>
      <c r="I6" s="203"/>
      <c r="J6" s="204"/>
      <c r="K6" s="205"/>
      <c r="L6" s="203"/>
      <c r="M6" s="203"/>
      <c r="N6" s="203"/>
      <c r="O6" s="204"/>
      <c r="P6" s="206"/>
      <c r="Q6" s="207"/>
    </row>
    <row r="7" spans="1:22" ht="32.1" customHeight="1">
      <c r="A7" s="183">
        <v>2</v>
      </c>
      <c r="B7" s="184" t="s">
        <v>238</v>
      </c>
      <c r="C7" s="161"/>
      <c r="D7" s="185" t="s">
        <v>41</v>
      </c>
      <c r="E7" s="208"/>
      <c r="F7" s="266"/>
      <c r="G7" s="187"/>
      <c r="H7" s="187"/>
      <c r="I7" s="187"/>
      <c r="J7" s="188"/>
      <c r="K7" s="208"/>
      <c r="L7" s="187"/>
      <c r="M7" s="187"/>
      <c r="N7" s="187"/>
      <c r="O7" s="188"/>
      <c r="P7" s="209"/>
      <c r="Q7" s="189"/>
    </row>
    <row r="8" spans="1:22" ht="32.1" customHeight="1">
      <c r="A8" s="183">
        <v>3</v>
      </c>
      <c r="B8" s="184" t="s">
        <v>141</v>
      </c>
      <c r="C8" s="161"/>
      <c r="D8" s="185" t="s">
        <v>20</v>
      </c>
      <c r="E8" s="208"/>
      <c r="F8" s="266"/>
      <c r="G8" s="187"/>
      <c r="H8" s="187"/>
      <c r="I8" s="187"/>
      <c r="J8" s="188"/>
      <c r="K8" s="208"/>
      <c r="L8" s="187"/>
      <c r="M8" s="187"/>
      <c r="N8" s="187"/>
      <c r="O8" s="188"/>
      <c r="P8" s="209"/>
      <c r="Q8" s="189"/>
    </row>
    <row r="9" spans="1:22" ht="32.1" customHeight="1">
      <c r="A9" s="245">
        <v>4</v>
      </c>
      <c r="B9" s="246" t="s">
        <v>143</v>
      </c>
      <c r="C9" s="166"/>
      <c r="D9" s="247" t="s">
        <v>79</v>
      </c>
      <c r="E9" s="298"/>
      <c r="F9" s="300"/>
      <c r="G9" s="249"/>
      <c r="H9" s="249"/>
      <c r="I9" s="249"/>
      <c r="J9" s="250"/>
      <c r="K9" s="298"/>
      <c r="L9" s="249"/>
      <c r="M9" s="249"/>
      <c r="N9" s="249"/>
      <c r="O9" s="250"/>
      <c r="P9" s="299"/>
      <c r="Q9" s="251"/>
    </row>
    <row r="10" spans="1:22" ht="32.1" customHeight="1">
      <c r="A10" s="245">
        <v>5</v>
      </c>
      <c r="B10" s="246" t="s">
        <v>145</v>
      </c>
      <c r="C10" s="166"/>
      <c r="D10" s="247" t="s">
        <v>41</v>
      </c>
      <c r="E10" s="298"/>
      <c r="F10" s="300"/>
      <c r="G10" s="249"/>
      <c r="H10" s="249"/>
      <c r="I10" s="249"/>
      <c r="J10" s="250"/>
      <c r="K10" s="298"/>
      <c r="L10" s="249"/>
      <c r="M10" s="249"/>
      <c r="N10" s="249"/>
      <c r="O10" s="250"/>
      <c r="P10" s="299"/>
      <c r="Q10" s="251"/>
    </row>
    <row r="11" spans="1:22" ht="32.1" customHeight="1" thickBot="1">
      <c r="A11" s="190"/>
      <c r="B11" s="191"/>
      <c r="C11" s="169"/>
      <c r="D11" s="192"/>
      <c r="E11" s="210"/>
      <c r="F11" s="267"/>
      <c r="G11" s="194"/>
      <c r="H11" s="194"/>
      <c r="I11" s="194"/>
      <c r="J11" s="195"/>
      <c r="K11" s="210"/>
      <c r="L11" s="194"/>
      <c r="M11" s="194"/>
      <c r="N11" s="194"/>
      <c r="O11" s="195"/>
      <c r="P11" s="211"/>
      <c r="Q11" s="196"/>
    </row>
    <row r="12" spans="1:22" ht="13.5" thickTop="1"/>
    <row r="13" spans="1:22" ht="23.25" thickBot="1">
      <c r="A13" s="6" t="str">
        <f>_kat7</f>
        <v>6.kategorie - Kadetky mladší, ročník 2005 a 2006</v>
      </c>
      <c r="B13" s="1"/>
      <c r="C13" s="4"/>
      <c r="D13" s="1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"/>
      <c r="P13" s="149"/>
    </row>
    <row r="14" spans="1:22" ht="16.5" thickTop="1">
      <c r="A14" s="475" t="s">
        <v>223</v>
      </c>
      <c r="B14" s="477" t="s">
        <v>6</v>
      </c>
      <c r="C14" s="477" t="s">
        <v>3</v>
      </c>
      <c r="D14" s="479" t="s">
        <v>4</v>
      </c>
      <c r="E14" s="498" t="str">
        <f>Kat7S1</f>
        <v>sestava s libovolným náčiním</v>
      </c>
      <c r="F14" s="499"/>
      <c r="G14" s="499"/>
      <c r="H14" s="499"/>
      <c r="I14" s="499"/>
      <c r="J14" s="500"/>
      <c r="K14" s="498" t="str">
        <f>Kat7S2</f>
        <v>sestava s libovolným náčiním</v>
      </c>
      <c r="L14" s="499"/>
      <c r="M14" s="499"/>
      <c r="N14" s="499"/>
      <c r="O14" s="500"/>
      <c r="P14" s="501" t="s">
        <v>231</v>
      </c>
      <c r="Q14" s="491" t="s">
        <v>224</v>
      </c>
    </row>
    <row r="15" spans="1:22" ht="16.5" thickBot="1">
      <c r="A15" s="476">
        <v>0</v>
      </c>
      <c r="B15" s="478">
        <v>0</v>
      </c>
      <c r="C15" s="478">
        <v>0</v>
      </c>
      <c r="D15" s="480">
        <v>0</v>
      </c>
      <c r="E15" s="180" t="s">
        <v>232</v>
      </c>
      <c r="F15" s="180" t="s">
        <v>232</v>
      </c>
      <c r="G15" s="198" t="s">
        <v>225</v>
      </c>
      <c r="H15" s="198" t="s">
        <v>226</v>
      </c>
      <c r="I15" s="198" t="s">
        <v>227</v>
      </c>
      <c r="J15" s="199" t="s">
        <v>228</v>
      </c>
      <c r="K15" s="180" t="s">
        <v>232</v>
      </c>
      <c r="L15" s="198" t="s">
        <v>225</v>
      </c>
      <c r="M15" s="198" t="s">
        <v>226</v>
      </c>
      <c r="N15" s="198" t="s">
        <v>227</v>
      </c>
      <c r="O15" s="199" t="s">
        <v>228</v>
      </c>
      <c r="P15" s="502">
        <v>0</v>
      </c>
      <c r="Q15" s="492">
        <v>0</v>
      </c>
    </row>
    <row r="16" spans="1:22" ht="32.1" customHeight="1" thickTop="1">
      <c r="A16" s="200">
        <v>1</v>
      </c>
      <c r="B16" s="201" t="s">
        <v>148</v>
      </c>
      <c r="C16" s="153"/>
      <c r="D16" s="202" t="s">
        <v>79</v>
      </c>
      <c r="E16" s="205"/>
      <c r="F16" s="265"/>
      <c r="G16" s="203"/>
      <c r="H16" s="203"/>
      <c r="I16" s="203"/>
      <c r="J16" s="204"/>
      <c r="K16" s="205"/>
      <c r="L16" s="203"/>
      <c r="M16" s="203"/>
      <c r="N16" s="203"/>
      <c r="O16" s="204"/>
      <c r="P16" s="206"/>
      <c r="Q16" s="207"/>
    </row>
    <row r="17" spans="1:17" ht="32.1" customHeight="1">
      <c r="A17" s="183">
        <v>2</v>
      </c>
      <c r="B17" s="184" t="s">
        <v>150</v>
      </c>
      <c r="C17" s="161"/>
      <c r="D17" s="185" t="s">
        <v>28</v>
      </c>
      <c r="E17" s="208"/>
      <c r="F17" s="266"/>
      <c r="G17" s="187"/>
      <c r="H17" s="187"/>
      <c r="I17" s="187"/>
      <c r="J17" s="188"/>
      <c r="K17" s="208"/>
      <c r="L17" s="187"/>
      <c r="M17" s="187"/>
      <c r="N17" s="187"/>
      <c r="O17" s="188"/>
      <c r="P17" s="209"/>
      <c r="Q17" s="189"/>
    </row>
    <row r="18" spans="1:17" ht="32.1" customHeight="1">
      <c r="A18" s="183">
        <v>3</v>
      </c>
      <c r="B18" s="184" t="s">
        <v>152</v>
      </c>
      <c r="C18" s="161"/>
      <c r="D18" s="185" t="s">
        <v>16</v>
      </c>
      <c r="E18" s="208"/>
      <c r="F18" s="266"/>
      <c r="G18" s="187"/>
      <c r="H18" s="187"/>
      <c r="I18" s="187"/>
      <c r="J18" s="188"/>
      <c r="K18" s="208"/>
      <c r="L18" s="187"/>
      <c r="M18" s="187"/>
      <c r="N18" s="187"/>
      <c r="O18" s="188"/>
      <c r="P18" s="209"/>
      <c r="Q18" s="189"/>
    </row>
    <row r="19" spans="1:17" ht="32.1" customHeight="1" thickBot="1">
      <c r="A19" s="190"/>
      <c r="B19" s="191"/>
      <c r="C19" s="169"/>
      <c r="D19" s="192"/>
      <c r="E19" s="210"/>
      <c r="F19" s="267"/>
      <c r="G19" s="194"/>
      <c r="H19" s="194"/>
      <c r="I19" s="194"/>
      <c r="J19" s="195"/>
      <c r="K19" s="210"/>
      <c r="L19" s="194"/>
      <c r="M19" s="194"/>
      <c r="N19" s="194"/>
      <c r="O19" s="195"/>
      <c r="P19" s="211"/>
      <c r="Q19" s="196"/>
    </row>
    <row r="20" spans="1:17" ht="13.5" thickTop="1"/>
    <row r="21" spans="1:17" ht="23.25" thickBot="1">
      <c r="A21" s="6" t="str">
        <f>_kat8</f>
        <v>7.kategorie - Kadetky starší, ročník 2002 - 2004</v>
      </c>
      <c r="B21" s="1"/>
      <c r="C21" s="4"/>
      <c r="D21" s="1"/>
      <c r="E21" s="1"/>
      <c r="F21" s="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ht="16.5" thickTop="1">
      <c r="A22" s="475" t="s">
        <v>223</v>
      </c>
      <c r="B22" s="477" t="s">
        <v>6</v>
      </c>
      <c r="C22" s="477" t="s">
        <v>3</v>
      </c>
      <c r="D22" s="479" t="s">
        <v>4</v>
      </c>
      <c r="E22" s="489" t="s">
        <v>5</v>
      </c>
      <c r="F22" s="498" t="s">
        <v>239</v>
      </c>
      <c r="G22" s="499"/>
      <c r="H22" s="499"/>
      <c r="I22" s="499"/>
      <c r="J22" s="500"/>
      <c r="K22" s="498" t="s">
        <v>239</v>
      </c>
      <c r="L22" s="499"/>
      <c r="M22" s="499"/>
      <c r="N22" s="499"/>
      <c r="O22" s="500"/>
      <c r="P22" s="501" t="s">
        <v>231</v>
      </c>
      <c r="Q22" s="491" t="s">
        <v>224</v>
      </c>
    </row>
    <row r="23" spans="1:17" ht="16.5" thickBot="1">
      <c r="A23" s="476">
        <v>0</v>
      </c>
      <c r="B23" s="478">
        <v>0</v>
      </c>
      <c r="C23" s="478">
        <v>0</v>
      </c>
      <c r="D23" s="480">
        <v>0</v>
      </c>
      <c r="E23" s="490">
        <v>0</v>
      </c>
      <c r="F23" s="180" t="s">
        <v>232</v>
      </c>
      <c r="G23" s="276" t="s">
        <v>225</v>
      </c>
      <c r="H23" s="198" t="s">
        <v>226</v>
      </c>
      <c r="I23" s="198" t="s">
        <v>227</v>
      </c>
      <c r="J23" s="199" t="s">
        <v>228</v>
      </c>
      <c r="K23" s="180" t="s">
        <v>232</v>
      </c>
      <c r="L23" s="276" t="s">
        <v>225</v>
      </c>
      <c r="M23" s="198" t="s">
        <v>226</v>
      </c>
      <c r="N23" s="198" t="s">
        <v>227</v>
      </c>
      <c r="O23" s="199" t="s">
        <v>228</v>
      </c>
      <c r="P23" s="502">
        <v>0</v>
      </c>
      <c r="Q23" s="492">
        <v>0</v>
      </c>
    </row>
    <row r="24" spans="1:17" ht="32.1" customHeight="1" thickTop="1">
      <c r="A24" s="200">
        <v>1</v>
      </c>
      <c r="B24" s="201" t="s">
        <v>155</v>
      </c>
      <c r="C24" s="153"/>
      <c r="D24" s="202" t="s">
        <v>12</v>
      </c>
      <c r="E24" s="242"/>
      <c r="F24" s="277"/>
      <c r="G24" s="278" t="s">
        <v>233</v>
      </c>
      <c r="H24" s="203"/>
      <c r="I24" s="203"/>
      <c r="J24" s="204"/>
      <c r="K24" s="205"/>
      <c r="L24" s="279"/>
      <c r="M24" s="203"/>
      <c r="N24" s="203"/>
      <c r="O24" s="204"/>
      <c r="P24" s="206"/>
      <c r="Q24" s="207"/>
    </row>
    <row r="25" spans="1:17" ht="32.1" customHeight="1">
      <c r="A25" s="183">
        <v>2</v>
      </c>
      <c r="B25" s="184" t="s">
        <v>158</v>
      </c>
      <c r="C25" s="161"/>
      <c r="D25" s="185" t="s">
        <v>28</v>
      </c>
      <c r="E25" s="242"/>
      <c r="F25" s="277"/>
      <c r="G25" s="280"/>
      <c r="H25" s="187"/>
      <c r="I25" s="187"/>
      <c r="J25" s="188"/>
      <c r="K25" s="208"/>
      <c r="L25" s="186" t="s">
        <v>233</v>
      </c>
      <c r="M25" s="187"/>
      <c r="N25" s="187"/>
      <c r="O25" s="188"/>
      <c r="P25" s="209"/>
      <c r="Q25" s="189"/>
    </row>
    <row r="26" spans="1:17" ht="32.1" customHeight="1">
      <c r="A26" s="183">
        <v>3</v>
      </c>
      <c r="B26" s="184" t="s">
        <v>160</v>
      </c>
      <c r="C26" s="161"/>
      <c r="D26" s="185" t="s">
        <v>16</v>
      </c>
      <c r="E26" s="242"/>
      <c r="F26" s="277"/>
      <c r="G26" s="280" t="s">
        <v>233</v>
      </c>
      <c r="H26" s="187"/>
      <c r="I26" s="187"/>
      <c r="J26" s="188"/>
      <c r="K26" s="208"/>
      <c r="L26" s="186"/>
      <c r="M26" s="187"/>
      <c r="N26" s="187"/>
      <c r="O26" s="188"/>
      <c r="P26" s="209"/>
      <c r="Q26" s="189"/>
    </row>
    <row r="27" spans="1:17" ht="32.1" customHeight="1">
      <c r="A27" s="183">
        <v>4</v>
      </c>
      <c r="B27" s="184" t="s">
        <v>162</v>
      </c>
      <c r="C27" s="161"/>
      <c r="D27" s="185" t="s">
        <v>79</v>
      </c>
      <c r="E27" s="301"/>
      <c r="F27" s="302"/>
      <c r="G27" s="303"/>
      <c r="H27" s="249"/>
      <c r="I27" s="249"/>
      <c r="J27" s="250"/>
      <c r="K27" s="298"/>
      <c r="L27" s="248"/>
      <c r="M27" s="249"/>
      <c r="N27" s="249"/>
      <c r="O27" s="250"/>
      <c r="P27" s="299"/>
      <c r="Q27" s="251"/>
    </row>
    <row r="28" spans="1:17" ht="32.1" customHeight="1">
      <c r="A28" s="183">
        <v>5</v>
      </c>
      <c r="B28" s="184" t="s">
        <v>240</v>
      </c>
      <c r="C28" s="161"/>
      <c r="D28" s="185" t="s">
        <v>20</v>
      </c>
      <c r="E28" s="301"/>
      <c r="F28" s="302"/>
      <c r="G28" s="303"/>
      <c r="H28" s="249"/>
      <c r="I28" s="249"/>
      <c r="J28" s="250"/>
      <c r="K28" s="298"/>
      <c r="L28" s="248"/>
      <c r="M28" s="249"/>
      <c r="N28" s="249"/>
      <c r="O28" s="250"/>
      <c r="P28" s="299"/>
      <c r="Q28" s="251"/>
    </row>
    <row r="29" spans="1:17" ht="32.1" customHeight="1">
      <c r="A29" s="183">
        <v>6</v>
      </c>
      <c r="B29" s="184" t="s">
        <v>165</v>
      </c>
      <c r="C29" s="161"/>
      <c r="D29" s="185" t="s">
        <v>28</v>
      </c>
      <c r="E29" s="301"/>
      <c r="F29" s="302"/>
      <c r="G29" s="303"/>
      <c r="H29" s="249"/>
      <c r="I29" s="249"/>
      <c r="J29" s="250"/>
      <c r="K29" s="298"/>
      <c r="L29" s="248"/>
      <c r="M29" s="249"/>
      <c r="N29" s="249"/>
      <c r="O29" s="250"/>
      <c r="P29" s="299"/>
      <c r="Q29" s="251"/>
    </row>
    <row r="30" spans="1:17" ht="32.1" customHeight="1">
      <c r="A30" s="183">
        <v>7</v>
      </c>
      <c r="B30" s="184" t="s">
        <v>168</v>
      </c>
      <c r="C30" s="161"/>
      <c r="D30" s="185" t="s">
        <v>79</v>
      </c>
      <c r="E30" s="301"/>
      <c r="F30" s="302"/>
      <c r="G30" s="303"/>
      <c r="H30" s="249"/>
      <c r="I30" s="249"/>
      <c r="J30" s="250"/>
      <c r="K30" s="298"/>
      <c r="L30" s="248"/>
      <c r="M30" s="249"/>
      <c r="N30" s="249"/>
      <c r="O30" s="250"/>
      <c r="P30" s="299"/>
      <c r="Q30" s="251"/>
    </row>
    <row r="31" spans="1:17" ht="32.1" customHeight="1" thickBot="1">
      <c r="A31" s="281"/>
      <c r="B31" s="282"/>
      <c r="C31" s="283"/>
      <c r="D31" s="284"/>
      <c r="E31" s="244"/>
      <c r="F31" s="285"/>
      <c r="G31" s="286"/>
      <c r="H31" s="194"/>
      <c r="I31" s="194"/>
      <c r="J31" s="195"/>
      <c r="K31" s="210"/>
      <c r="L31" s="193"/>
      <c r="M31" s="194"/>
      <c r="N31" s="194"/>
      <c r="O31" s="195"/>
      <c r="P31" s="211"/>
      <c r="Q31" s="196"/>
    </row>
    <row r="32" spans="1:17" ht="13.5" thickTop="1"/>
  </sheetData>
  <mergeCells count="26">
    <mergeCell ref="A4:A5"/>
    <mergeCell ref="B4:B5"/>
    <mergeCell ref="C4:C5"/>
    <mergeCell ref="D4:D5"/>
    <mergeCell ref="D1:L1"/>
    <mergeCell ref="E14:J14"/>
    <mergeCell ref="K14:O14"/>
    <mergeCell ref="Q14:Q15"/>
    <mergeCell ref="Q4:Q5"/>
    <mergeCell ref="E4:J4"/>
    <mergeCell ref="K4:O4"/>
    <mergeCell ref="P14:P15"/>
    <mergeCell ref="P4:P5"/>
    <mergeCell ref="Q22:Q23"/>
    <mergeCell ref="E22:E23"/>
    <mergeCell ref="F22:J22"/>
    <mergeCell ref="K22:O22"/>
    <mergeCell ref="P22:P23"/>
    <mergeCell ref="A14:A15"/>
    <mergeCell ref="B14:B15"/>
    <mergeCell ref="C14:C15"/>
    <mergeCell ref="D14:D15"/>
    <mergeCell ref="A22:A23"/>
    <mergeCell ref="B22:B23"/>
    <mergeCell ref="C22:C23"/>
    <mergeCell ref="D22:D23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>
      <selection activeCell="A21" sqref="A21:D25"/>
    </sheetView>
  </sheetViews>
  <sheetFormatPr defaultRowHeight="12.75"/>
  <cols>
    <col min="1" max="1" width="10.7109375" customWidth="1"/>
    <col min="2" max="2" width="27" bestFit="1" customWidth="1"/>
    <col min="3" max="3" width="9" hidden="1" customWidth="1"/>
    <col min="4" max="4" width="34.140625" bestFit="1" customWidth="1"/>
    <col min="5" max="5" width="10.7109375" style="38" hidden="1" customWidth="1"/>
    <col min="6" max="14" width="10.7109375" style="38" customWidth="1"/>
    <col min="15" max="17" width="10.7109375" customWidth="1"/>
  </cols>
  <sheetData>
    <row r="1" spans="1:22" ht="22.5">
      <c r="A1" s="1" t="s">
        <v>222</v>
      </c>
      <c r="C1" s="4"/>
      <c r="D1" s="488" t="str">
        <f>Název</f>
        <v>Jihočeská liga</v>
      </c>
      <c r="E1" s="488"/>
      <c r="F1" s="488"/>
      <c r="G1" s="488"/>
      <c r="H1" s="488"/>
      <c r="I1" s="488"/>
      <c r="J1" s="488"/>
      <c r="K1" s="488"/>
      <c r="L1" s="488"/>
      <c r="N1" s="146"/>
      <c r="Q1" s="147" t="str">
        <f>Datum</f>
        <v>4.března 2017</v>
      </c>
      <c r="R1" s="146"/>
      <c r="S1" s="146"/>
      <c r="T1" s="146"/>
      <c r="U1" s="146"/>
      <c r="V1" s="1"/>
    </row>
    <row r="2" spans="1:22" ht="22.5">
      <c r="A2" s="1"/>
      <c r="C2" s="4"/>
      <c r="D2" s="1"/>
      <c r="E2" s="146"/>
      <c r="F2" s="146"/>
      <c r="G2" s="146"/>
      <c r="H2" s="146"/>
      <c r="I2" s="146"/>
      <c r="J2" s="146"/>
      <c r="K2" s="146"/>
      <c r="L2" s="146"/>
      <c r="M2" s="146"/>
      <c r="N2" s="146"/>
      <c r="Q2" s="147" t="str">
        <f>Místo</f>
        <v>Milevsko</v>
      </c>
      <c r="R2" s="146"/>
      <c r="S2" s="146"/>
      <c r="T2" s="146"/>
      <c r="U2" s="146"/>
      <c r="V2" s="1"/>
    </row>
    <row r="3" spans="1:22" ht="23.25" thickBot="1">
      <c r="A3" s="304" t="str">
        <f>_kat9</f>
        <v>8.kategorie - Juniorky, ročník 2002 - 2004</v>
      </c>
      <c r="B3" s="197"/>
      <c r="C3" s="197"/>
      <c r="D3" s="197"/>
      <c r="E3" s="197"/>
      <c r="F3" s="264"/>
      <c r="G3" s="146"/>
      <c r="H3" s="146"/>
      <c r="I3" s="146"/>
      <c r="J3" s="146"/>
      <c r="K3" s="146"/>
      <c r="L3" s="146"/>
      <c r="M3" s="146"/>
      <c r="N3" s="146"/>
      <c r="O3" s="1"/>
      <c r="P3" s="149"/>
    </row>
    <row r="4" spans="1:22" ht="16.5" customHeight="1" thickTop="1">
      <c r="A4" s="475" t="s">
        <v>223</v>
      </c>
      <c r="B4" s="477" t="s">
        <v>6</v>
      </c>
      <c r="C4" s="477" t="s">
        <v>3</v>
      </c>
      <c r="D4" s="479" t="s">
        <v>4</v>
      </c>
      <c r="E4" s="498" t="str">
        <f>Kat10S1</f>
        <v>sestava s libovolným náčiním</v>
      </c>
      <c r="F4" s="499"/>
      <c r="G4" s="499"/>
      <c r="H4" s="499"/>
      <c r="I4" s="499"/>
      <c r="J4" s="500"/>
      <c r="K4" s="498" t="str">
        <f>Kat10S2</f>
        <v>sestava s libovolným náčiním</v>
      </c>
      <c r="L4" s="499"/>
      <c r="M4" s="499"/>
      <c r="N4" s="499"/>
      <c r="O4" s="500"/>
      <c r="P4" s="501" t="s">
        <v>231</v>
      </c>
      <c r="Q4" s="491" t="s">
        <v>224</v>
      </c>
    </row>
    <row r="5" spans="1:22" ht="16.5" thickBot="1">
      <c r="A5" s="476">
        <v>0</v>
      </c>
      <c r="B5" s="478">
        <v>0</v>
      </c>
      <c r="C5" s="478">
        <v>0</v>
      </c>
      <c r="D5" s="480">
        <v>0</v>
      </c>
      <c r="E5" s="180" t="s">
        <v>232</v>
      </c>
      <c r="F5" s="180" t="s">
        <v>232</v>
      </c>
      <c r="G5" s="198" t="s">
        <v>225</v>
      </c>
      <c r="H5" s="198" t="s">
        <v>226</v>
      </c>
      <c r="I5" s="198" t="s">
        <v>227</v>
      </c>
      <c r="J5" s="199" t="s">
        <v>228</v>
      </c>
      <c r="K5" s="180" t="s">
        <v>232</v>
      </c>
      <c r="L5" s="198" t="s">
        <v>225</v>
      </c>
      <c r="M5" s="198" t="s">
        <v>226</v>
      </c>
      <c r="N5" s="198" t="s">
        <v>227</v>
      </c>
      <c r="O5" s="199" t="s">
        <v>228</v>
      </c>
      <c r="P5" s="502">
        <v>0</v>
      </c>
      <c r="Q5" s="492">
        <v>0</v>
      </c>
    </row>
    <row r="6" spans="1:22" ht="32.1" customHeight="1" thickTop="1">
      <c r="A6" s="200">
        <v>1</v>
      </c>
      <c r="B6" s="201" t="s">
        <v>171</v>
      </c>
      <c r="C6" s="153"/>
      <c r="D6" s="202" t="s">
        <v>41</v>
      </c>
      <c r="E6" s="205"/>
      <c r="F6" s="265"/>
      <c r="G6" s="203"/>
      <c r="H6" s="203"/>
      <c r="I6" s="203"/>
      <c r="J6" s="204"/>
      <c r="K6" s="205"/>
      <c r="L6" s="203"/>
      <c r="M6" s="203"/>
      <c r="N6" s="203"/>
      <c r="O6" s="204"/>
      <c r="P6" s="206"/>
      <c r="Q6" s="207"/>
    </row>
    <row r="7" spans="1:22" ht="32.1" customHeight="1">
      <c r="A7" s="183">
        <v>2</v>
      </c>
      <c r="B7" s="184" t="s">
        <v>173</v>
      </c>
      <c r="C7" s="161"/>
      <c r="D7" s="185" t="s">
        <v>41</v>
      </c>
      <c r="E7" s="208"/>
      <c r="F7" s="266"/>
      <c r="G7" s="187"/>
      <c r="H7" s="187"/>
      <c r="I7" s="187"/>
      <c r="J7" s="188"/>
      <c r="K7" s="208"/>
      <c r="L7" s="187"/>
      <c r="M7" s="187"/>
      <c r="N7" s="187"/>
      <c r="O7" s="188"/>
      <c r="P7" s="209"/>
      <c r="Q7" s="189"/>
    </row>
    <row r="8" spans="1:22" ht="32.1" customHeight="1">
      <c r="A8" s="183">
        <v>3</v>
      </c>
      <c r="B8" s="184" t="s">
        <v>176</v>
      </c>
      <c r="C8" s="161"/>
      <c r="D8" s="185" t="s">
        <v>16</v>
      </c>
      <c r="E8" s="208"/>
      <c r="F8" s="266"/>
      <c r="G8" s="187"/>
      <c r="H8" s="187"/>
      <c r="I8" s="187"/>
      <c r="J8" s="188"/>
      <c r="K8" s="208"/>
      <c r="L8" s="187"/>
      <c r="M8" s="187"/>
      <c r="N8" s="187"/>
      <c r="O8" s="188"/>
      <c r="P8" s="209"/>
      <c r="Q8" s="189"/>
    </row>
    <row r="9" spans="1:22" ht="32.1" customHeight="1">
      <c r="A9" s="183">
        <v>4</v>
      </c>
      <c r="B9" s="184" t="s">
        <v>178</v>
      </c>
      <c r="C9" s="161"/>
      <c r="D9" s="185" t="s">
        <v>41</v>
      </c>
      <c r="E9" s="208"/>
      <c r="F9" s="266"/>
      <c r="G9" s="187"/>
      <c r="H9" s="187"/>
      <c r="I9" s="187"/>
      <c r="J9" s="188"/>
      <c r="K9" s="208"/>
      <c r="L9" s="187"/>
      <c r="M9" s="187"/>
      <c r="N9" s="187"/>
      <c r="O9" s="188"/>
      <c r="P9" s="209"/>
      <c r="Q9" s="189"/>
    </row>
    <row r="10" spans="1:22" ht="32.1" customHeight="1" thickBot="1">
      <c r="A10" s="245">
        <v>5</v>
      </c>
      <c r="B10" s="246" t="s">
        <v>180</v>
      </c>
      <c r="C10" s="166"/>
      <c r="D10" s="247" t="s">
        <v>41</v>
      </c>
      <c r="E10" s="210"/>
      <c r="F10" s="267"/>
      <c r="G10" s="194"/>
      <c r="H10" s="194"/>
      <c r="I10" s="194"/>
      <c r="J10" s="195"/>
      <c r="K10" s="210"/>
      <c r="L10" s="194"/>
      <c r="M10" s="194"/>
      <c r="N10" s="194"/>
      <c r="O10" s="195"/>
      <c r="P10" s="211"/>
      <c r="Q10" s="196"/>
    </row>
    <row r="11" spans="1:22" ht="18" thickTop="1" thickBot="1">
      <c r="A11" s="190"/>
      <c r="B11" s="191"/>
      <c r="C11" s="169"/>
      <c r="D11" s="192"/>
    </row>
    <row r="12" spans="1:22" ht="24" thickTop="1" thickBot="1">
      <c r="A12" s="6" t="str">
        <f>_kat10</f>
        <v>9.kategorie - Dorostenky, ročník 2001 a starší</v>
      </c>
      <c r="B12" s="1"/>
      <c r="C12" s="4"/>
      <c r="D12" s="1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"/>
      <c r="P12" s="149"/>
    </row>
    <row r="13" spans="1:22" ht="16.5" thickTop="1">
      <c r="A13" s="475" t="s">
        <v>223</v>
      </c>
      <c r="B13" s="477" t="s">
        <v>6</v>
      </c>
      <c r="C13" s="477" t="s">
        <v>3</v>
      </c>
      <c r="D13" s="479" t="s">
        <v>4</v>
      </c>
      <c r="E13" s="498" t="str">
        <f>Kat11S1</f>
        <v>sestava s libovolným náčiním</v>
      </c>
      <c r="F13" s="499"/>
      <c r="G13" s="499"/>
      <c r="H13" s="499"/>
      <c r="I13" s="499"/>
      <c r="J13" s="500"/>
      <c r="K13" s="498" t="str">
        <f>Kat11S2</f>
        <v>sestava s libovolným náčiním</v>
      </c>
      <c r="L13" s="499"/>
      <c r="M13" s="499"/>
      <c r="N13" s="499"/>
      <c r="O13" s="500"/>
      <c r="P13" s="501" t="s">
        <v>231</v>
      </c>
      <c r="Q13" s="491" t="s">
        <v>224</v>
      </c>
    </row>
    <row r="14" spans="1:22" ht="16.5" thickBot="1">
      <c r="A14" s="476">
        <v>0</v>
      </c>
      <c r="B14" s="478">
        <v>0</v>
      </c>
      <c r="C14" s="478">
        <v>0</v>
      </c>
      <c r="D14" s="480">
        <v>0</v>
      </c>
      <c r="E14" s="180" t="s">
        <v>232</v>
      </c>
      <c r="F14" s="180" t="s">
        <v>232</v>
      </c>
      <c r="G14" s="198" t="s">
        <v>225</v>
      </c>
      <c r="H14" s="198" t="s">
        <v>226</v>
      </c>
      <c r="I14" s="198" t="s">
        <v>227</v>
      </c>
      <c r="J14" s="199" t="s">
        <v>228</v>
      </c>
      <c r="K14" s="180" t="s">
        <v>232</v>
      </c>
      <c r="L14" s="198" t="s">
        <v>225</v>
      </c>
      <c r="M14" s="198" t="s">
        <v>226</v>
      </c>
      <c r="N14" s="198" t="s">
        <v>227</v>
      </c>
      <c r="O14" s="199" t="s">
        <v>228</v>
      </c>
      <c r="P14" s="502">
        <v>0</v>
      </c>
      <c r="Q14" s="492">
        <v>0</v>
      </c>
    </row>
    <row r="15" spans="1:22" ht="32.1" customHeight="1" thickTop="1">
      <c r="A15" s="200">
        <v>1</v>
      </c>
      <c r="B15" s="201" t="s">
        <v>182</v>
      </c>
      <c r="C15" s="153"/>
      <c r="D15" s="202" t="s">
        <v>16</v>
      </c>
      <c r="E15" s="205"/>
      <c r="F15" s="265"/>
      <c r="G15" s="203"/>
      <c r="H15" s="203"/>
      <c r="I15" s="203"/>
      <c r="J15" s="204"/>
      <c r="K15" s="205"/>
      <c r="L15" s="203"/>
      <c r="M15" s="203"/>
      <c r="N15" s="203"/>
      <c r="O15" s="204"/>
      <c r="P15" s="206"/>
      <c r="Q15" s="207"/>
    </row>
    <row r="16" spans="1:22" ht="32.1" customHeight="1" thickBot="1">
      <c r="A16" s="190"/>
      <c r="B16" s="191"/>
      <c r="C16" s="169"/>
      <c r="D16" s="192"/>
      <c r="E16" s="210"/>
      <c r="F16" s="267"/>
      <c r="G16" s="194"/>
      <c r="H16" s="194"/>
      <c r="I16" s="194"/>
      <c r="J16" s="195"/>
      <c r="K16" s="210"/>
      <c r="L16" s="194"/>
      <c r="M16" s="194"/>
      <c r="N16" s="194"/>
      <c r="O16" s="195"/>
      <c r="P16" s="211"/>
      <c r="Q16" s="196"/>
    </row>
    <row r="17" spans="1:17" ht="13.5" thickTop="1"/>
    <row r="18" spans="1:17" ht="23.25" thickBot="1">
      <c r="A18" s="6" t="str">
        <f>_kat11</f>
        <v>10.kategorie - Seniorky, ročník 2001 a starší</v>
      </c>
      <c r="B18" s="1"/>
      <c r="C18" s="4"/>
      <c r="D18" s="1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"/>
      <c r="P18" s="149"/>
    </row>
    <row r="19" spans="1:17" ht="16.5" thickTop="1">
      <c r="A19" s="475" t="s">
        <v>223</v>
      </c>
      <c r="B19" s="477" t="s">
        <v>6</v>
      </c>
      <c r="C19" s="477" t="s">
        <v>3</v>
      </c>
      <c r="D19" s="479" t="s">
        <v>4</v>
      </c>
      <c r="E19" s="498" t="str">
        <f>Kat11S1</f>
        <v>sestava s libovolným náčiním</v>
      </c>
      <c r="F19" s="499"/>
      <c r="G19" s="499"/>
      <c r="H19" s="499"/>
      <c r="I19" s="499"/>
      <c r="J19" s="500"/>
      <c r="K19" s="498" t="str">
        <f>Kat11S2</f>
        <v>sestava s libovolným náčiním</v>
      </c>
      <c r="L19" s="499"/>
      <c r="M19" s="499"/>
      <c r="N19" s="499"/>
      <c r="O19" s="500"/>
      <c r="P19" s="501" t="s">
        <v>231</v>
      </c>
      <c r="Q19" s="491" t="s">
        <v>224</v>
      </c>
    </row>
    <row r="20" spans="1:17" ht="16.5" thickBot="1">
      <c r="A20" s="476">
        <v>0</v>
      </c>
      <c r="B20" s="478">
        <v>0</v>
      </c>
      <c r="C20" s="478">
        <v>0</v>
      </c>
      <c r="D20" s="480">
        <v>0</v>
      </c>
      <c r="E20" s="180" t="s">
        <v>232</v>
      </c>
      <c r="F20" s="180" t="s">
        <v>232</v>
      </c>
      <c r="G20" s="198" t="s">
        <v>225</v>
      </c>
      <c r="H20" s="198" t="s">
        <v>226</v>
      </c>
      <c r="I20" s="198" t="s">
        <v>227</v>
      </c>
      <c r="J20" s="199" t="s">
        <v>228</v>
      </c>
      <c r="K20" s="180" t="s">
        <v>232</v>
      </c>
      <c r="L20" s="198" t="s">
        <v>225</v>
      </c>
      <c r="M20" s="198" t="s">
        <v>226</v>
      </c>
      <c r="N20" s="198" t="s">
        <v>227</v>
      </c>
      <c r="O20" s="199" t="s">
        <v>228</v>
      </c>
      <c r="P20" s="502">
        <v>0</v>
      </c>
      <c r="Q20" s="492">
        <v>0</v>
      </c>
    </row>
    <row r="21" spans="1:17" ht="32.1" customHeight="1" thickTop="1">
      <c r="A21" s="200">
        <v>1</v>
      </c>
      <c r="B21" s="201" t="s">
        <v>185</v>
      </c>
      <c r="C21" s="153"/>
      <c r="D21" s="202" t="s">
        <v>41</v>
      </c>
      <c r="E21" s="205"/>
      <c r="F21" s="265"/>
      <c r="G21" s="203"/>
      <c r="H21" s="203"/>
      <c r="I21" s="203"/>
      <c r="J21" s="204"/>
      <c r="K21" s="205"/>
      <c r="L21" s="203"/>
      <c r="M21" s="203"/>
      <c r="N21" s="203"/>
      <c r="O21" s="204"/>
      <c r="P21" s="206"/>
      <c r="Q21" s="207"/>
    </row>
    <row r="22" spans="1:17" ht="32.1" customHeight="1">
      <c r="A22" s="183">
        <v>2</v>
      </c>
      <c r="B22" s="184" t="s">
        <v>188</v>
      </c>
      <c r="C22" s="161"/>
      <c r="D22" s="185" t="s">
        <v>41</v>
      </c>
      <c r="E22" s="208"/>
      <c r="F22" s="266"/>
      <c r="G22" s="187"/>
      <c r="H22" s="187"/>
      <c r="I22" s="187"/>
      <c r="J22" s="188"/>
      <c r="K22" s="208"/>
      <c r="L22" s="187"/>
      <c r="M22" s="187"/>
      <c r="N22" s="187"/>
      <c r="O22" s="188"/>
      <c r="P22" s="209"/>
      <c r="Q22" s="189"/>
    </row>
    <row r="23" spans="1:17" ht="32.1" customHeight="1">
      <c r="A23" s="183">
        <v>3</v>
      </c>
      <c r="B23" s="184" t="s">
        <v>190</v>
      </c>
      <c r="C23" s="161"/>
      <c r="D23" s="185" t="s">
        <v>41</v>
      </c>
      <c r="E23" s="208"/>
      <c r="F23" s="266"/>
      <c r="G23" s="187"/>
      <c r="H23" s="187"/>
      <c r="I23" s="187"/>
      <c r="J23" s="188"/>
      <c r="K23" s="208"/>
      <c r="L23" s="187"/>
      <c r="M23" s="187"/>
      <c r="N23" s="187"/>
      <c r="O23" s="188"/>
      <c r="P23" s="209"/>
      <c r="Q23" s="189"/>
    </row>
    <row r="24" spans="1:17" ht="32.1" customHeight="1">
      <c r="A24" s="183">
        <v>4</v>
      </c>
      <c r="B24" s="184" t="s">
        <v>192</v>
      </c>
      <c r="C24" s="161"/>
      <c r="D24" s="185" t="s">
        <v>41</v>
      </c>
      <c r="E24" s="208"/>
      <c r="F24" s="266"/>
      <c r="G24" s="187"/>
      <c r="H24" s="187"/>
      <c r="I24" s="187"/>
      <c r="J24" s="188"/>
      <c r="K24" s="208"/>
      <c r="L24" s="187"/>
      <c r="M24" s="187"/>
      <c r="N24" s="187"/>
      <c r="O24" s="188"/>
      <c r="P24" s="209"/>
      <c r="Q24" s="189"/>
    </row>
    <row r="25" spans="1:17" ht="32.1" customHeight="1" thickBot="1">
      <c r="A25" s="190"/>
      <c r="B25" s="191"/>
      <c r="C25" s="169"/>
      <c r="D25" s="192"/>
      <c r="E25" s="210"/>
      <c r="F25" s="267"/>
      <c r="G25" s="194"/>
      <c r="H25" s="194"/>
      <c r="I25" s="194"/>
      <c r="J25" s="195"/>
      <c r="K25" s="210"/>
      <c r="L25" s="194"/>
      <c r="M25" s="194"/>
      <c r="N25" s="194"/>
      <c r="O25" s="195"/>
      <c r="P25" s="211"/>
      <c r="Q25" s="196"/>
    </row>
    <row r="26" spans="1:17" ht="13.5" thickTop="1"/>
  </sheetData>
  <mergeCells count="25">
    <mergeCell ref="D1:L1"/>
    <mergeCell ref="A4:A5"/>
    <mergeCell ref="B4:B5"/>
    <mergeCell ref="C4:C5"/>
    <mergeCell ref="D4:D5"/>
    <mergeCell ref="E4:J4"/>
    <mergeCell ref="K4:O4"/>
    <mergeCell ref="K13:O13"/>
    <mergeCell ref="Q19:Q20"/>
    <mergeCell ref="P4:P5"/>
    <mergeCell ref="P13:P14"/>
    <mergeCell ref="P19:P20"/>
    <mergeCell ref="Q13:Q14"/>
    <mergeCell ref="K19:O19"/>
    <mergeCell ref="Q4:Q5"/>
    <mergeCell ref="A19:A20"/>
    <mergeCell ref="B19:B20"/>
    <mergeCell ref="C19:C20"/>
    <mergeCell ref="D19:D20"/>
    <mergeCell ref="E13:J13"/>
    <mergeCell ref="E19:J19"/>
    <mergeCell ref="A13:A14"/>
    <mergeCell ref="B13:B14"/>
    <mergeCell ref="C13:C14"/>
    <mergeCell ref="D13:D1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Zeros="0" zoomScale="75" workbookViewId="0">
      <selection activeCell="O11" sqref="O11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241</v>
      </c>
      <c r="B1" s="1"/>
      <c r="C1" s="4"/>
      <c r="D1" s="8"/>
      <c r="E1" s="8"/>
      <c r="F1" s="4"/>
      <c r="G1" s="12"/>
      <c r="H1" s="10"/>
      <c r="N1" s="291" t="s">
        <v>242</v>
      </c>
      <c r="O1" s="212" t="s">
        <v>226</v>
      </c>
      <c r="P1" s="1"/>
      <c r="Q1" s="371" t="s">
        <v>243</v>
      </c>
      <c r="R1" s="372"/>
      <c r="S1" s="372"/>
    </row>
    <row r="2" spans="1:27" ht="23.25">
      <c r="A2" s="6"/>
      <c r="B2" s="1"/>
      <c r="C2" s="4"/>
      <c r="D2" s="8"/>
      <c r="E2" s="8"/>
      <c r="F2" s="4"/>
      <c r="G2" s="10"/>
      <c r="H2" s="10"/>
      <c r="M2" s="13"/>
      <c r="N2" s="13"/>
      <c r="O2" s="261">
        <v>4</v>
      </c>
      <c r="P2" s="1"/>
      <c r="Q2" s="371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</f>
        <v>1.kategorie - Přípravka A, ročník 2011 a mladší</v>
      </c>
      <c r="B6" s="1"/>
      <c r="C6" s="4"/>
      <c r="D6" s="8"/>
      <c r="E6" s="8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7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05" t="s">
        <v>244</v>
      </c>
      <c r="G7" s="318" t="str">
        <f>Kat1S1</f>
        <v>sestava bez náčiní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320"/>
      <c r="T7" s="507" t="s">
        <v>245</v>
      </c>
      <c r="U7" s="503"/>
    </row>
    <row r="8" spans="1:27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06">
        <v>0</v>
      </c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469" t="s">
        <v>226</v>
      </c>
      <c r="Q8" s="321" t="s">
        <v>227</v>
      </c>
      <c r="R8" s="315" t="s">
        <v>228</v>
      </c>
      <c r="S8" s="322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7" ht="24.95" customHeight="1">
      <c r="A9" s="305">
        <f>Seznam!B2</f>
        <v>1</v>
      </c>
      <c r="B9" s="306" t="str">
        <f>Seznam!C2</f>
        <v>Kloudová Sabina</v>
      </c>
      <c r="C9" s="307">
        <f>Seznam!D2</f>
        <v>0</v>
      </c>
      <c r="D9" s="308" t="str">
        <f>Seznam!E2</f>
        <v>TJ Sokol Bernartice</v>
      </c>
      <c r="E9" s="308"/>
      <c r="F9" s="307" t="s">
        <v>256</v>
      </c>
      <c r="G9" s="288">
        <v>0.1</v>
      </c>
      <c r="H9" s="289">
        <v>0.2</v>
      </c>
      <c r="I9" s="290">
        <f>G9+H9</f>
        <v>0.30000000000000004</v>
      </c>
      <c r="J9" s="309">
        <v>2</v>
      </c>
      <c r="K9" s="310">
        <v>4.3</v>
      </c>
      <c r="L9" s="311">
        <v>4.5999999999999996</v>
      </c>
      <c r="M9" s="312">
        <v>5.3</v>
      </c>
      <c r="N9" s="312">
        <v>4.3</v>
      </c>
      <c r="O9" s="313">
        <f>IF($O$2=2,TRUNC(SUM(K9:L9)/2*1000)/1000,IF($O$2=3,TRUNC(SUM(K9:M9)/3*1000)/1000,IF($O$2=4,TRUNC(MEDIAN(K9:N9)*1000)/1000,"???")))</f>
        <v>4.45</v>
      </c>
      <c r="P9" s="317">
        <f>IF(AND(J9=0,O9=0),0,IF(($Q$2-J9-O9)&lt;0,0,$Q$2-J9-O9))</f>
        <v>3.55</v>
      </c>
      <c r="Q9" s="311"/>
      <c r="R9" s="293">
        <f>I9+P9-Q9</f>
        <v>3.8499999999999996</v>
      </c>
      <c r="S9" s="24">
        <f>R9</f>
        <v>3.8499999999999996</v>
      </c>
      <c r="T9" s="19">
        <f>RANK(R9,$R$9:$R$12)</f>
        <v>2</v>
      </c>
      <c r="U9" s="374"/>
      <c r="W9" s="36" t="str">
        <f>F9</f>
        <v>bez</v>
      </c>
      <c r="X9" s="31">
        <f>I9</f>
        <v>0.30000000000000004</v>
      </c>
      <c r="Y9" s="31">
        <f t="shared" ref="Y9:AA11" si="0">P9</f>
        <v>3.55</v>
      </c>
      <c r="Z9" s="31">
        <f t="shared" si="0"/>
        <v>0</v>
      </c>
      <c r="AA9" s="31">
        <f t="shared" si="0"/>
        <v>3.8499999999999996</v>
      </c>
    </row>
    <row r="10" spans="1:27" ht="24.95" customHeight="1">
      <c r="A10" s="305">
        <f>Seznam!B3</f>
        <v>2</v>
      </c>
      <c r="B10" s="306" t="str">
        <f>Seznam!C3</f>
        <v>Procházková Beata</v>
      </c>
      <c r="C10" s="307"/>
      <c r="D10" s="308" t="str">
        <f>Seznam!E3</f>
        <v>RG Proactive Milevsko</v>
      </c>
      <c r="E10" s="308"/>
      <c r="F10" s="307" t="s">
        <v>256</v>
      </c>
      <c r="G10" s="288">
        <v>0.4</v>
      </c>
      <c r="H10" s="289">
        <v>0.2</v>
      </c>
      <c r="I10" s="290">
        <f>G10+H10</f>
        <v>0.60000000000000009</v>
      </c>
      <c r="J10" s="309">
        <v>1.5</v>
      </c>
      <c r="K10" s="310">
        <v>4</v>
      </c>
      <c r="L10" s="311">
        <v>3.5</v>
      </c>
      <c r="M10" s="312">
        <v>4.7</v>
      </c>
      <c r="N10" s="312">
        <v>3.7</v>
      </c>
      <c r="O10" s="313">
        <f>IF($O$2=2,TRUNC(SUM(K10:L10)/2*1000)/1000,IF($O$2=3,TRUNC(SUM(K10:M10)/3*1000)/1000,IF($O$2=4,TRUNC(MEDIAN(K10:N10)*1000)/1000,"???")))</f>
        <v>3.85</v>
      </c>
      <c r="P10" s="317">
        <f>IF(AND(J10=0,O10=0),0,IF(($Q$2-J10-O10)&lt;0,0,$Q$2-J10-O10))</f>
        <v>4.6500000000000004</v>
      </c>
      <c r="Q10" s="311"/>
      <c r="R10" s="293">
        <f>I10+P10-Q10</f>
        <v>5.25</v>
      </c>
      <c r="S10" s="24">
        <f>R10</f>
        <v>5.25</v>
      </c>
      <c r="T10" s="19">
        <f>RANK(R10,$R$9:$R$12)</f>
        <v>1</v>
      </c>
      <c r="U10" s="374"/>
      <c r="W10" s="36" t="str">
        <f>F10</f>
        <v>bez</v>
      </c>
      <c r="X10" s="31">
        <f>I10</f>
        <v>0.60000000000000009</v>
      </c>
      <c r="Y10" s="31">
        <f t="shared" si="0"/>
        <v>4.6500000000000004</v>
      </c>
      <c r="Z10" s="31">
        <f t="shared" si="0"/>
        <v>0</v>
      </c>
      <c r="AA10" s="31">
        <f t="shared" si="0"/>
        <v>5.25</v>
      </c>
    </row>
    <row r="11" spans="1:27" ht="24.95" customHeight="1">
      <c r="A11" s="305">
        <f>Seznam!B4</f>
        <v>3</v>
      </c>
      <c r="B11" s="306" t="str">
        <f>Seznam!C4</f>
        <v>Peterková Maria  </v>
      </c>
      <c r="C11" s="9">
        <f>Seznam!D3</f>
        <v>0</v>
      </c>
      <c r="D11" s="308" t="str">
        <f>Seznam!E4</f>
        <v>La Pirouette Jeseník </v>
      </c>
      <c r="E11" s="34"/>
      <c r="F11" s="9" t="s">
        <v>256</v>
      </c>
      <c r="G11" s="288">
        <v>0.1</v>
      </c>
      <c r="H11" s="289">
        <v>0.2</v>
      </c>
      <c r="I11" s="290">
        <f>G11+H11</f>
        <v>0.30000000000000004</v>
      </c>
      <c r="J11" s="309">
        <v>3.5</v>
      </c>
      <c r="K11" s="310">
        <v>2.5</v>
      </c>
      <c r="L11" s="311">
        <v>5.5</v>
      </c>
      <c r="M11" s="312">
        <v>6.1</v>
      </c>
      <c r="N11" s="312">
        <v>6</v>
      </c>
      <c r="O11" s="313">
        <f>IF($O$2=2,TRUNC(SUM(K11:L11)/2*1000)/1000,IF($O$2=3,TRUNC(SUM(K11:M11)/3*1000)/1000,IF($O$2=4,TRUNC(MEDIAN(K11:N11)*1000)/1000,"???")))</f>
        <v>5.75</v>
      </c>
      <c r="P11" s="317">
        <f>IF(AND(J11=0,O11=0),0,IF(($Q$2-J11-O11)&lt;0,0,$Q$2-J11-O11))</f>
        <v>0.75</v>
      </c>
      <c r="Q11" s="311"/>
      <c r="R11" s="293">
        <f>I11+P11-Q11</f>
        <v>1.05</v>
      </c>
      <c r="S11" s="24">
        <f>R11</f>
        <v>1.05</v>
      </c>
      <c r="T11" s="19">
        <f>RANK(R11,$R$9:$R$12)</f>
        <v>3</v>
      </c>
      <c r="U11" s="374"/>
      <c r="W11" s="36" t="str">
        <f>F11</f>
        <v>bez</v>
      </c>
      <c r="X11" s="31">
        <f>I11</f>
        <v>0.30000000000000004</v>
      </c>
      <c r="Y11" s="31">
        <f t="shared" si="0"/>
        <v>0.75</v>
      </c>
      <c r="Z11" s="31">
        <f t="shared" si="0"/>
        <v>0</v>
      </c>
      <c r="AA11" s="31">
        <f t="shared" si="0"/>
        <v>1.05</v>
      </c>
    </row>
    <row r="12" spans="1:27" ht="24.95" customHeight="1">
      <c r="A12" s="33"/>
      <c r="B12" s="2"/>
      <c r="C12" s="9"/>
      <c r="D12" s="34"/>
      <c r="E12" s="34"/>
      <c r="F12" s="9"/>
      <c r="G12" s="32">
        <v>0</v>
      </c>
      <c r="H12" s="15"/>
      <c r="I12" s="23">
        <f>G12+H12</f>
        <v>0</v>
      </c>
      <c r="J12" s="287"/>
      <c r="K12" s="17">
        <v>0</v>
      </c>
      <c r="L12" s="16"/>
      <c r="M12" s="26">
        <f>IF($O$2&lt;3,"x",0)</f>
        <v>0</v>
      </c>
      <c r="N12" s="26">
        <f>IF($O$2&lt;4,"x",0)</f>
        <v>0</v>
      </c>
      <c r="O12" s="292">
        <f>IF($O$2=2,TRUNC(SUM(K12:L12)/2*1000)/1000,IF($O$2=3,TRUNC(SUM(K12:M12)/3*1000)/1000,IF($O$2=4,TRUNC(MEDIAN(K12:N12)*1000)/1000,"???")))</f>
        <v>0</v>
      </c>
      <c r="P12" s="16"/>
      <c r="Q12" s="16"/>
      <c r="R12" s="293">
        <f>I12+O12-Q12</f>
        <v>0</v>
      </c>
      <c r="S12" s="24">
        <f>R12</f>
        <v>0</v>
      </c>
      <c r="T12" s="19"/>
      <c r="U12" s="374"/>
      <c r="W12" s="36">
        <f>F12</f>
        <v>0</v>
      </c>
      <c r="X12" s="31">
        <f>I12</f>
        <v>0</v>
      </c>
      <c r="Y12" s="31">
        <f>O12</f>
        <v>0</v>
      </c>
      <c r="Z12" s="31">
        <f>Q12</f>
        <v>0</v>
      </c>
      <c r="AA12" s="31">
        <f>R12</f>
        <v>0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1 J9:N12">
    <cfRule type="cellIs" dxfId="48" priority="1" stopIfTrue="1" operator="equal">
      <formula>0</formula>
    </cfRule>
  </conditionalFormatting>
  <conditionalFormatting sqref="I9:I11">
    <cfRule type="cellIs" dxfId="47" priority="2" stopIfTrue="1" operator="equal">
      <formula>0</formula>
    </cfRule>
    <cfRule type="cellIs" dxfId="46" priority="3" stopIfTrue="1" operator="greaterThan">
      <formula>-100</formula>
    </cfRule>
  </conditionalFormatting>
  <conditionalFormatting sqref="O9:O11">
    <cfRule type="cellIs" dxfId="45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Zeros="0" topLeftCell="A4" zoomScale="75" workbookViewId="0">
      <selection activeCell="O12" sqref="O12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style="7" customWidth="1"/>
    <col min="15" max="15" width="7.28515625" customWidth="1"/>
    <col min="16" max="16" width="5.7109375" customWidth="1"/>
    <col min="17" max="17" width="7" bestFit="1" customWidth="1"/>
    <col min="18" max="18" width="9.42578125" bestFit="1" customWidth="1"/>
    <col min="19" max="19" width="9" hidden="1" customWidth="1"/>
    <col min="20" max="20" width="12.140625" customWidth="1"/>
    <col min="21" max="21" width="14.140625" customWidth="1"/>
    <col min="22" max="22" width="5.7109375" customWidth="1"/>
    <col min="23" max="23" width="8.7109375" customWidth="1"/>
    <col min="24" max="24" width="7.140625" bestFit="1" customWidth="1"/>
    <col min="25" max="25" width="12.5703125" bestFit="1" customWidth="1"/>
    <col min="26" max="26" width="9.42578125" customWidth="1"/>
  </cols>
  <sheetData>
    <row r="1" spans="1:27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L1"/>
      <c r="M1"/>
      <c r="N1" s="291" t="s">
        <v>242</v>
      </c>
      <c r="O1" s="212" t="s">
        <v>226</v>
      </c>
      <c r="P1" s="1"/>
      <c r="Q1" s="371" t="s">
        <v>243</v>
      </c>
      <c r="R1" s="372"/>
      <c r="S1" s="372"/>
      <c r="T1" s="373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L2"/>
      <c r="M2" s="13"/>
      <c r="N2" s="13"/>
      <c r="O2" s="261">
        <v>4</v>
      </c>
      <c r="P2" s="1"/>
      <c r="Q2" s="371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22"/>
      <c r="H3" s="22"/>
      <c r="I3" s="22"/>
      <c r="J3" s="22"/>
      <c r="K3" s="22"/>
      <c r="L3" s="22"/>
      <c r="M3" s="22"/>
      <c r="N3" s="22"/>
      <c r="O3" s="1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Jihočeská liga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_kat2</f>
        <v>2.kategorie - Přípravka B, ročník 2010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4.března 2017</v>
      </c>
    </row>
    <row r="7" spans="1:27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7" t="s">
        <v>244</v>
      </c>
      <c r="G7" s="318" t="str">
        <f>Kat2S1</f>
        <v>sestava bez náčiní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320"/>
      <c r="T7" s="507" t="s">
        <v>245</v>
      </c>
      <c r="U7" s="503"/>
    </row>
    <row r="8" spans="1:27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8"/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69" t="s">
        <v>253</v>
      </c>
      <c r="P8" s="315" t="s">
        <v>226</v>
      </c>
      <c r="Q8" s="321" t="s">
        <v>227</v>
      </c>
      <c r="R8" s="315" t="s">
        <v>228</v>
      </c>
      <c r="S8" s="322" t="s">
        <v>231</v>
      </c>
      <c r="T8" s="508"/>
      <c r="U8" s="504"/>
      <c r="W8" s="35" t="s">
        <v>254</v>
      </c>
      <c r="X8" s="35" t="s">
        <v>225</v>
      </c>
      <c r="Y8" s="35" t="s">
        <v>226</v>
      </c>
      <c r="Z8" s="35" t="s">
        <v>255</v>
      </c>
      <c r="AA8" s="35" t="s">
        <v>231</v>
      </c>
    </row>
    <row r="9" spans="1:27" ht="24.95" customHeight="1">
      <c r="A9" s="33">
        <f>Seznam!B5</f>
        <v>1</v>
      </c>
      <c r="B9" s="2" t="str">
        <f>Seznam!C5</f>
        <v>Čunátová Nina</v>
      </c>
      <c r="C9" s="9">
        <f>Seznam!D5</f>
        <v>0</v>
      </c>
      <c r="D9" s="34" t="str">
        <f>Seznam!E5</f>
        <v>TJ Sokol Bernartice</v>
      </c>
      <c r="E9" s="34">
        <f>Seznam!F5</f>
        <v>0</v>
      </c>
      <c r="F9" s="9" t="s">
        <v>256</v>
      </c>
      <c r="G9" s="288">
        <v>0.4</v>
      </c>
      <c r="H9" s="289">
        <v>0</v>
      </c>
      <c r="I9" s="290">
        <f t="shared" ref="I9:I13" si="0">G9+H9</f>
        <v>0.4</v>
      </c>
      <c r="J9" s="309">
        <v>2.6</v>
      </c>
      <c r="K9" s="310">
        <v>3.6</v>
      </c>
      <c r="L9" s="311">
        <v>3.4</v>
      </c>
      <c r="M9" s="312">
        <v>3.2</v>
      </c>
      <c r="N9" s="312">
        <v>2.7</v>
      </c>
      <c r="O9" s="370">
        <f t="shared" ref="O9:O13" si="1">IF($O$2=2,TRUNC(SUM(K9:L9)/2*1000)/1000,IF($O$2=3,TRUNC(SUM(K9:M9)/3*1000)/1000,IF($O$2=4,TRUNC(MEDIAN(K9:N9)*1000)/1000,"???")))</f>
        <v>3.3</v>
      </c>
      <c r="P9" s="368">
        <f t="shared" ref="P9:P13" si="2">IF(AND(J9=0,O9=0),0,IF(($Q$2-J9-O9)&lt;0,0,$Q$2-J9-O9))</f>
        <v>4.1000000000000005</v>
      </c>
      <c r="Q9" s="311"/>
      <c r="R9" s="293">
        <f t="shared" ref="R9:R13" si="3">I9+P9-Q9</f>
        <v>4.5000000000000009</v>
      </c>
      <c r="S9" s="24">
        <f t="shared" ref="S9:S13" si="4">R9</f>
        <v>4.5000000000000009</v>
      </c>
      <c r="T9" s="19">
        <f>RANK(R9,$R$9:$R$13)</f>
        <v>4</v>
      </c>
      <c r="U9" s="374"/>
      <c r="W9" s="36" t="str">
        <f>F9</f>
        <v>bez</v>
      </c>
      <c r="X9" s="31">
        <f>I9</f>
        <v>0.4</v>
      </c>
      <c r="Y9" s="31">
        <f t="shared" ref="Y9:AA12" si="5">P9</f>
        <v>4.1000000000000005</v>
      </c>
      <c r="Z9" s="31">
        <f t="shared" si="5"/>
        <v>0</v>
      </c>
      <c r="AA9" s="31">
        <f t="shared" si="5"/>
        <v>4.5000000000000009</v>
      </c>
    </row>
    <row r="10" spans="1:27" ht="24.95" customHeight="1">
      <c r="A10" s="33">
        <f>Seznam!B6</f>
        <v>2</v>
      </c>
      <c r="B10" s="2" t="str">
        <f>Seznam!C6</f>
        <v>Rollová Hana</v>
      </c>
      <c r="C10" s="9">
        <f>Seznam!D6</f>
        <v>0</v>
      </c>
      <c r="D10" s="34" t="str">
        <f>Seznam!E6</f>
        <v>TJ Jiskra Humpolec</v>
      </c>
      <c r="E10" s="34">
        <f>Seznam!F6</f>
        <v>0</v>
      </c>
      <c r="F10" s="9" t="s">
        <v>256</v>
      </c>
      <c r="G10" s="288">
        <v>0.4</v>
      </c>
      <c r="H10" s="289">
        <v>0.4</v>
      </c>
      <c r="I10" s="290">
        <f t="shared" si="0"/>
        <v>0.8</v>
      </c>
      <c r="J10" s="309">
        <v>2.9</v>
      </c>
      <c r="K10" s="310">
        <v>3.9</v>
      </c>
      <c r="L10" s="311">
        <v>3</v>
      </c>
      <c r="M10" s="312">
        <v>3.1</v>
      </c>
      <c r="N10" s="312">
        <v>3</v>
      </c>
      <c r="O10" s="370">
        <f t="shared" si="1"/>
        <v>3.05</v>
      </c>
      <c r="P10" s="368">
        <f t="shared" si="2"/>
        <v>4.05</v>
      </c>
      <c r="Q10" s="311"/>
      <c r="R10" s="293">
        <f t="shared" si="3"/>
        <v>4.8499999999999996</v>
      </c>
      <c r="S10" s="24">
        <f t="shared" si="4"/>
        <v>4.8499999999999996</v>
      </c>
      <c r="T10" s="19">
        <f>RANK(R10,$R$9:$R$13)</f>
        <v>2</v>
      </c>
      <c r="U10" s="374"/>
      <c r="W10" s="36" t="str">
        <f>F10</f>
        <v>bez</v>
      </c>
      <c r="X10" s="31">
        <f>I10</f>
        <v>0.8</v>
      </c>
      <c r="Y10" s="31">
        <f t="shared" si="5"/>
        <v>4.05</v>
      </c>
      <c r="Z10" s="31">
        <f t="shared" si="5"/>
        <v>0</v>
      </c>
      <c r="AA10" s="31">
        <f t="shared" si="5"/>
        <v>4.8499999999999996</v>
      </c>
    </row>
    <row r="11" spans="1:27" ht="24.95" customHeight="1">
      <c r="A11" s="33">
        <f>Seznam!B8</f>
        <v>4</v>
      </c>
      <c r="B11" s="2" t="str">
        <f>Seznam!C8</f>
        <v>Fedáková Johana</v>
      </c>
      <c r="C11" s="9">
        <f>Seznam!D8</f>
        <v>0</v>
      </c>
      <c r="D11" s="34" t="str">
        <f>Seznam!E8</f>
        <v>TJ Sokol Bernartice</v>
      </c>
      <c r="E11" s="34">
        <f>Seznam!F8</f>
        <v>0</v>
      </c>
      <c r="F11" s="9" t="s">
        <v>256</v>
      </c>
      <c r="G11" s="288">
        <v>0.7</v>
      </c>
      <c r="H11" s="289">
        <v>0.2</v>
      </c>
      <c r="I11" s="290">
        <f t="shared" si="0"/>
        <v>0.89999999999999991</v>
      </c>
      <c r="J11" s="309">
        <v>2</v>
      </c>
      <c r="K11" s="310">
        <v>3.4</v>
      </c>
      <c r="L11" s="311">
        <v>3.3</v>
      </c>
      <c r="M11" s="312">
        <v>2.9</v>
      </c>
      <c r="N11" s="312">
        <v>2.9</v>
      </c>
      <c r="O11" s="370">
        <f t="shared" si="1"/>
        <v>3.1</v>
      </c>
      <c r="P11" s="368">
        <f t="shared" si="2"/>
        <v>4.9000000000000004</v>
      </c>
      <c r="Q11" s="311"/>
      <c r="R11" s="293">
        <f t="shared" si="3"/>
        <v>5.8000000000000007</v>
      </c>
      <c r="S11" s="24">
        <f t="shared" si="4"/>
        <v>5.8000000000000007</v>
      </c>
      <c r="T11" s="19">
        <f>RANK(R11,$R$9:$R$13)</f>
        <v>1</v>
      </c>
      <c r="U11" s="374"/>
      <c r="W11" s="36" t="str">
        <f>F11</f>
        <v>bez</v>
      </c>
      <c r="X11" s="31">
        <f>I11</f>
        <v>0.89999999999999991</v>
      </c>
      <c r="Y11" s="31">
        <f t="shared" si="5"/>
        <v>4.9000000000000004</v>
      </c>
      <c r="Z11" s="31">
        <f t="shared" si="5"/>
        <v>0</v>
      </c>
      <c r="AA11" s="31">
        <f t="shared" si="5"/>
        <v>5.8000000000000007</v>
      </c>
    </row>
    <row r="12" spans="1:27" ht="24.95" customHeight="1">
      <c r="A12" s="33">
        <f>Seznam!B9</f>
        <v>5</v>
      </c>
      <c r="B12" s="2" t="str">
        <f>Seznam!C9</f>
        <v>Jiráková Anika</v>
      </c>
      <c r="C12" s="9">
        <f>Seznam!D9</f>
        <v>0</v>
      </c>
      <c r="D12" s="34" t="str">
        <f>Seznam!E9</f>
        <v>TJ Jiskra Humpolec</v>
      </c>
      <c r="E12" s="34">
        <f>Seznam!F9</f>
        <v>0</v>
      </c>
      <c r="F12" s="9" t="s">
        <v>256</v>
      </c>
      <c r="G12" s="288">
        <v>0.5</v>
      </c>
      <c r="H12" s="289">
        <v>0.2</v>
      </c>
      <c r="I12" s="290">
        <f t="shared" si="0"/>
        <v>0.7</v>
      </c>
      <c r="J12" s="309">
        <v>2.6</v>
      </c>
      <c r="K12" s="310">
        <v>4.0999999999999996</v>
      </c>
      <c r="L12" s="311">
        <v>3.8</v>
      </c>
      <c r="M12" s="312">
        <v>2.9</v>
      </c>
      <c r="N12" s="312">
        <v>3.1</v>
      </c>
      <c r="O12" s="370">
        <f t="shared" si="1"/>
        <v>3.45</v>
      </c>
      <c r="P12" s="368">
        <f t="shared" si="2"/>
        <v>3.95</v>
      </c>
      <c r="Q12" s="311"/>
      <c r="R12" s="293">
        <f t="shared" si="3"/>
        <v>4.6500000000000004</v>
      </c>
      <c r="S12" s="24">
        <f t="shared" si="4"/>
        <v>4.6500000000000004</v>
      </c>
      <c r="T12" s="19">
        <f>RANK(R12,$R$9:$R$13)</f>
        <v>3</v>
      </c>
      <c r="U12" s="374"/>
      <c r="W12" s="36" t="str">
        <f>F12</f>
        <v>bez</v>
      </c>
      <c r="X12" s="31">
        <f>I12</f>
        <v>0.7</v>
      </c>
      <c r="Y12" s="31">
        <f t="shared" si="5"/>
        <v>3.95</v>
      </c>
      <c r="Z12" s="31">
        <f t="shared" si="5"/>
        <v>0</v>
      </c>
      <c r="AA12" s="31">
        <f t="shared" si="5"/>
        <v>4.6500000000000004</v>
      </c>
    </row>
    <row r="13" spans="1:27" ht="24.95" customHeight="1">
      <c r="A13" s="33"/>
      <c r="B13" s="2"/>
      <c r="C13" s="9"/>
      <c r="D13" s="34"/>
      <c r="E13" s="34"/>
      <c r="F13" s="9"/>
      <c r="G13" s="288">
        <v>0</v>
      </c>
      <c r="H13" s="289"/>
      <c r="I13" s="290">
        <f t="shared" si="0"/>
        <v>0</v>
      </c>
      <c r="J13" s="309">
        <v>0</v>
      </c>
      <c r="K13" s="310">
        <v>0</v>
      </c>
      <c r="L13" s="311"/>
      <c r="M13" s="312"/>
      <c r="N13" s="312"/>
      <c r="O13" s="370">
        <f t="shared" si="1"/>
        <v>0</v>
      </c>
      <c r="P13" s="368">
        <f t="shared" si="2"/>
        <v>0</v>
      </c>
      <c r="Q13" s="311"/>
      <c r="R13" s="293">
        <f t="shared" si="3"/>
        <v>0</v>
      </c>
      <c r="S13" s="24">
        <f t="shared" si="4"/>
        <v>0</v>
      </c>
      <c r="T13" s="19">
        <f>RANK(R13,$R$9:$R$13)</f>
        <v>5</v>
      </c>
      <c r="U13" s="374"/>
      <c r="W13" s="31">
        <f>K13</f>
        <v>0</v>
      </c>
      <c r="X13" s="31">
        <f>P13</f>
        <v>0</v>
      </c>
      <c r="Y13" s="31">
        <f>Q13</f>
        <v>0</v>
      </c>
      <c r="Z13" s="31">
        <f>R13</f>
        <v>0</v>
      </c>
      <c r="AA13" s="31">
        <f>R13</f>
        <v>0</v>
      </c>
    </row>
  </sheetData>
  <mergeCells count="8">
    <mergeCell ref="U7:U8"/>
    <mergeCell ref="T7:T8"/>
    <mergeCell ref="F7:F8"/>
    <mergeCell ref="A7:A8"/>
    <mergeCell ref="B7:B8"/>
    <mergeCell ref="C7:C8"/>
    <mergeCell ref="D7:D8"/>
    <mergeCell ref="E7:E8"/>
  </mergeCells>
  <phoneticPr fontId="13" type="noConversion"/>
  <conditionalFormatting sqref="N9 G9:H13 J9:M13">
    <cfRule type="cellIs" dxfId="44" priority="1" stopIfTrue="1" operator="equal">
      <formula>0</formula>
    </cfRule>
  </conditionalFormatting>
  <conditionalFormatting sqref="I9:I13">
    <cfRule type="cellIs" dxfId="43" priority="2" stopIfTrue="1" operator="equal">
      <formula>0</formula>
    </cfRule>
    <cfRule type="cellIs" dxfId="42" priority="3" stopIfTrue="1" operator="greaterThan">
      <formula>-100</formula>
    </cfRule>
  </conditionalFormatting>
  <conditionalFormatting sqref="N10:N13">
    <cfRule type="cellIs" dxfId="41" priority="4" stopIfTrue="1" operator="equal">
      <formula>0</formula>
    </cfRule>
    <cfRule type="cellIs" dxfId="40" priority="5" stopIfTrue="1" operator="lessThan">
      <formula>4</formula>
    </cfRule>
  </conditionalFormatting>
  <conditionalFormatting sqref="O8:O13">
    <cfRule type="cellIs" dxfId="39" priority="6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Zeros="0" topLeftCell="A4" zoomScale="75" workbookViewId="0">
      <selection activeCell="O16" sqref="O16"/>
    </sheetView>
  </sheetViews>
  <sheetFormatPr defaultRowHeight="12.75"/>
  <cols>
    <col min="1" max="1" width="10.7109375" customWidth="1"/>
    <col min="2" max="2" width="29.7109375" bestFit="1" customWidth="1"/>
    <col min="3" max="3" width="7.140625" style="5" hidden="1" customWidth="1"/>
    <col min="4" max="4" width="32.28515625" style="14" hidden="1" customWidth="1"/>
    <col min="5" max="5" width="5.28515625" style="14" hidden="1" customWidth="1"/>
    <col min="6" max="6" width="7.7109375" style="7" customWidth="1"/>
    <col min="7" max="8" width="5.7109375" style="7" customWidth="1"/>
    <col min="9" max="9" width="8" style="7" customWidth="1"/>
    <col min="10" max="11" width="7.140625" style="7" bestFit="1" customWidth="1"/>
    <col min="12" max="14" width="5.7109375" style="7" customWidth="1"/>
    <col min="15" max="15" width="7.28515625" customWidth="1"/>
    <col min="16" max="16" width="5.7109375" customWidth="1"/>
    <col min="17" max="17" width="7" bestFit="1" customWidth="1"/>
    <col min="18" max="18" width="9.42578125" bestFit="1" customWidth="1"/>
    <col min="19" max="19" width="10" customWidth="1"/>
    <col min="20" max="20" width="11.7109375" customWidth="1"/>
    <col min="21" max="21" width="5.7109375" customWidth="1"/>
    <col min="22" max="22" width="8.7109375" customWidth="1"/>
    <col min="23" max="23" width="6.7109375" bestFit="1" customWidth="1"/>
    <col min="24" max="24" width="12.5703125" bestFit="1" customWidth="1"/>
    <col min="25" max="25" width="9.42578125" customWidth="1"/>
  </cols>
  <sheetData>
    <row r="1" spans="1:26" ht="23.25">
      <c r="A1" s="6" t="s">
        <v>241</v>
      </c>
      <c r="B1" s="1"/>
      <c r="C1" s="4"/>
      <c r="D1" s="8"/>
      <c r="E1" s="8"/>
      <c r="F1" s="4"/>
      <c r="G1" s="12"/>
      <c r="H1" s="10"/>
      <c r="I1"/>
      <c r="J1"/>
      <c r="K1"/>
      <c r="L1"/>
      <c r="M1"/>
      <c r="N1" s="291" t="s">
        <v>242</v>
      </c>
      <c r="O1" s="212" t="s">
        <v>226</v>
      </c>
      <c r="P1" s="1"/>
      <c r="Q1" s="371" t="s">
        <v>243</v>
      </c>
      <c r="R1" s="372"/>
      <c r="S1" s="373"/>
    </row>
    <row r="2" spans="1:26" ht="23.25">
      <c r="A2" s="6"/>
      <c r="B2" s="1"/>
      <c r="C2" s="4"/>
      <c r="D2" s="8"/>
      <c r="E2" s="8"/>
      <c r="F2" s="4"/>
      <c r="G2" s="10"/>
      <c r="H2" s="10"/>
      <c r="I2"/>
      <c r="J2"/>
      <c r="K2"/>
      <c r="L2"/>
      <c r="M2" s="13"/>
      <c r="N2" s="13"/>
      <c r="O2" s="261">
        <v>4</v>
      </c>
      <c r="P2" s="1"/>
      <c r="Q2" s="371">
        <v>10</v>
      </c>
      <c r="R2" s="3"/>
    </row>
    <row r="3" spans="1:26" ht="22.5">
      <c r="A3" s="6"/>
      <c r="B3" s="1"/>
      <c r="C3" s="4"/>
      <c r="D3" s="8"/>
      <c r="E3" s="8"/>
      <c r="F3" s="4"/>
      <c r="G3" s="22"/>
      <c r="H3" s="22"/>
      <c r="I3" s="22"/>
      <c r="J3" s="22"/>
      <c r="K3" s="22"/>
      <c r="L3" s="22"/>
      <c r="M3" s="22"/>
      <c r="N3" s="22"/>
      <c r="O3" s="1"/>
      <c r="P3" s="1"/>
      <c r="Q3" s="1"/>
      <c r="R3" s="1"/>
    </row>
    <row r="4" spans="1:26" ht="22.5">
      <c r="A4" s="6"/>
      <c r="B4" s="1"/>
      <c r="C4" s="4"/>
      <c r="D4" s="8"/>
      <c r="E4" s="8"/>
      <c r="F4" s="4"/>
      <c r="G4" s="10"/>
      <c r="H4" s="10"/>
      <c r="I4" s="14"/>
      <c r="J4" s="14"/>
      <c r="K4" s="10"/>
      <c r="L4" s="10"/>
      <c r="M4" s="10"/>
      <c r="N4" s="10"/>
      <c r="O4" s="1"/>
      <c r="P4" s="1"/>
      <c r="Q4" s="1"/>
      <c r="R4" s="1"/>
      <c r="S4" s="3"/>
      <c r="T4" s="3" t="str">
        <f>Název</f>
        <v>Jihočeská liga</v>
      </c>
    </row>
    <row r="5" spans="1:26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3"/>
      <c r="T5" s="3" t="str">
        <f>Místo</f>
        <v>Milevsko</v>
      </c>
    </row>
    <row r="6" spans="1:26" ht="23.25" thickBot="1">
      <c r="A6" s="6" t="str">
        <f>_kat3</f>
        <v>3a.kategorie - Naděje nejmladší, 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3"/>
      <c r="T6" s="3" t="str">
        <f>Datum</f>
        <v>4.března 2017</v>
      </c>
    </row>
    <row r="7" spans="1:26" ht="16.5" customHeight="1">
      <c r="A7" s="509" t="s">
        <v>223</v>
      </c>
      <c r="B7" s="511" t="s">
        <v>6</v>
      </c>
      <c r="C7" s="513" t="s">
        <v>3</v>
      </c>
      <c r="D7" s="511" t="s">
        <v>4</v>
      </c>
      <c r="E7" s="515" t="s">
        <v>5</v>
      </c>
      <c r="F7" s="517" t="s">
        <v>244</v>
      </c>
      <c r="G7" s="318" t="str">
        <f>Kat3S1</f>
        <v>sestava bez náčiní</v>
      </c>
      <c r="H7" s="319"/>
      <c r="I7" s="18"/>
      <c r="J7" s="18"/>
      <c r="K7" s="18"/>
      <c r="L7" s="18"/>
      <c r="M7" s="18"/>
      <c r="N7" s="18"/>
      <c r="O7" s="18"/>
      <c r="P7" s="18"/>
      <c r="Q7" s="18">
        <v>0</v>
      </c>
      <c r="R7" s="18">
        <v>0</v>
      </c>
      <c r="S7" s="507" t="s">
        <v>245</v>
      </c>
      <c r="T7" s="503"/>
    </row>
    <row r="8" spans="1:26" ht="16.5" customHeight="1" thickBot="1">
      <c r="A8" s="510">
        <v>0</v>
      </c>
      <c r="B8" s="512">
        <v>0</v>
      </c>
      <c r="C8" s="514">
        <v>0</v>
      </c>
      <c r="D8" s="512">
        <v>0</v>
      </c>
      <c r="E8" s="516">
        <v>0</v>
      </c>
      <c r="F8" s="518"/>
      <c r="G8" s="316" t="s">
        <v>246</v>
      </c>
      <c r="H8" s="314" t="s">
        <v>247</v>
      </c>
      <c r="I8" s="315" t="s">
        <v>225</v>
      </c>
      <c r="J8" s="469" t="s">
        <v>248</v>
      </c>
      <c r="K8" s="469" t="s">
        <v>249</v>
      </c>
      <c r="L8" s="469" t="s">
        <v>250</v>
      </c>
      <c r="M8" s="469" t="s">
        <v>251</v>
      </c>
      <c r="N8" s="469" t="s">
        <v>252</v>
      </c>
      <c r="O8" s="315" t="s">
        <v>253</v>
      </c>
      <c r="P8" s="315" t="s">
        <v>226</v>
      </c>
      <c r="Q8" s="321" t="s">
        <v>227</v>
      </c>
      <c r="R8" s="315" t="s">
        <v>228</v>
      </c>
      <c r="S8" s="508"/>
      <c r="T8" s="504"/>
      <c r="V8" s="35" t="s">
        <v>254</v>
      </c>
      <c r="W8" s="35" t="s">
        <v>225</v>
      </c>
      <c r="X8" s="35" t="s">
        <v>226</v>
      </c>
      <c r="Y8" s="35" t="s">
        <v>255</v>
      </c>
      <c r="Z8" s="35" t="s">
        <v>231</v>
      </c>
    </row>
    <row r="9" spans="1:26" ht="24.95" customHeight="1">
      <c r="A9" s="33">
        <f>Seznam!B10</f>
        <v>1</v>
      </c>
      <c r="B9" s="367" t="str">
        <f>Seznam!C10</f>
        <v>Lacinová Andrea</v>
      </c>
      <c r="C9" s="367">
        <f>Seznam!D10</f>
        <v>0</v>
      </c>
      <c r="D9" s="367" t="str">
        <f>Seznam!E10</f>
        <v xml:space="preserve">SKMG Máj České Budějovice </v>
      </c>
      <c r="E9" s="367">
        <f>Seznam!F10</f>
        <v>0</v>
      </c>
      <c r="F9" s="9" t="str">
        <f>IF($G$7="sestava bez náčiní","bez"," ")</f>
        <v>bez</v>
      </c>
      <c r="G9" s="288">
        <v>1</v>
      </c>
      <c r="H9" s="289">
        <v>0.6</v>
      </c>
      <c r="I9" s="290">
        <f t="shared" ref="I9:I17" si="0">G9+H9</f>
        <v>1.6</v>
      </c>
      <c r="J9" s="309">
        <v>1.7</v>
      </c>
      <c r="K9" s="310">
        <v>3.1</v>
      </c>
      <c r="L9" s="311">
        <v>3</v>
      </c>
      <c r="M9" s="312">
        <v>2.6</v>
      </c>
      <c r="N9" s="312">
        <v>2.4</v>
      </c>
      <c r="O9" s="313">
        <f t="shared" ref="O9:O17" si="1">IF($O$2=2,TRUNC(SUM(K9:L9)/2*1000)/1000,IF($O$2=3,TRUNC(SUM(K9:M9)/3*1000)/1000,IF($O$2=4,TRUNC(MEDIAN(K9:N9)*1000)/1000,"???")))</f>
        <v>2.8</v>
      </c>
      <c r="P9" s="368">
        <f t="shared" ref="P9:P17" si="2">IF(AND(J9=0,O9=0),0,IF(($Q$2-J9-O9)&lt;0,0,$Q$2-J9-O9))</f>
        <v>5.5000000000000009</v>
      </c>
      <c r="Q9" s="311"/>
      <c r="R9" s="293">
        <f t="shared" ref="R9:R17" si="3">I9+P9-Q9</f>
        <v>7.1000000000000014</v>
      </c>
      <c r="S9" s="19">
        <f t="shared" ref="S9:S17" si="4">RANK(R9,$R$9:$R$17)</f>
        <v>4</v>
      </c>
      <c r="T9" s="374"/>
      <c r="V9" s="36" t="str">
        <f t="shared" ref="V9:V17" si="5">F9</f>
        <v>bez</v>
      </c>
      <c r="W9" s="31">
        <f t="shared" ref="W9:W17" si="6">I9</f>
        <v>1.6</v>
      </c>
      <c r="X9" s="31">
        <f>P9</f>
        <v>5.5000000000000009</v>
      </c>
      <c r="Y9" s="31">
        <f>Q9</f>
        <v>0</v>
      </c>
      <c r="Z9" s="31">
        <f>R9</f>
        <v>7.1000000000000014</v>
      </c>
    </row>
    <row r="10" spans="1:26" ht="24.95" customHeight="1">
      <c r="A10" s="33">
        <f>Seznam!B12</f>
        <v>3</v>
      </c>
      <c r="B10" s="367" t="str">
        <f>Seznam!C12</f>
        <v>Hanusová Kateřina</v>
      </c>
      <c r="C10" s="367">
        <f>Seznam!D12</f>
        <v>0</v>
      </c>
      <c r="D10" s="367" t="str">
        <f>Seznam!E12</f>
        <v xml:space="preserve">SKMG Máj České Budějovice </v>
      </c>
      <c r="E10" s="367">
        <f>Seznam!F12</f>
        <v>0</v>
      </c>
      <c r="F10" s="9" t="str">
        <f>IF($G$7="sestava bez náčiní","bez"," ")</f>
        <v>bez</v>
      </c>
      <c r="G10" s="288">
        <v>0.1</v>
      </c>
      <c r="H10" s="289">
        <v>0</v>
      </c>
      <c r="I10" s="290">
        <f t="shared" si="0"/>
        <v>0.1</v>
      </c>
      <c r="J10" s="309">
        <v>3</v>
      </c>
      <c r="K10" s="310">
        <v>3.9</v>
      </c>
      <c r="L10" s="311">
        <v>3.9</v>
      </c>
      <c r="M10" s="312">
        <v>3.4</v>
      </c>
      <c r="N10" s="312">
        <v>3.2</v>
      </c>
      <c r="O10" s="313">
        <f t="shared" si="1"/>
        <v>3.65</v>
      </c>
      <c r="P10" s="368">
        <f t="shared" si="2"/>
        <v>3.35</v>
      </c>
      <c r="Q10" s="311"/>
      <c r="R10" s="293">
        <f t="shared" si="3"/>
        <v>3.45</v>
      </c>
      <c r="S10" s="19">
        <f t="shared" si="4"/>
        <v>7</v>
      </c>
      <c r="T10" s="374"/>
      <c r="V10" s="36" t="str">
        <f t="shared" si="5"/>
        <v>bez</v>
      </c>
      <c r="W10" s="31">
        <f t="shared" si="6"/>
        <v>0.1</v>
      </c>
      <c r="X10" s="31">
        <f t="shared" ref="X10:Z12" si="7">P10</f>
        <v>3.35</v>
      </c>
      <c r="Y10" s="31">
        <f t="shared" si="7"/>
        <v>0</v>
      </c>
      <c r="Z10" s="31">
        <f t="shared" si="7"/>
        <v>3.45</v>
      </c>
    </row>
    <row r="11" spans="1:26" ht="24.95" customHeight="1">
      <c r="A11" s="33">
        <f>Seznam!B13</f>
        <v>4</v>
      </c>
      <c r="B11" s="367" t="str">
        <f>Seznam!C13</f>
        <v>Jiráková Kateřina</v>
      </c>
      <c r="C11" s="367">
        <f>Seznam!D13</f>
        <v>0</v>
      </c>
      <c r="D11" s="367" t="str">
        <f>Seznam!E13</f>
        <v>TJ Jiskra Humpolec</v>
      </c>
      <c r="E11" s="367">
        <f>Seznam!F13</f>
        <v>0</v>
      </c>
      <c r="F11" s="9" t="str">
        <f t="shared" ref="F11:F16" si="8">IF($G$7="sestava bez náčiní","bez"," ")</f>
        <v>bez</v>
      </c>
      <c r="G11" s="288">
        <v>0.3</v>
      </c>
      <c r="H11" s="289">
        <v>0.4</v>
      </c>
      <c r="I11" s="290">
        <f t="shared" si="0"/>
        <v>0.7</v>
      </c>
      <c r="J11" s="309">
        <v>3.4</v>
      </c>
      <c r="K11" s="310">
        <v>5.3</v>
      </c>
      <c r="L11" s="311">
        <v>4.5</v>
      </c>
      <c r="M11" s="312">
        <v>3.7</v>
      </c>
      <c r="N11" s="312">
        <v>3.8</v>
      </c>
      <c r="O11" s="313">
        <f t="shared" si="1"/>
        <v>4.1500000000000004</v>
      </c>
      <c r="P11" s="368">
        <f t="shared" si="2"/>
        <v>2.4499999999999993</v>
      </c>
      <c r="Q11" s="311"/>
      <c r="R11" s="293">
        <f t="shared" si="3"/>
        <v>3.1499999999999995</v>
      </c>
      <c r="S11" s="19">
        <f t="shared" si="4"/>
        <v>8</v>
      </c>
      <c r="T11" s="374"/>
      <c r="V11" s="36" t="str">
        <f t="shared" si="5"/>
        <v>bez</v>
      </c>
      <c r="W11" s="31">
        <f t="shared" si="6"/>
        <v>0.7</v>
      </c>
      <c r="X11" s="31">
        <f t="shared" si="7"/>
        <v>2.4499999999999993</v>
      </c>
      <c r="Y11" s="31">
        <f t="shared" si="7"/>
        <v>0</v>
      </c>
      <c r="Z11" s="31">
        <f t="shared" si="7"/>
        <v>3.1499999999999995</v>
      </c>
    </row>
    <row r="12" spans="1:26" ht="24.95" customHeight="1">
      <c r="A12" s="33">
        <f>Seznam!B14</f>
        <v>5</v>
      </c>
      <c r="B12" s="367" t="str">
        <f>Seznam!C14</f>
        <v>Bendová Kateřina</v>
      </c>
      <c r="C12" s="367">
        <f>Seznam!D14</f>
        <v>0</v>
      </c>
      <c r="D12" s="367" t="str">
        <f>Seznam!E14</f>
        <v>RG Proactive Milevsko</v>
      </c>
      <c r="E12" s="367">
        <f>Seznam!F14</f>
        <v>0</v>
      </c>
      <c r="F12" s="9" t="str">
        <f t="shared" si="8"/>
        <v>bez</v>
      </c>
      <c r="G12" s="288">
        <v>1.5</v>
      </c>
      <c r="H12" s="289">
        <v>0.6</v>
      </c>
      <c r="I12" s="290">
        <f t="shared" si="0"/>
        <v>2.1</v>
      </c>
      <c r="J12" s="309">
        <v>1</v>
      </c>
      <c r="K12" s="310">
        <v>2.8</v>
      </c>
      <c r="L12" s="311">
        <v>3</v>
      </c>
      <c r="M12" s="312">
        <v>2.8</v>
      </c>
      <c r="N12" s="312">
        <v>2.4</v>
      </c>
      <c r="O12" s="313">
        <f t="shared" si="1"/>
        <v>2.8</v>
      </c>
      <c r="P12" s="368">
        <f t="shared" si="2"/>
        <v>6.2</v>
      </c>
      <c r="Q12" s="311"/>
      <c r="R12" s="293">
        <f t="shared" si="3"/>
        <v>8.3000000000000007</v>
      </c>
      <c r="S12" s="19">
        <f t="shared" si="4"/>
        <v>1</v>
      </c>
      <c r="T12" s="374"/>
      <c r="V12" s="36" t="str">
        <f t="shared" si="5"/>
        <v>bez</v>
      </c>
      <c r="W12" s="31">
        <f t="shared" si="6"/>
        <v>2.1</v>
      </c>
      <c r="X12" s="31">
        <f t="shared" si="7"/>
        <v>6.2</v>
      </c>
      <c r="Y12" s="31">
        <f t="shared" si="7"/>
        <v>0</v>
      </c>
      <c r="Z12" s="31">
        <f t="shared" si="7"/>
        <v>8.3000000000000007</v>
      </c>
    </row>
    <row r="13" spans="1:26" ht="24.95" customHeight="1">
      <c r="A13" s="33">
        <f>Seznam!B15</f>
        <v>6</v>
      </c>
      <c r="B13" s="367" t="str">
        <f>Seznam!C15</f>
        <v>Karnišová Valéria</v>
      </c>
      <c r="C13" s="367">
        <f>Seznam!D15</f>
        <v>0</v>
      </c>
      <c r="D13" s="367" t="str">
        <f>Seznam!E15</f>
        <v xml:space="preserve">SKMG Máj České Budějovice </v>
      </c>
      <c r="E13" s="367">
        <f>Seznam!F15</f>
        <v>0</v>
      </c>
      <c r="F13" s="9" t="str">
        <f t="shared" si="8"/>
        <v>bez</v>
      </c>
      <c r="G13" s="288">
        <v>0.9</v>
      </c>
      <c r="H13" s="289">
        <v>0.6</v>
      </c>
      <c r="I13" s="290">
        <f t="shared" si="0"/>
        <v>1.5</v>
      </c>
      <c r="J13" s="309">
        <v>1.4</v>
      </c>
      <c r="K13" s="310">
        <v>3.6</v>
      </c>
      <c r="L13" s="311">
        <v>3.4</v>
      </c>
      <c r="M13" s="312">
        <v>2.9</v>
      </c>
      <c r="N13" s="312">
        <v>2.5</v>
      </c>
      <c r="O13" s="313">
        <f t="shared" si="1"/>
        <v>3.15</v>
      </c>
      <c r="P13" s="368">
        <f t="shared" si="2"/>
        <v>5.4499999999999993</v>
      </c>
      <c r="Q13" s="311"/>
      <c r="R13" s="293">
        <f t="shared" si="3"/>
        <v>6.9499999999999993</v>
      </c>
      <c r="S13" s="19">
        <f t="shared" si="4"/>
        <v>5</v>
      </c>
      <c r="T13" s="374"/>
      <c r="V13" s="36" t="str">
        <f t="shared" si="5"/>
        <v>bez</v>
      </c>
      <c r="W13" s="31">
        <f t="shared" si="6"/>
        <v>1.5</v>
      </c>
      <c r="X13" s="31">
        <f t="shared" ref="X13:Z17" si="9">P13</f>
        <v>5.4499999999999993</v>
      </c>
      <c r="Y13" s="31">
        <f t="shared" si="9"/>
        <v>0</v>
      </c>
      <c r="Z13" s="31">
        <f t="shared" si="9"/>
        <v>6.9499999999999993</v>
      </c>
    </row>
    <row r="14" spans="1:26" ht="24.95" customHeight="1">
      <c r="A14" s="33">
        <f>Seznam!B16</f>
        <v>7</v>
      </c>
      <c r="B14" s="367" t="str">
        <f>Seznam!C16</f>
        <v>Churanová Amélie</v>
      </c>
      <c r="C14" s="367">
        <f>Seznam!D16</f>
        <v>0</v>
      </c>
      <c r="D14" s="367" t="str">
        <f>Seznam!E16</f>
        <v xml:space="preserve">SKMG Máj České Budějovice </v>
      </c>
      <c r="E14" s="367">
        <f>Seznam!F16</f>
        <v>0</v>
      </c>
      <c r="F14" s="9" t="str">
        <f t="shared" si="8"/>
        <v>bez</v>
      </c>
      <c r="G14" s="288">
        <v>1.1000000000000001</v>
      </c>
      <c r="H14" s="289">
        <v>0.4</v>
      </c>
      <c r="I14" s="290">
        <f t="shared" si="0"/>
        <v>1.5</v>
      </c>
      <c r="J14" s="309">
        <v>1.5</v>
      </c>
      <c r="K14" s="310">
        <v>2.6</v>
      </c>
      <c r="L14" s="311">
        <v>3.4</v>
      </c>
      <c r="M14" s="312">
        <v>2.5</v>
      </c>
      <c r="N14" s="312">
        <v>2.2000000000000002</v>
      </c>
      <c r="O14" s="313">
        <f t="shared" si="1"/>
        <v>2.5499999999999998</v>
      </c>
      <c r="P14" s="368">
        <f t="shared" si="2"/>
        <v>5.95</v>
      </c>
      <c r="Q14" s="311"/>
      <c r="R14" s="293">
        <f t="shared" si="3"/>
        <v>7.45</v>
      </c>
      <c r="S14" s="19">
        <f t="shared" si="4"/>
        <v>2</v>
      </c>
      <c r="T14" s="374"/>
      <c r="V14" s="36" t="str">
        <f t="shared" si="5"/>
        <v>bez</v>
      </c>
      <c r="W14" s="31">
        <f t="shared" si="6"/>
        <v>1.5</v>
      </c>
      <c r="X14" s="31">
        <f t="shared" si="9"/>
        <v>5.95</v>
      </c>
      <c r="Y14" s="31">
        <f t="shared" si="9"/>
        <v>0</v>
      </c>
      <c r="Z14" s="31">
        <f t="shared" si="9"/>
        <v>7.45</v>
      </c>
    </row>
    <row r="15" spans="1:26" ht="24.95" customHeight="1">
      <c r="A15" s="33">
        <f>Seznam!B17</f>
        <v>8</v>
      </c>
      <c r="B15" s="367" t="str">
        <f>Seznam!C17</f>
        <v>Kotašková Elen</v>
      </c>
      <c r="C15" s="367">
        <f>Seznam!D17</f>
        <v>0</v>
      </c>
      <c r="D15" s="367" t="str">
        <f>Seznam!E17</f>
        <v xml:space="preserve">SKMG Máj České Budějovice </v>
      </c>
      <c r="E15" s="367">
        <f>Seznam!F17</f>
        <v>0</v>
      </c>
      <c r="F15" s="9" t="str">
        <f t="shared" si="8"/>
        <v>bez</v>
      </c>
      <c r="G15" s="288">
        <v>0.9</v>
      </c>
      <c r="H15" s="289">
        <v>0.4</v>
      </c>
      <c r="I15" s="290">
        <f t="shared" si="0"/>
        <v>1.3</v>
      </c>
      <c r="J15" s="309">
        <v>2.2000000000000002</v>
      </c>
      <c r="K15" s="310">
        <v>3.7</v>
      </c>
      <c r="L15" s="311">
        <v>3.5</v>
      </c>
      <c r="M15" s="312">
        <v>3</v>
      </c>
      <c r="N15" s="312">
        <v>3.2</v>
      </c>
      <c r="O15" s="313">
        <f t="shared" si="1"/>
        <v>3.35</v>
      </c>
      <c r="P15" s="368">
        <f t="shared" si="2"/>
        <v>4.4499999999999993</v>
      </c>
      <c r="Q15" s="311"/>
      <c r="R15" s="293">
        <f t="shared" si="3"/>
        <v>5.7499999999999991</v>
      </c>
      <c r="S15" s="19">
        <f t="shared" si="4"/>
        <v>6</v>
      </c>
      <c r="T15" s="374"/>
      <c r="V15" s="36" t="str">
        <f t="shared" si="5"/>
        <v>bez</v>
      </c>
      <c r="W15" s="31">
        <f t="shared" si="6"/>
        <v>1.3</v>
      </c>
      <c r="X15" s="31">
        <f t="shared" si="9"/>
        <v>4.4499999999999993</v>
      </c>
      <c r="Y15" s="31">
        <f t="shared" si="9"/>
        <v>0</v>
      </c>
      <c r="Z15" s="31">
        <f t="shared" si="9"/>
        <v>5.7499999999999991</v>
      </c>
    </row>
    <row r="16" spans="1:26" ht="24.95" customHeight="1">
      <c r="A16" s="33">
        <f>Seznam!B18</f>
        <v>9</v>
      </c>
      <c r="B16" s="367" t="str">
        <f>Seznam!C18</f>
        <v>Návarová Adéla</v>
      </c>
      <c r="C16" s="367">
        <f>Seznam!D18</f>
        <v>0</v>
      </c>
      <c r="D16" s="367" t="str">
        <f>Seznam!E18</f>
        <v xml:space="preserve">SKMG Máj České Budějovice </v>
      </c>
      <c r="E16" s="367">
        <f>Seznam!F18</f>
        <v>0</v>
      </c>
      <c r="F16" s="9" t="str">
        <f t="shared" si="8"/>
        <v>bez</v>
      </c>
      <c r="G16" s="288">
        <v>1.2</v>
      </c>
      <c r="H16" s="289">
        <v>0.4</v>
      </c>
      <c r="I16" s="290">
        <f t="shared" si="0"/>
        <v>1.6</v>
      </c>
      <c r="J16" s="309">
        <v>1.3</v>
      </c>
      <c r="K16" s="310">
        <v>3.8</v>
      </c>
      <c r="L16" s="311">
        <v>3.5</v>
      </c>
      <c r="M16" s="312">
        <v>2.8</v>
      </c>
      <c r="N16" s="312">
        <v>2.7</v>
      </c>
      <c r="O16" s="313">
        <f t="shared" si="1"/>
        <v>3.15</v>
      </c>
      <c r="P16" s="368">
        <f t="shared" si="2"/>
        <v>5.5499999999999989</v>
      </c>
      <c r="Q16" s="311"/>
      <c r="R16" s="293">
        <f t="shared" si="3"/>
        <v>7.1499999999999986</v>
      </c>
      <c r="S16" s="19">
        <f t="shared" si="4"/>
        <v>3</v>
      </c>
      <c r="T16" s="374"/>
      <c r="V16" s="36" t="str">
        <f t="shared" si="5"/>
        <v>bez</v>
      </c>
      <c r="W16" s="31">
        <f t="shared" si="6"/>
        <v>1.6</v>
      </c>
      <c r="X16" s="31">
        <f t="shared" si="9"/>
        <v>5.5499999999999989</v>
      </c>
      <c r="Y16" s="31">
        <f t="shared" si="9"/>
        <v>0</v>
      </c>
      <c r="Z16" s="31">
        <f t="shared" si="9"/>
        <v>7.1499999999999986</v>
      </c>
    </row>
    <row r="17" spans="1:26" ht="24.95" customHeight="1">
      <c r="A17" s="33"/>
      <c r="B17" s="2"/>
      <c r="C17" s="9"/>
      <c r="D17" s="34"/>
      <c r="E17" s="34"/>
      <c r="F17" s="9"/>
      <c r="G17" s="288">
        <v>0</v>
      </c>
      <c r="H17" s="289"/>
      <c r="I17" s="290">
        <f t="shared" si="0"/>
        <v>0</v>
      </c>
      <c r="J17" s="309">
        <v>0</v>
      </c>
      <c r="K17" s="310">
        <v>0</v>
      </c>
      <c r="L17" s="311"/>
      <c r="M17" s="312"/>
      <c r="N17" s="312"/>
      <c r="O17" s="313">
        <f t="shared" si="1"/>
        <v>0</v>
      </c>
      <c r="P17" s="368">
        <f t="shared" si="2"/>
        <v>0</v>
      </c>
      <c r="Q17" s="311"/>
      <c r="R17" s="293">
        <f t="shared" si="3"/>
        <v>0</v>
      </c>
      <c r="S17" s="19">
        <f t="shared" si="4"/>
        <v>9</v>
      </c>
      <c r="T17" s="374"/>
      <c r="V17" s="36">
        <f t="shared" si="5"/>
        <v>0</v>
      </c>
      <c r="W17" s="31">
        <f t="shared" si="6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</row>
  </sheetData>
  <mergeCells count="8">
    <mergeCell ref="T7:T8"/>
    <mergeCell ref="S7:S8"/>
    <mergeCell ref="F7:F8"/>
    <mergeCell ref="A7:A8"/>
    <mergeCell ref="B7:B8"/>
    <mergeCell ref="C7:C8"/>
    <mergeCell ref="D7:D8"/>
    <mergeCell ref="E7:E8"/>
  </mergeCells>
  <phoneticPr fontId="13" type="noConversion"/>
  <conditionalFormatting sqref="N9 G9:H17 J9:M17">
    <cfRule type="cellIs" dxfId="38" priority="1" stopIfTrue="1" operator="equal">
      <formula>0</formula>
    </cfRule>
  </conditionalFormatting>
  <conditionalFormatting sqref="I9:I17">
    <cfRule type="cellIs" dxfId="37" priority="2" stopIfTrue="1" operator="equal">
      <formula>0</formula>
    </cfRule>
    <cfRule type="cellIs" dxfId="36" priority="3" stopIfTrue="1" operator="greaterThan">
      <formula>-100</formula>
    </cfRule>
  </conditionalFormatting>
  <conditionalFormatting sqref="N10:N17">
    <cfRule type="cellIs" dxfId="35" priority="4" stopIfTrue="1" operator="equal">
      <formula>0</formula>
    </cfRule>
    <cfRule type="cellIs" dxfId="34" priority="5" stopIfTrue="1" operator="lessThan">
      <formula>4</formula>
    </cfRule>
  </conditionalFormatting>
  <conditionalFormatting sqref="O8:O17">
    <cfRule type="cellIs" dxfId="33" priority="6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86</vt:i4>
      </vt:variant>
    </vt:vector>
  </HeadingPairs>
  <TitlesOfParts>
    <vt:vector size="109" baseType="lpstr">
      <vt:lpstr>Seznam</vt:lpstr>
      <vt:lpstr>Popis</vt:lpstr>
      <vt:lpstr>S 1+2+3a</vt:lpstr>
      <vt:lpstr>S 3b+4</vt:lpstr>
      <vt:lpstr>S 5+6+7</vt:lpstr>
      <vt:lpstr>S8+ 9+10</vt:lpstr>
      <vt:lpstr>Z1</vt:lpstr>
      <vt:lpstr>Z2</vt:lpstr>
      <vt:lpstr>Z3a</vt:lpstr>
      <vt:lpstr>Z3b</vt:lpstr>
      <vt:lpstr>Z4</vt:lpstr>
      <vt:lpstr>Z5</vt:lpstr>
      <vt:lpstr>Z6</vt:lpstr>
      <vt:lpstr>Z7</vt:lpstr>
      <vt:lpstr>Z8</vt:lpstr>
      <vt:lpstr>Z9</vt:lpstr>
      <vt:lpstr>Z10</vt:lpstr>
      <vt:lpstr>V 1+2+3a</vt:lpstr>
      <vt:lpstr>V 3b+4</vt:lpstr>
      <vt:lpstr>V 5+6+7</vt:lpstr>
      <vt:lpstr>V 8+9+10</vt:lpstr>
      <vt:lpstr>Jména</vt:lpstr>
      <vt:lpstr>Příjmení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1+2+3a'!Oblast_tisku</vt:lpstr>
      <vt:lpstr>'V 3b+4'!Oblast_tisku</vt:lpstr>
      <vt:lpstr>'V 5+6+7'!Oblast_tisku</vt:lpstr>
      <vt:lpstr>'V 8+9+10'!Oblast_tisku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revision/>
  <dcterms:created xsi:type="dcterms:W3CDTF">2001-03-21T14:10:12Z</dcterms:created>
  <dcterms:modified xsi:type="dcterms:W3CDTF">2017-03-09T09:42:17Z</dcterms:modified>
</cp:coreProperties>
</file>