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265" windowHeight="7680" tabRatio="787" activeTab="15"/>
  </bookViews>
  <sheets>
    <sheet name="Seznam" sheetId="74" r:id="rId1"/>
    <sheet name="Popis" sheetId="82" r:id="rId2"/>
    <sheet name="S1+S2" sheetId="96" r:id="rId3"/>
    <sheet name="S3+S4" sheetId="97" r:id="rId4"/>
    <sheet name="S5+S6" sheetId="142" state="hidden" r:id="rId5"/>
    <sheet name="S7+S8+S9" sheetId="143" state="hidden" r:id="rId6"/>
    <sheet name="Z1" sheetId="86" state="hidden" r:id="rId7"/>
    <sheet name="Z2" sheetId="123" state="hidden" r:id="rId8"/>
    <sheet name="Z3" sheetId="89" state="hidden" r:id="rId9"/>
    <sheet name="Z4" sheetId="128" state="hidden" r:id="rId10"/>
    <sheet name="Z5" sheetId="144" state="hidden" r:id="rId11"/>
    <sheet name="Z6" sheetId="145" state="hidden" r:id="rId12"/>
    <sheet name="Z7" sheetId="146" state="hidden" r:id="rId13"/>
    <sheet name="Z8" sheetId="147" state="hidden" r:id="rId14"/>
    <sheet name="Z9" sheetId="148" state="hidden" r:id="rId15"/>
    <sheet name="V1+V2" sheetId="93" r:id="rId16"/>
    <sheet name="V3" sheetId="94" r:id="rId17"/>
    <sheet name="V4" sheetId="130" r:id="rId18"/>
    <sheet name="V5" sheetId="149" r:id="rId19"/>
    <sheet name="V6" sheetId="151" r:id="rId20"/>
    <sheet name="V7+V8+V9" sheetId="150" r:id="rId21"/>
    <sheet name="Jména" sheetId="84" state="hidden" r:id="rId22"/>
    <sheet name="Příjmení" sheetId="83" state="hidden" r:id="rId23"/>
  </sheets>
  <definedNames>
    <definedName name="__kat1">Popis!$C$6</definedName>
    <definedName name="__kat10">Popis!#REF!</definedName>
    <definedName name="__kat11">Popis!#REF!</definedName>
    <definedName name="__kat2">Popis!$C$7</definedName>
    <definedName name="__kat3">Popis!$C$8</definedName>
    <definedName name="__kat4">Popis!$C$9</definedName>
    <definedName name="__kat5">Popis!$C$10</definedName>
    <definedName name="__kat6">Popis!$C$11</definedName>
    <definedName name="__kat7">Popis!$C$12</definedName>
    <definedName name="__kat8">Popis!$C$13</definedName>
    <definedName name="__kat9">Popis!$C$14</definedName>
    <definedName name="_xlnm._FilterDatabase" localSheetId="21" hidden="1">Jména!$A$2:$B$116</definedName>
    <definedName name="_xlnm._FilterDatabase" localSheetId="0" hidden="1">Seznam!$A$1:$K$75</definedName>
    <definedName name="_kat1">Popis!$C$6</definedName>
    <definedName name="_kat10">Popis!#REF!</definedName>
    <definedName name="_kat11">Popis!#REF!</definedName>
    <definedName name="_kat2">Popis!$C$7</definedName>
    <definedName name="_kat3">Popis!$C$8</definedName>
    <definedName name="_kat4">Popis!$C$9</definedName>
    <definedName name="_kat5">Popis!$C$10</definedName>
    <definedName name="_kat6">Popis!$C$11</definedName>
    <definedName name="_kat7">Popis!$C$12</definedName>
    <definedName name="_kat8">Popis!$C$13</definedName>
    <definedName name="_kat9">Popis!$C$14</definedName>
    <definedName name="Datum">Popis!$C$3</definedName>
    <definedName name="K11S2">Popis!#REF!</definedName>
    <definedName name="Kat10S1">Popis!#REF!</definedName>
    <definedName name="Kat10S2">Popis!#REF!</definedName>
    <definedName name="Kat10S3">Popis!#REF!</definedName>
    <definedName name="Kat10S4">Popis!#REF!</definedName>
    <definedName name="Kat11S1">Popis!#REF!</definedName>
    <definedName name="Kat11S2">Popis!#REF!</definedName>
    <definedName name="Kat11S3">Popis!#REF!</definedName>
    <definedName name="Kat11S4">Popis!#REF!</definedName>
    <definedName name="Kat1S1">Popis!$E$6</definedName>
    <definedName name="Kat1S2">Popis!$F$6</definedName>
    <definedName name="Kat1S3">Popis!$G$6</definedName>
    <definedName name="Kat1S4">Popis!$H$6</definedName>
    <definedName name="Kat2S1">Popis!$E$7</definedName>
    <definedName name="Kat2S2">Popis!$F$7</definedName>
    <definedName name="Kat2S3">Popis!$G$7</definedName>
    <definedName name="Kat2S4">Popis!$H$7</definedName>
    <definedName name="Kat3S1">Popis!$E$8</definedName>
    <definedName name="Kat3S2">Popis!$F$8</definedName>
    <definedName name="Kat3S3">Popis!$G$8</definedName>
    <definedName name="Kat3S4">Popis!$H$8</definedName>
    <definedName name="Kat4S1">Popis!$E$9</definedName>
    <definedName name="Kat4S2">Popis!$F$9</definedName>
    <definedName name="Kat4S3">Popis!$G$9</definedName>
    <definedName name="Kat4S4">Popis!$H$9</definedName>
    <definedName name="Kat5S1">Popis!$E$10</definedName>
    <definedName name="Kat5S2">Popis!$F$10</definedName>
    <definedName name="Kat5S3">Popis!$G$10</definedName>
    <definedName name="Kat5S4">Popis!$H$10</definedName>
    <definedName name="Kat5S5">Popis!$E$10</definedName>
    <definedName name="Kat6S1">Popis!$E$11</definedName>
    <definedName name="Kat6S2">Popis!$F$11</definedName>
    <definedName name="Kat6S3">Popis!$G$11</definedName>
    <definedName name="Kat6S4">Popis!$H$11</definedName>
    <definedName name="Kat7S1">Popis!$E$12</definedName>
    <definedName name="Kat7S2">Popis!$F$12</definedName>
    <definedName name="Kat7S3">Popis!$G$12</definedName>
    <definedName name="Kat7S4">Popis!$H$12</definedName>
    <definedName name="Kat8S1">Popis!$E$13</definedName>
    <definedName name="Kat8S2">Popis!$F$13</definedName>
    <definedName name="Kat8S3">Popis!$G$13</definedName>
    <definedName name="Kat8S4">Popis!$H$13</definedName>
    <definedName name="Kat9S1">Popis!$E$14</definedName>
    <definedName name="Kat9S2">Popis!$F$14</definedName>
    <definedName name="Kat9S3">Popis!$G$14</definedName>
    <definedName name="Kat9S4">Popis!$H$14</definedName>
    <definedName name="KatS1">Popis!$E$6</definedName>
    <definedName name="Místo">Popis!$C$2</definedName>
    <definedName name="Název">Popis!$C$1</definedName>
    <definedName name="_xlnm.Print_Area" localSheetId="15">'V1+V2'!$1:$1048576</definedName>
    <definedName name="_xlnm.Print_Area" localSheetId="16">'V3'!$1:$1048576</definedName>
    <definedName name="_xlnm.Print_Area" localSheetId="17">'V4'!$1:$1048576</definedName>
    <definedName name="_xlnm.Print_Area" localSheetId="18">'V5'!$1:$1048576</definedName>
    <definedName name="_xlnm.Print_Area" localSheetId="19">'V6'!$1:$1048576</definedName>
    <definedName name="_xlnm.Print_Area" localSheetId="20">'V7+V8+V9'!$1:$1048576</definedName>
    <definedName name="PocetKat1">Popis!$D$6</definedName>
    <definedName name="PocetKat10">Popis!#REF!</definedName>
    <definedName name="PocetKat2">Popis!$D$7</definedName>
    <definedName name="PocetKat3">Popis!$D$8</definedName>
    <definedName name="PocetKat4">Popis!$D$9</definedName>
    <definedName name="PocetKat5">Popis!$D$10</definedName>
    <definedName name="PocetKat6">Popis!$D$11</definedName>
    <definedName name="PocetKat7">Popis!$D$12</definedName>
    <definedName name="PocetKat8">Popis!$D$13</definedName>
    <definedName name="PocetKat9">Popis!$D$14</definedName>
  </definedNames>
  <calcPr calcId="125725"/>
</workbook>
</file>

<file path=xl/calcChain.xml><?xml version="1.0" encoding="utf-8"?>
<calcChain xmlns="http://schemas.openxmlformats.org/spreadsheetml/2006/main">
  <c r="K12" i="147"/>
  <c r="P12"/>
  <c r="R12"/>
  <c r="K19"/>
  <c r="P19"/>
  <c r="R19"/>
  <c r="K26"/>
  <c r="P26"/>
  <c r="R26"/>
  <c r="S26"/>
  <c r="Z23"/>
  <c r="T35" i="150"/>
  <c r="Z24" i="147"/>
  <c r="T36" i="150"/>
  <c r="Z25" i="147"/>
  <c r="T33" i="150"/>
  <c r="Z26" i="147"/>
  <c r="T34" i="150"/>
  <c r="Z16" i="147"/>
  <c r="O35" i="150"/>
  <c r="K17" i="147"/>
  <c r="X17"/>
  <c r="M36" i="150"/>
  <c r="P17" i="147"/>
  <c r="Y17"/>
  <c r="N36" i="150"/>
  <c r="Z17" i="147"/>
  <c r="O36" i="150"/>
  <c r="R17" i="147"/>
  <c r="AA17"/>
  <c r="P36" i="150"/>
  <c r="K18" i="147"/>
  <c r="X18"/>
  <c r="M33" i="150"/>
  <c r="P18" i="147"/>
  <c r="Y18"/>
  <c r="N33" i="150"/>
  <c r="Z18" i="147"/>
  <c r="O33" i="150"/>
  <c r="R18" i="147"/>
  <c r="AA18"/>
  <c r="P33" i="150"/>
  <c r="Z19" i="147"/>
  <c r="O34" i="150"/>
  <c r="K9" i="147"/>
  <c r="X9"/>
  <c r="H35" i="150"/>
  <c r="P9" i="147"/>
  <c r="Y9"/>
  <c r="I35" i="150"/>
  <c r="Z9" i="147"/>
  <c r="J35" i="150"/>
  <c r="R9" i="147"/>
  <c r="AA9"/>
  <c r="K35" i="150"/>
  <c r="Z10" i="147"/>
  <c r="J36" i="150"/>
  <c r="Z11" i="147"/>
  <c r="J33" i="150"/>
  <c r="X12" i="147"/>
  <c r="H34" i="150"/>
  <c r="Y12" i="147"/>
  <c r="I34" i="150"/>
  <c r="Z12" i="147"/>
  <c r="J34" i="150"/>
  <c r="AA12" i="147"/>
  <c r="K34" i="150"/>
  <c r="Z31" i="148"/>
  <c r="T55" i="150"/>
  <c r="Z32" i="148"/>
  <c r="T50" i="150"/>
  <c r="Z33" i="148"/>
  <c r="T54" i="150"/>
  <c r="Z34" i="148"/>
  <c r="T56" i="150"/>
  <c r="Z35" i="148"/>
  <c r="T49" i="150"/>
  <c r="Z36" i="148"/>
  <c r="T53" i="150"/>
  <c r="Z37" i="148"/>
  <c r="T51" i="150"/>
  <c r="Z38" i="148"/>
  <c r="T52" i="150"/>
  <c r="Z20" i="148"/>
  <c r="O55" i="150"/>
  <c r="K21" i="148"/>
  <c r="X21"/>
  <c r="M50" i="150"/>
  <c r="P21" i="148"/>
  <c r="Y21"/>
  <c r="N50" i="150"/>
  <c r="Z21" i="148"/>
  <c r="O50" i="150"/>
  <c r="R21" i="148"/>
  <c r="AA21"/>
  <c r="P50" i="150"/>
  <c r="Z22" i="148"/>
  <c r="O54" i="150"/>
  <c r="K23" i="148"/>
  <c r="X23"/>
  <c r="M56" i="150"/>
  <c r="P23" i="148"/>
  <c r="Y23"/>
  <c r="N56" i="150"/>
  <c r="Z23" i="148"/>
  <c r="O56" i="150"/>
  <c r="R23" i="148"/>
  <c r="AA23"/>
  <c r="P56" i="150"/>
  <c r="Z24" i="148"/>
  <c r="O49" i="150"/>
  <c r="Z25" i="148"/>
  <c r="O53" i="150"/>
  <c r="Z26" i="148"/>
  <c r="O51" i="150"/>
  <c r="Z27" i="148"/>
  <c r="O52" i="150"/>
  <c r="K9" i="148"/>
  <c r="X9"/>
  <c r="H55" i="150"/>
  <c r="P9" i="148"/>
  <c r="Y9"/>
  <c r="I55" i="150"/>
  <c r="Z9" i="148"/>
  <c r="J55" i="150"/>
  <c r="R9" i="148"/>
  <c r="AA9"/>
  <c r="K55" i="150"/>
  <c r="Z10" i="148"/>
  <c r="J50" i="150"/>
  <c r="K11" i="148"/>
  <c r="X11"/>
  <c r="H54" i="150"/>
  <c r="P11" i="148"/>
  <c r="Y11"/>
  <c r="I54" i="150"/>
  <c r="Z11" i="148"/>
  <c r="J54" i="150"/>
  <c r="R11" i="148"/>
  <c r="AA11"/>
  <c r="K54" i="150"/>
  <c r="Z12" i="148"/>
  <c r="J56" i="150"/>
  <c r="Z13" i="148"/>
  <c r="J49" i="150"/>
  <c r="Z14" i="148"/>
  <c r="J53" i="150"/>
  <c r="Z15" i="148"/>
  <c r="J51" i="150"/>
  <c r="Z16" i="148"/>
  <c r="J52" i="150"/>
  <c r="P30" i="146"/>
  <c r="K35"/>
  <c r="X35"/>
  <c r="R21" i="150"/>
  <c r="P35" i="146"/>
  <c r="Y35"/>
  <c r="S21" i="150"/>
  <c r="Z35" i="146"/>
  <c r="T21" i="150"/>
  <c r="R35" i="146"/>
  <c r="AA35"/>
  <c r="U21" i="150"/>
  <c r="K9" i="146"/>
  <c r="P9"/>
  <c r="R9"/>
  <c r="K22"/>
  <c r="P22"/>
  <c r="R22"/>
  <c r="S35"/>
  <c r="AB35"/>
  <c r="V21" i="150"/>
  <c r="K36" i="146"/>
  <c r="X36"/>
  <c r="R17" i="150"/>
  <c r="P36" i="146"/>
  <c r="Y36"/>
  <c r="S17" i="150"/>
  <c r="Z36" i="146"/>
  <c r="T17" i="150"/>
  <c r="R36" i="146"/>
  <c r="AA36"/>
  <c r="U17" i="150"/>
  <c r="K10" i="146"/>
  <c r="P10"/>
  <c r="R10"/>
  <c r="K23"/>
  <c r="P23"/>
  <c r="R23"/>
  <c r="S36"/>
  <c r="AB36"/>
  <c r="V17" i="150"/>
  <c r="Z37" i="146"/>
  <c r="T18" i="150"/>
  <c r="Z38" i="146"/>
  <c r="T14" i="150"/>
  <c r="K39" i="146"/>
  <c r="X39"/>
  <c r="R20" i="150"/>
  <c r="P39" i="146"/>
  <c r="Y39"/>
  <c r="S20" i="150"/>
  <c r="Z39" i="146"/>
  <c r="T20" i="150"/>
  <c r="R39" i="146"/>
  <c r="AA39"/>
  <c r="U20" i="150"/>
  <c r="Z40" i="146"/>
  <c r="T16" i="150"/>
  <c r="K41" i="146"/>
  <c r="X41"/>
  <c r="R15" i="150"/>
  <c r="P41" i="146"/>
  <c r="Y41"/>
  <c r="S15" i="150"/>
  <c r="Z41" i="146"/>
  <c r="T15" i="150"/>
  <c r="R41" i="146"/>
  <c r="AA41"/>
  <c r="U15" i="150"/>
  <c r="Z42" i="146"/>
  <c r="T22" i="150"/>
  <c r="K43" i="146"/>
  <c r="X43"/>
  <c r="R23" i="150"/>
  <c r="P43" i="146"/>
  <c r="Y43"/>
  <c r="S23" i="150"/>
  <c r="Z43" i="146"/>
  <c r="T23" i="150"/>
  <c r="R43" i="146"/>
  <c r="AA43"/>
  <c r="U23" i="150"/>
  <c r="Z44" i="146"/>
  <c r="T19" i="150"/>
  <c r="X22" i="146"/>
  <c r="M21" i="150"/>
  <c r="Y22" i="146"/>
  <c r="N21" i="150"/>
  <c r="Z22" i="146"/>
  <c r="O21" i="150"/>
  <c r="AA22" i="146"/>
  <c r="P21" i="150"/>
  <c r="X23" i="146"/>
  <c r="M17" i="150"/>
  <c r="Y23" i="146"/>
  <c r="N17" i="150"/>
  <c r="Z23" i="146"/>
  <c r="O17" i="150"/>
  <c r="AA23" i="146"/>
  <c r="P17" i="150"/>
  <c r="K24" i="146"/>
  <c r="X24"/>
  <c r="M18" i="150"/>
  <c r="P24" i="146"/>
  <c r="Y24"/>
  <c r="N18" i="150"/>
  <c r="Z24" i="146"/>
  <c r="O18" i="150"/>
  <c r="R24" i="146"/>
  <c r="AA24"/>
  <c r="P18" i="150"/>
  <c r="K25" i="146"/>
  <c r="X25"/>
  <c r="M14" i="150"/>
  <c r="P25" i="146"/>
  <c r="Y25"/>
  <c r="N14" i="150"/>
  <c r="Z25" i="146"/>
  <c r="O14" i="150"/>
  <c r="R25" i="146"/>
  <c r="AA25"/>
  <c r="P14" i="150"/>
  <c r="Z26" i="146"/>
  <c r="O20" i="150"/>
  <c r="K27" i="146"/>
  <c r="X27"/>
  <c r="M16" i="150"/>
  <c r="P27" i="146"/>
  <c r="Y27"/>
  <c r="N16" i="150"/>
  <c r="Z27" i="146"/>
  <c r="O16" i="150"/>
  <c r="R27" i="146"/>
  <c r="AA27"/>
  <c r="P16" i="150"/>
  <c r="Z28" i="146"/>
  <c r="O15" i="150"/>
  <c r="K29" i="146"/>
  <c r="X29"/>
  <c r="M22" i="150"/>
  <c r="P29" i="146"/>
  <c r="Y29"/>
  <c r="N22" i="150"/>
  <c r="Z29" i="146"/>
  <c r="O22" i="150"/>
  <c r="R29" i="146"/>
  <c r="AA29"/>
  <c r="P22" i="150"/>
  <c r="Z30" i="146"/>
  <c r="O23" i="150"/>
  <c r="K31" i="146"/>
  <c r="X31"/>
  <c r="M19" i="150"/>
  <c r="P31" i="146"/>
  <c r="Y31"/>
  <c r="N19" i="150"/>
  <c r="Z31" i="146"/>
  <c r="O19" i="150"/>
  <c r="R31" i="146"/>
  <c r="AA31"/>
  <c r="P19" i="150"/>
  <c r="Z9" i="146"/>
  <c r="Z10"/>
  <c r="Z11"/>
  <c r="Z12"/>
  <c r="Z13"/>
  <c r="Z14"/>
  <c r="Z15"/>
  <c r="Z16"/>
  <c r="Z17"/>
  <c r="Z18"/>
  <c r="Y9"/>
  <c r="Y10"/>
  <c r="P11"/>
  <c r="Y11"/>
  <c r="P12"/>
  <c r="Y12"/>
  <c r="P13"/>
  <c r="Y13"/>
  <c r="P14"/>
  <c r="Y14"/>
  <c r="P15"/>
  <c r="Y15"/>
  <c r="X9"/>
  <c r="X10"/>
  <c r="K11"/>
  <c r="X11"/>
  <c r="K12"/>
  <c r="X12"/>
  <c r="K13"/>
  <c r="X13"/>
  <c r="K14"/>
  <c r="X14"/>
  <c r="K15"/>
  <c r="X15"/>
  <c r="K48" i="144"/>
  <c r="X48"/>
  <c r="R17" i="149"/>
  <c r="P48" i="144"/>
  <c r="Y48"/>
  <c r="S17" i="149"/>
  <c r="Z48" i="144"/>
  <c r="T17" i="149"/>
  <c r="R48" i="144"/>
  <c r="AA48"/>
  <c r="U17" i="149"/>
  <c r="K9" i="144"/>
  <c r="P9"/>
  <c r="R9"/>
  <c r="K27"/>
  <c r="P27"/>
  <c r="R27"/>
  <c r="S48"/>
  <c r="AB48"/>
  <c r="V17" i="149"/>
  <c r="K49" i="144"/>
  <c r="X49"/>
  <c r="R16" i="149"/>
  <c r="P49" i="144"/>
  <c r="Y49"/>
  <c r="S16" i="149"/>
  <c r="Z49" i="144"/>
  <c r="T16" i="149"/>
  <c r="R49" i="144"/>
  <c r="AA49"/>
  <c r="U16" i="149"/>
  <c r="K10" i="144"/>
  <c r="P10"/>
  <c r="R10"/>
  <c r="K28"/>
  <c r="P28"/>
  <c r="R28"/>
  <c r="S49"/>
  <c r="AB49"/>
  <c r="V16" i="149"/>
  <c r="K50" i="144"/>
  <c r="X50"/>
  <c r="R26" i="149"/>
  <c r="P50" i="144"/>
  <c r="Y50"/>
  <c r="S26" i="149"/>
  <c r="Z50" i="144"/>
  <c r="T26" i="149"/>
  <c r="R50" i="144"/>
  <c r="AA50"/>
  <c r="U26" i="149"/>
  <c r="K11" i="144"/>
  <c r="P11"/>
  <c r="R11"/>
  <c r="K29"/>
  <c r="P29"/>
  <c r="R29"/>
  <c r="S50"/>
  <c r="AB50"/>
  <c r="V26" i="149"/>
  <c r="K51" i="144"/>
  <c r="X51"/>
  <c r="R15" i="149"/>
  <c r="P51" i="144"/>
  <c r="Y51"/>
  <c r="S15" i="149"/>
  <c r="T15"/>
  <c r="R51" i="144"/>
  <c r="AA51"/>
  <c r="U15" i="149"/>
  <c r="K12" i="144"/>
  <c r="P12"/>
  <c r="R12"/>
  <c r="K30"/>
  <c r="P30"/>
  <c r="R30"/>
  <c r="S51"/>
  <c r="AB51"/>
  <c r="V15" i="149"/>
  <c r="K52" i="144"/>
  <c r="X52"/>
  <c r="R25" i="149"/>
  <c r="P52" i="144"/>
  <c r="Y52"/>
  <c r="S25" i="149"/>
  <c r="T25"/>
  <c r="R52" i="144"/>
  <c r="AA52"/>
  <c r="U25" i="149"/>
  <c r="K13" i="144"/>
  <c r="P13"/>
  <c r="R13"/>
  <c r="K31"/>
  <c r="P31"/>
  <c r="R31"/>
  <c r="S52"/>
  <c r="AB52"/>
  <c r="V25" i="149"/>
  <c r="K53" i="144"/>
  <c r="X53"/>
  <c r="R23" i="149"/>
  <c r="P53" i="144"/>
  <c r="Y53"/>
  <c r="S23" i="149"/>
  <c r="T23"/>
  <c r="R53" i="144"/>
  <c r="AA53"/>
  <c r="U23" i="149"/>
  <c r="K14" i="144"/>
  <c r="P14"/>
  <c r="R14"/>
  <c r="K32"/>
  <c r="P32"/>
  <c r="R32"/>
  <c r="S53"/>
  <c r="AB53"/>
  <c r="V23" i="149"/>
  <c r="K54" i="144"/>
  <c r="X54"/>
  <c r="R21" i="149"/>
  <c r="P54" i="144"/>
  <c r="Y54"/>
  <c r="S21" i="149"/>
  <c r="Z54" i="144"/>
  <c r="T21" i="149"/>
  <c r="R54" i="144"/>
  <c r="AA54"/>
  <c r="U21" i="149"/>
  <c r="K15" i="144"/>
  <c r="P15"/>
  <c r="R15"/>
  <c r="K33"/>
  <c r="P33"/>
  <c r="R33"/>
  <c r="S54"/>
  <c r="AB54"/>
  <c r="V21" i="149"/>
  <c r="K55" i="144"/>
  <c r="X55"/>
  <c r="R22" i="149"/>
  <c r="P55" i="144"/>
  <c r="Y55"/>
  <c r="S22" i="149"/>
  <c r="Z55" i="144"/>
  <c r="T22" i="149"/>
  <c r="R55" i="144"/>
  <c r="AA55"/>
  <c r="U22" i="149"/>
  <c r="K16" i="144"/>
  <c r="P16"/>
  <c r="R16"/>
  <c r="K34"/>
  <c r="P34"/>
  <c r="R34"/>
  <c r="S55"/>
  <c r="AB55"/>
  <c r="V22" i="149"/>
  <c r="K56" i="144"/>
  <c r="X56"/>
  <c r="R19" i="149"/>
  <c r="P56" i="144"/>
  <c r="Y56"/>
  <c r="S19" i="149"/>
  <c r="Z56" i="144"/>
  <c r="T19" i="149"/>
  <c r="R56" i="144"/>
  <c r="AA56"/>
  <c r="U19" i="149"/>
  <c r="K17" i="144"/>
  <c r="P17"/>
  <c r="R17"/>
  <c r="K35"/>
  <c r="P35"/>
  <c r="R35"/>
  <c r="S56"/>
  <c r="AB56"/>
  <c r="V19" i="149"/>
  <c r="K57" i="144"/>
  <c r="X57"/>
  <c r="R20" i="149"/>
  <c r="P57" i="144"/>
  <c r="Y57"/>
  <c r="S20" i="149"/>
  <c r="Z57" i="144"/>
  <c r="T20" i="149"/>
  <c r="R57" i="144"/>
  <c r="AA57"/>
  <c r="U20" i="149"/>
  <c r="K18" i="144"/>
  <c r="P18"/>
  <c r="R18"/>
  <c r="K36"/>
  <c r="P36"/>
  <c r="R36"/>
  <c r="S57"/>
  <c r="AB57"/>
  <c r="V20" i="149"/>
  <c r="K58" i="144"/>
  <c r="X58"/>
  <c r="R18" i="149"/>
  <c r="P58" i="144"/>
  <c r="Y58"/>
  <c r="S18" i="149"/>
  <c r="T18"/>
  <c r="R58" i="144"/>
  <c r="AA58"/>
  <c r="U18" i="149"/>
  <c r="K19" i="144"/>
  <c r="P19"/>
  <c r="R19"/>
  <c r="K37"/>
  <c r="P37"/>
  <c r="R37"/>
  <c r="S58"/>
  <c r="AB58"/>
  <c r="V18" i="149"/>
  <c r="K59" i="144"/>
  <c r="X59"/>
  <c r="R14" i="149"/>
  <c r="P59" i="144"/>
  <c r="Y59"/>
  <c r="S14" i="149"/>
  <c r="Z59" i="144"/>
  <c r="T14" i="149"/>
  <c r="R59" i="144"/>
  <c r="AA59"/>
  <c r="U14" i="149"/>
  <c r="K20" i="144"/>
  <c r="P20"/>
  <c r="R20"/>
  <c r="K38"/>
  <c r="P38"/>
  <c r="R38"/>
  <c r="S59"/>
  <c r="AB59"/>
  <c r="V14" i="149"/>
  <c r="K60" i="144"/>
  <c r="X60"/>
  <c r="R24" i="149"/>
  <c r="P60" i="144"/>
  <c r="Y60"/>
  <c r="S24" i="149"/>
  <c r="Z60" i="144"/>
  <c r="T24" i="149"/>
  <c r="R60" i="144"/>
  <c r="AA60"/>
  <c r="U24" i="149"/>
  <c r="K21" i="144"/>
  <c r="P21"/>
  <c r="R21"/>
  <c r="K39"/>
  <c r="P39"/>
  <c r="R39"/>
  <c r="S60"/>
  <c r="AB60"/>
  <c r="V24" i="149"/>
  <c r="X27" i="144"/>
  <c r="M17" i="149"/>
  <c r="Y27" i="144"/>
  <c r="N17" i="149"/>
  <c r="Z27" i="144"/>
  <c r="O17" i="149"/>
  <c r="AA27" i="144"/>
  <c r="P17" i="149"/>
  <c r="X28" i="144"/>
  <c r="M16" i="149"/>
  <c r="Y28" i="144"/>
  <c r="N16" i="149"/>
  <c r="Z28" i="144"/>
  <c r="O16" i="149"/>
  <c r="AA28" i="144"/>
  <c r="P16" i="149"/>
  <c r="X29" i="144"/>
  <c r="M26" i="149"/>
  <c r="Y29" i="144"/>
  <c r="N26" i="149"/>
  <c r="Z29" i="144"/>
  <c r="O26" i="149"/>
  <c r="AA29" i="144"/>
  <c r="P26" i="149"/>
  <c r="X30" i="144"/>
  <c r="M15" i="149"/>
  <c r="Y30" i="144"/>
  <c r="N15" i="149"/>
  <c r="Z30" i="144"/>
  <c r="O15" i="149"/>
  <c r="AA30" i="144"/>
  <c r="P15" i="149"/>
  <c r="X31" i="144"/>
  <c r="M25" i="149"/>
  <c r="Y31" i="144"/>
  <c r="N25" i="149"/>
  <c r="O25"/>
  <c r="AA31" i="144"/>
  <c r="P25" i="149"/>
  <c r="X32" i="144"/>
  <c r="M23" i="149"/>
  <c r="Y32" i="144"/>
  <c r="N23" i="149"/>
  <c r="O23"/>
  <c r="AA32" i="144"/>
  <c r="P23" i="149"/>
  <c r="X33" i="144"/>
  <c r="M21" i="149"/>
  <c r="Y33" i="144"/>
  <c r="N21" i="149"/>
  <c r="O21"/>
  <c r="AA33" i="144"/>
  <c r="P21" i="149"/>
  <c r="X34" i="144"/>
  <c r="M22" i="149"/>
  <c r="Y34" i="144"/>
  <c r="N22" i="149"/>
  <c r="Z34" i="144"/>
  <c r="O22" i="149"/>
  <c r="AA34" i="144"/>
  <c r="P22" i="149"/>
  <c r="X35" i="144"/>
  <c r="M19" i="149"/>
  <c r="Y35" i="144"/>
  <c r="N19" i="149"/>
  <c r="Z35" i="144"/>
  <c r="O19" i="149"/>
  <c r="AA35" i="144"/>
  <c r="P19" i="149"/>
  <c r="X36" i="144"/>
  <c r="M20" i="149"/>
  <c r="Y36" i="144"/>
  <c r="N20" i="149"/>
  <c r="Z36" i="144"/>
  <c r="O20" i="149"/>
  <c r="AA36" i="144"/>
  <c r="P20" i="149"/>
  <c r="X37" i="144"/>
  <c r="M18" i="149"/>
  <c r="Y37" i="144"/>
  <c r="N18" i="149"/>
  <c r="O18"/>
  <c r="AA37" i="144"/>
  <c r="P18" i="149"/>
  <c r="X38" i="144"/>
  <c r="M14" i="149"/>
  <c r="Y38" i="144"/>
  <c r="N14" i="149"/>
  <c r="Z38" i="144"/>
  <c r="O14" i="149"/>
  <c r="AA38" i="144"/>
  <c r="P14" i="149"/>
  <c r="X39" i="144"/>
  <c r="M24" i="149"/>
  <c r="Y39" i="144"/>
  <c r="N24" i="149"/>
  <c r="Z39" i="144"/>
  <c r="O24" i="149"/>
  <c r="AA39" i="144"/>
  <c r="P24" i="149"/>
  <c r="X9" i="144"/>
  <c r="H17" i="149"/>
  <c r="Y9" i="144"/>
  <c r="I17" i="149"/>
  <c r="Z9" i="144"/>
  <c r="J17" i="149"/>
  <c r="AA9" i="144"/>
  <c r="K17" i="149"/>
  <c r="X10" i="144"/>
  <c r="H16" i="149"/>
  <c r="Y10" i="144"/>
  <c r="I16" i="149"/>
  <c r="Z10" i="144"/>
  <c r="J16" i="149"/>
  <c r="AA10" i="144"/>
  <c r="K16" i="149"/>
  <c r="X11" i="144"/>
  <c r="H26" i="149"/>
  <c r="Y11" i="144"/>
  <c r="I26" i="149"/>
  <c r="Z11" i="144"/>
  <c r="J26" i="149"/>
  <c r="AA11" i="144"/>
  <c r="K26" i="149"/>
  <c r="X12" i="144"/>
  <c r="H15" i="149"/>
  <c r="Y12" i="144"/>
  <c r="I15" i="149"/>
  <c r="Z12" i="144"/>
  <c r="J15" i="149"/>
  <c r="AA12" i="144"/>
  <c r="K15" i="149"/>
  <c r="X13" i="144"/>
  <c r="H25" i="149"/>
  <c r="Y13" i="144"/>
  <c r="I25" i="149"/>
  <c r="Z13" i="144"/>
  <c r="J25" i="149"/>
  <c r="AA13" i="144"/>
  <c r="K25" i="149"/>
  <c r="X14" i="144"/>
  <c r="H23" i="149"/>
  <c r="Y14" i="144"/>
  <c r="I23" i="149"/>
  <c r="Z14" i="144"/>
  <c r="J23" i="149"/>
  <c r="AA14" i="144"/>
  <c r="K23" i="149"/>
  <c r="X15" i="144"/>
  <c r="H21" i="149"/>
  <c r="Y15" i="144"/>
  <c r="I21" i="149"/>
  <c r="Z15" i="144"/>
  <c r="J21" i="149"/>
  <c r="AA15" i="144"/>
  <c r="K21" i="149"/>
  <c r="X16" i="144"/>
  <c r="H22" i="149"/>
  <c r="Y16" i="144"/>
  <c r="I22" i="149"/>
  <c r="Z16" i="144"/>
  <c r="J22" i="149"/>
  <c r="AA16" i="144"/>
  <c r="K22" i="149"/>
  <c r="X17" i="144"/>
  <c r="H19" i="149"/>
  <c r="Y17" i="144"/>
  <c r="I19" i="149"/>
  <c r="Z17" i="144"/>
  <c r="J19" i="149"/>
  <c r="AA17" i="144"/>
  <c r="K19" i="149"/>
  <c r="X18" i="144"/>
  <c r="H20" i="149"/>
  <c r="Y18" i="144"/>
  <c r="I20" i="149"/>
  <c r="Z18" i="144"/>
  <c r="J20" i="149"/>
  <c r="AA18" i="144"/>
  <c r="K20" i="149"/>
  <c r="X19" i="144"/>
  <c r="H18" i="149"/>
  <c r="Y19" i="144"/>
  <c r="I18" i="149"/>
  <c r="J18"/>
  <c r="AA19" i="144"/>
  <c r="K18" i="149"/>
  <c r="X20" i="144"/>
  <c r="H14" i="149"/>
  <c r="Y20" i="144"/>
  <c r="I14" i="149"/>
  <c r="Z20" i="144"/>
  <c r="J14" i="149"/>
  <c r="AA20" i="144"/>
  <c r="K14" i="149"/>
  <c r="X21" i="144"/>
  <c r="H24" i="149"/>
  <c r="Y21" i="144"/>
  <c r="I24" i="149"/>
  <c r="Z21" i="144"/>
  <c r="J24" i="149"/>
  <c r="AA21" i="144"/>
  <c r="K24" i="149"/>
  <c r="A48" i="144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E59"/>
  <c r="E60"/>
  <c r="E48"/>
  <c r="E49"/>
  <c r="E50"/>
  <c r="E51"/>
  <c r="E52"/>
  <c r="E53"/>
  <c r="E54"/>
  <c r="E55"/>
  <c r="E56"/>
  <c r="E57"/>
  <c r="K15" i="128"/>
  <c r="P15"/>
  <c r="R15"/>
  <c r="B15" i="130"/>
  <c r="B18"/>
  <c r="B21"/>
  <c r="B19"/>
  <c r="B14"/>
  <c r="AA10" i="86"/>
  <c r="AA11"/>
  <c r="AA12"/>
  <c r="AA13"/>
  <c r="I12" i="93"/>
  <c r="AA14" i="86"/>
  <c r="AA15"/>
  <c r="K9"/>
  <c r="P9"/>
  <c r="R9"/>
  <c r="S9"/>
  <c r="AB9"/>
  <c r="AA9"/>
  <c r="I13" i="93"/>
  <c r="Z9" i="86"/>
  <c r="H13" i="93"/>
  <c r="Y9" i="86"/>
  <c r="G13" i="93"/>
  <c r="B13"/>
  <c r="C13"/>
  <c r="D13"/>
  <c r="E13"/>
  <c r="B16"/>
  <c r="C16"/>
  <c r="D16"/>
  <c r="E16"/>
  <c r="B14"/>
  <c r="C14"/>
  <c r="D14"/>
  <c r="E14"/>
  <c r="B18"/>
  <c r="C18"/>
  <c r="D18"/>
  <c r="E18"/>
  <c r="B12"/>
  <c r="C12"/>
  <c r="D12"/>
  <c r="E12"/>
  <c r="B17"/>
  <c r="C17"/>
  <c r="D17"/>
  <c r="E17"/>
  <c r="B15"/>
  <c r="C15"/>
  <c r="D15"/>
  <c r="E15"/>
  <c r="J13"/>
  <c r="I16"/>
  <c r="I14"/>
  <c r="I18"/>
  <c r="I17"/>
  <c r="I15"/>
  <c r="B35" i="150"/>
  <c r="C35"/>
  <c r="D35"/>
  <c r="E35"/>
  <c r="B36"/>
  <c r="C36"/>
  <c r="D36"/>
  <c r="E36"/>
  <c r="B33"/>
  <c r="C33"/>
  <c r="D33"/>
  <c r="E33"/>
  <c r="B34"/>
  <c r="C34"/>
  <c r="D34"/>
  <c r="E34"/>
  <c r="P23" i="128"/>
  <c r="P25"/>
  <c r="P26"/>
  <c r="P28"/>
  <c r="P30"/>
  <c r="K23"/>
  <c r="K25"/>
  <c r="K26"/>
  <c r="K28"/>
  <c r="K30"/>
  <c r="P10"/>
  <c r="P11"/>
  <c r="P14"/>
  <c r="P16"/>
  <c r="K10"/>
  <c r="K11"/>
  <c r="K14"/>
  <c r="R14"/>
  <c r="K16"/>
  <c r="P21" i="89"/>
  <c r="K21"/>
  <c r="K25"/>
  <c r="K26"/>
  <c r="P10" i="123"/>
  <c r="K10"/>
  <c r="P10" i="86"/>
  <c r="Z10"/>
  <c r="H16" i="93"/>
  <c r="P11" i="86"/>
  <c r="Z11"/>
  <c r="H14" i="93"/>
  <c r="P12" i="86"/>
  <c r="Z12"/>
  <c r="H18" i="93"/>
  <c r="P13" i="86"/>
  <c r="Z13"/>
  <c r="H12" i="93"/>
  <c r="P14" i="86"/>
  <c r="Z14"/>
  <c r="H17" i="93"/>
  <c r="K10" i="86"/>
  <c r="K11"/>
  <c r="K12"/>
  <c r="K13"/>
  <c r="K14"/>
  <c r="R15" i="146"/>
  <c r="AA15"/>
  <c r="R14"/>
  <c r="AA14"/>
  <c r="R11"/>
  <c r="AA11"/>
  <c r="R13"/>
  <c r="AA13"/>
  <c r="AA10"/>
  <c r="R12"/>
  <c r="AA12"/>
  <c r="AA9"/>
  <c r="R26" i="128"/>
  <c r="R10"/>
  <c r="R30"/>
  <c r="R16"/>
  <c r="R28"/>
  <c r="R25"/>
  <c r="R11"/>
  <c r="R23"/>
  <c r="R21" i="89"/>
  <c r="R14" i="86"/>
  <c r="S14"/>
  <c r="AB14"/>
  <c r="J17" i="93"/>
  <c r="Y14" i="86"/>
  <c r="G17" i="93"/>
  <c r="R13" i="86"/>
  <c r="S13"/>
  <c r="AB13"/>
  <c r="J12" i="93"/>
  <c r="Y13" i="86"/>
  <c r="G12" i="93"/>
  <c r="R12" i="86"/>
  <c r="S12"/>
  <c r="AB12"/>
  <c r="J18" i="93"/>
  <c r="Y12" i="86"/>
  <c r="R11"/>
  <c r="S11"/>
  <c r="AB11"/>
  <c r="J14" i="93"/>
  <c r="Y11" i="86"/>
  <c r="G14" i="93"/>
  <c r="R10" i="86"/>
  <c r="S10"/>
  <c r="AB10"/>
  <c r="J16" i="93"/>
  <c r="Y10" i="86"/>
  <c r="G16" i="93"/>
  <c r="R10" i="123"/>
  <c r="S10"/>
  <c r="B17" i="149"/>
  <c r="C17"/>
  <c r="D17"/>
  <c r="E17"/>
  <c r="B16"/>
  <c r="C16"/>
  <c r="D16"/>
  <c r="E16"/>
  <c r="B26"/>
  <c r="C26"/>
  <c r="D26"/>
  <c r="E26"/>
  <c r="B15"/>
  <c r="C15"/>
  <c r="D15"/>
  <c r="E15"/>
  <c r="B25"/>
  <c r="C25"/>
  <c r="D25"/>
  <c r="E25"/>
  <c r="B23"/>
  <c r="C23"/>
  <c r="D23"/>
  <c r="E23"/>
  <c r="B21"/>
  <c r="C21"/>
  <c r="D21"/>
  <c r="E21"/>
  <c r="B22"/>
  <c r="C22"/>
  <c r="D22"/>
  <c r="E22"/>
  <c r="B19"/>
  <c r="C19"/>
  <c r="D19"/>
  <c r="E19"/>
  <c r="B20"/>
  <c r="C20"/>
  <c r="D20"/>
  <c r="E20"/>
  <c r="B18"/>
  <c r="C18"/>
  <c r="D18"/>
  <c r="E18"/>
  <c r="B14"/>
  <c r="C14"/>
  <c r="D14"/>
  <c r="E14"/>
  <c r="B24"/>
  <c r="C24"/>
  <c r="D24"/>
  <c r="E24"/>
  <c r="A6" i="142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6" i="96"/>
  <c r="B6"/>
  <c r="C6"/>
  <c r="D6"/>
  <c r="E6"/>
  <c r="A7"/>
  <c r="B7"/>
  <c r="C7"/>
  <c r="D7"/>
  <c r="E7"/>
  <c r="A8"/>
  <c r="B8"/>
  <c r="C8"/>
  <c r="D8"/>
  <c r="E8"/>
  <c r="A9"/>
  <c r="B9"/>
  <c r="C9"/>
  <c r="D9"/>
  <c r="E9"/>
  <c r="A10"/>
  <c r="B10"/>
  <c r="C10"/>
  <c r="D10"/>
  <c r="E10"/>
  <c r="A11"/>
  <c r="B11"/>
  <c r="C11"/>
  <c r="D11"/>
  <c r="E11"/>
  <c r="A12"/>
  <c r="B12"/>
  <c r="C12"/>
  <c r="D12"/>
  <c r="E12"/>
  <c r="A19" i="97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H21" i="150"/>
  <c r="I21"/>
  <c r="J21"/>
  <c r="K21"/>
  <c r="H17"/>
  <c r="I17"/>
  <c r="J17"/>
  <c r="K17"/>
  <c r="H18"/>
  <c r="I18"/>
  <c r="J18"/>
  <c r="K18"/>
  <c r="H14"/>
  <c r="I14"/>
  <c r="J14"/>
  <c r="K14"/>
  <c r="H20"/>
  <c r="I20"/>
  <c r="J20"/>
  <c r="K20"/>
  <c r="H16"/>
  <c r="I16"/>
  <c r="J16"/>
  <c r="K16"/>
  <c r="H15"/>
  <c r="I15"/>
  <c r="J15"/>
  <c r="K15"/>
  <c r="J22"/>
  <c r="J23"/>
  <c r="J19"/>
  <c r="T18" i="151"/>
  <c r="T16"/>
  <c r="T15"/>
  <c r="T17"/>
  <c r="T19"/>
  <c r="T20"/>
  <c r="O18"/>
  <c r="O16"/>
  <c r="O15"/>
  <c r="O17"/>
  <c r="O19"/>
  <c r="O20"/>
  <c r="J18"/>
  <c r="J16"/>
  <c r="J15"/>
  <c r="J17"/>
  <c r="J19"/>
  <c r="J20"/>
  <c r="J22"/>
  <c r="A9" i="86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9" i="148"/>
  <c r="A20"/>
  <c r="A31" s="1"/>
  <c r="B9"/>
  <c r="B20" s="1"/>
  <c r="B31" s="1"/>
  <c r="C9"/>
  <c r="C20"/>
  <c r="C31" s="1"/>
  <c r="D9"/>
  <c r="D20" s="1"/>
  <c r="D31" s="1"/>
  <c r="A10"/>
  <c r="A21"/>
  <c r="A32" s="1"/>
  <c r="B10"/>
  <c r="B21" s="1"/>
  <c r="B32" s="1"/>
  <c r="C10"/>
  <c r="C21"/>
  <c r="C32" s="1"/>
  <c r="D10"/>
  <c r="D21" s="1"/>
  <c r="D32" s="1"/>
  <c r="A11"/>
  <c r="A22"/>
  <c r="A33" s="1"/>
  <c r="B11"/>
  <c r="B22" s="1"/>
  <c r="B33" s="1"/>
  <c r="C11"/>
  <c r="C22"/>
  <c r="C33" s="1"/>
  <c r="D11"/>
  <c r="D22" s="1"/>
  <c r="D33" s="1"/>
  <c r="A12"/>
  <c r="A23"/>
  <c r="A34" s="1"/>
  <c r="B12"/>
  <c r="B23" s="1"/>
  <c r="B34" s="1"/>
  <c r="C12"/>
  <c r="C23"/>
  <c r="C34" s="1"/>
  <c r="D12"/>
  <c r="D23" s="1"/>
  <c r="D34" s="1"/>
  <c r="A13"/>
  <c r="A24"/>
  <c r="A35" s="1"/>
  <c r="B13"/>
  <c r="B24" s="1"/>
  <c r="B35" s="1"/>
  <c r="C13"/>
  <c r="C24"/>
  <c r="C35" s="1"/>
  <c r="D13"/>
  <c r="D24" s="1"/>
  <c r="D35" s="1"/>
  <c r="A14"/>
  <c r="A25"/>
  <c r="A36" s="1"/>
  <c r="B14"/>
  <c r="B25" s="1"/>
  <c r="B36" s="1"/>
  <c r="C14"/>
  <c r="C25"/>
  <c r="C36" s="1"/>
  <c r="D14"/>
  <c r="D25" s="1"/>
  <c r="D36" s="1"/>
  <c r="A15"/>
  <c r="A26"/>
  <c r="A37" s="1"/>
  <c r="B15"/>
  <c r="B26" s="1"/>
  <c r="B37" s="1"/>
  <c r="C15"/>
  <c r="C26"/>
  <c r="C37" s="1"/>
  <c r="D15"/>
  <c r="D26" s="1"/>
  <c r="D37" s="1"/>
  <c r="A16"/>
  <c r="A27"/>
  <c r="A38" s="1"/>
  <c r="B16"/>
  <c r="B27" s="1"/>
  <c r="B38" s="1"/>
  <c r="C16"/>
  <c r="C27"/>
  <c r="C38" s="1"/>
  <c r="D16"/>
  <c r="D27" s="1"/>
  <c r="D38" s="1"/>
  <c r="A9" i="147"/>
  <c r="A16"/>
  <c r="A23" s="1"/>
  <c r="B9"/>
  <c r="B16" s="1"/>
  <c r="B23" s="1"/>
  <c r="C9"/>
  <c r="C16"/>
  <c r="C23" s="1"/>
  <c r="D9"/>
  <c r="D16" s="1"/>
  <c r="D23" s="1"/>
  <c r="A10"/>
  <c r="A17"/>
  <c r="A24" s="1"/>
  <c r="B10"/>
  <c r="B17" s="1"/>
  <c r="B24" s="1"/>
  <c r="C10"/>
  <c r="C17"/>
  <c r="C24" s="1"/>
  <c r="D10"/>
  <c r="D17" s="1"/>
  <c r="D24" s="1"/>
  <c r="A11"/>
  <c r="A18"/>
  <c r="A25" s="1"/>
  <c r="B11"/>
  <c r="B18" s="1"/>
  <c r="B25" s="1"/>
  <c r="C11"/>
  <c r="C18"/>
  <c r="C25" s="1"/>
  <c r="D11"/>
  <c r="D18" s="1"/>
  <c r="D25" s="1"/>
  <c r="A12"/>
  <c r="A19"/>
  <c r="A26" s="1"/>
  <c r="B12"/>
  <c r="B19" s="1"/>
  <c r="B26" s="1"/>
  <c r="C12"/>
  <c r="C19"/>
  <c r="C26" s="1"/>
  <c r="D12"/>
  <c r="D19" s="1"/>
  <c r="D26" s="1"/>
  <c r="A9" i="146"/>
  <c r="A22"/>
  <c r="A35" s="1"/>
  <c r="B9"/>
  <c r="B22" s="1"/>
  <c r="B35" s="1"/>
  <c r="C9"/>
  <c r="C22"/>
  <c r="C35" s="1"/>
  <c r="D9"/>
  <c r="D22" s="1"/>
  <c r="D35" s="1"/>
  <c r="A10"/>
  <c r="A23"/>
  <c r="A36" s="1"/>
  <c r="B10"/>
  <c r="B23" s="1"/>
  <c r="B36" s="1"/>
  <c r="C10"/>
  <c r="C23"/>
  <c r="C36" s="1"/>
  <c r="D10"/>
  <c r="D23" s="1"/>
  <c r="D36" s="1"/>
  <c r="A11"/>
  <c r="A24"/>
  <c r="A37" s="1"/>
  <c r="B11"/>
  <c r="B24" s="1"/>
  <c r="B37" s="1"/>
  <c r="C11"/>
  <c r="C24"/>
  <c r="C37" s="1"/>
  <c r="D11"/>
  <c r="D24" s="1"/>
  <c r="D37" s="1"/>
  <c r="A12"/>
  <c r="A25"/>
  <c r="A38" s="1"/>
  <c r="B12"/>
  <c r="B25" s="1"/>
  <c r="B38" s="1"/>
  <c r="C12"/>
  <c r="C25"/>
  <c r="C38" s="1"/>
  <c r="D12"/>
  <c r="D25" s="1"/>
  <c r="D38" s="1"/>
  <c r="A13"/>
  <c r="A26"/>
  <c r="A39" s="1"/>
  <c r="B13"/>
  <c r="B26" s="1"/>
  <c r="B39" s="1"/>
  <c r="C13"/>
  <c r="C26"/>
  <c r="C39" s="1"/>
  <c r="D13"/>
  <c r="D26" s="1"/>
  <c r="D39" s="1"/>
  <c r="A14"/>
  <c r="A27"/>
  <c r="A40" s="1"/>
  <c r="B14"/>
  <c r="B27" s="1"/>
  <c r="B40" s="1"/>
  <c r="C14"/>
  <c r="C27"/>
  <c r="C40" s="1"/>
  <c r="D14"/>
  <c r="D27" s="1"/>
  <c r="D40" s="1"/>
  <c r="A15"/>
  <c r="A28"/>
  <c r="A41" s="1"/>
  <c r="B15"/>
  <c r="B28" s="1"/>
  <c r="B41" s="1"/>
  <c r="C15"/>
  <c r="C28"/>
  <c r="C41" s="1"/>
  <c r="D15"/>
  <c r="D28" s="1"/>
  <c r="D41" s="1"/>
  <c r="A16"/>
  <c r="A29"/>
  <c r="A42" s="1"/>
  <c r="B16"/>
  <c r="B29" s="1"/>
  <c r="B42" s="1"/>
  <c r="C16"/>
  <c r="C29"/>
  <c r="C42" s="1"/>
  <c r="D16"/>
  <c r="D29" s="1"/>
  <c r="D42" s="1"/>
  <c r="A17"/>
  <c r="A30"/>
  <c r="A43" s="1"/>
  <c r="B17"/>
  <c r="B30" s="1"/>
  <c r="B43" s="1"/>
  <c r="C17"/>
  <c r="C30"/>
  <c r="C43" s="1"/>
  <c r="D17"/>
  <c r="D30" s="1"/>
  <c r="D43" s="1"/>
  <c r="A18"/>
  <c r="A31"/>
  <c r="A44" s="1"/>
  <c r="B18"/>
  <c r="B31" s="1"/>
  <c r="B44" s="1"/>
  <c r="C18"/>
  <c r="C31"/>
  <c r="C44" s="1"/>
  <c r="D18"/>
  <c r="D31" s="1"/>
  <c r="D44" s="1"/>
  <c r="A9" i="145"/>
  <c r="A21"/>
  <c r="A33" s="1"/>
  <c r="B9"/>
  <c r="B21" s="1"/>
  <c r="B33" s="1"/>
  <c r="C9"/>
  <c r="C21"/>
  <c r="C33" s="1"/>
  <c r="D9"/>
  <c r="D21" s="1"/>
  <c r="D33" s="1"/>
  <c r="A10"/>
  <c r="A22"/>
  <c r="A34" s="1"/>
  <c r="B10"/>
  <c r="B22" s="1"/>
  <c r="B34" s="1"/>
  <c r="C10"/>
  <c r="C22"/>
  <c r="C34" s="1"/>
  <c r="D10"/>
  <c r="D22" s="1"/>
  <c r="D34" s="1"/>
  <c r="A11"/>
  <c r="A23"/>
  <c r="A35" s="1"/>
  <c r="B11"/>
  <c r="B23" s="1"/>
  <c r="B35" s="1"/>
  <c r="C11"/>
  <c r="C23"/>
  <c r="C35" s="1"/>
  <c r="D11"/>
  <c r="D23" s="1"/>
  <c r="D35" s="1"/>
  <c r="A12"/>
  <c r="A24"/>
  <c r="A36" s="1"/>
  <c r="B12"/>
  <c r="B24" s="1"/>
  <c r="B36" s="1"/>
  <c r="C12"/>
  <c r="C24"/>
  <c r="C36" s="1"/>
  <c r="D12"/>
  <c r="D24" s="1"/>
  <c r="D36" s="1"/>
  <c r="A13"/>
  <c r="A25"/>
  <c r="A37" s="1"/>
  <c r="B13"/>
  <c r="B25" s="1"/>
  <c r="B37" s="1"/>
  <c r="C13"/>
  <c r="C25"/>
  <c r="C37" s="1"/>
  <c r="D13"/>
  <c r="D25" s="1"/>
  <c r="D37" s="1"/>
  <c r="A14"/>
  <c r="A26"/>
  <c r="A38" s="1"/>
  <c r="B14"/>
  <c r="B26" s="1"/>
  <c r="B38" s="1"/>
  <c r="C14"/>
  <c r="C26"/>
  <c r="C38" s="1"/>
  <c r="D14"/>
  <c r="D26" s="1"/>
  <c r="D38" s="1"/>
  <c r="A15"/>
  <c r="A27"/>
  <c r="A39" s="1"/>
  <c r="B15"/>
  <c r="B27" s="1"/>
  <c r="B39" s="1"/>
  <c r="C15"/>
  <c r="C27"/>
  <c r="C39" s="1"/>
  <c r="D15"/>
  <c r="D27" s="1"/>
  <c r="D39" s="1"/>
  <c r="A16"/>
  <c r="A28"/>
  <c r="A40" s="1"/>
  <c r="B16"/>
  <c r="B28" s="1"/>
  <c r="B40" s="1"/>
  <c r="C16"/>
  <c r="C28"/>
  <c r="C40" s="1"/>
  <c r="D16"/>
  <c r="D28" s="1"/>
  <c r="D40" s="1"/>
  <c r="A17"/>
  <c r="A29"/>
  <c r="A41" s="1"/>
  <c r="B17"/>
  <c r="B29" s="1"/>
  <c r="B41" s="1"/>
  <c r="C17"/>
  <c r="C29"/>
  <c r="C41" s="1"/>
  <c r="D17"/>
  <c r="D29" s="1"/>
  <c r="D41" s="1"/>
  <c r="A9" i="128"/>
  <c r="A22"/>
  <c r="A35" s="1"/>
  <c r="B9"/>
  <c r="B22" s="1"/>
  <c r="B35" s="1"/>
  <c r="C9"/>
  <c r="C22"/>
  <c r="C35" s="1"/>
  <c r="D9"/>
  <c r="D22" s="1"/>
  <c r="D35" s="1"/>
  <c r="A10"/>
  <c r="A23"/>
  <c r="A36" s="1"/>
  <c r="B10"/>
  <c r="B23" s="1"/>
  <c r="B36" s="1"/>
  <c r="C10"/>
  <c r="C23"/>
  <c r="C36" s="1"/>
  <c r="D10"/>
  <c r="D23" s="1"/>
  <c r="D36" s="1"/>
  <c r="A11"/>
  <c r="A24"/>
  <c r="A37" s="1"/>
  <c r="B11"/>
  <c r="B24" s="1"/>
  <c r="B37" s="1"/>
  <c r="C11"/>
  <c r="C24"/>
  <c r="C37" s="1"/>
  <c r="D11"/>
  <c r="D24" s="1"/>
  <c r="D37" s="1"/>
  <c r="A12"/>
  <c r="A25"/>
  <c r="A38" s="1"/>
  <c r="B12"/>
  <c r="B25" s="1"/>
  <c r="B38" s="1"/>
  <c r="C12"/>
  <c r="C25"/>
  <c r="C38" s="1"/>
  <c r="D12"/>
  <c r="D25" s="1"/>
  <c r="D38" s="1"/>
  <c r="A13"/>
  <c r="A26"/>
  <c r="A39" s="1"/>
  <c r="B13"/>
  <c r="B26" s="1"/>
  <c r="B39" s="1"/>
  <c r="C13"/>
  <c r="C26"/>
  <c r="C39" s="1"/>
  <c r="D13"/>
  <c r="D26" s="1"/>
  <c r="D39" s="1"/>
  <c r="A14"/>
  <c r="A27"/>
  <c r="A40" s="1"/>
  <c r="B14"/>
  <c r="B27" s="1"/>
  <c r="B40" s="1"/>
  <c r="C14"/>
  <c r="C27"/>
  <c r="C40" s="1"/>
  <c r="D14"/>
  <c r="D27" s="1"/>
  <c r="D40" s="1"/>
  <c r="A15"/>
  <c r="A28"/>
  <c r="A41" s="1"/>
  <c r="B15"/>
  <c r="B28" s="1"/>
  <c r="B41" s="1"/>
  <c r="C15"/>
  <c r="C28"/>
  <c r="C41" s="1"/>
  <c r="D15"/>
  <c r="D28" s="1"/>
  <c r="D41" s="1"/>
  <c r="A16"/>
  <c r="A29"/>
  <c r="A42" s="1"/>
  <c r="B16"/>
  <c r="B29" s="1"/>
  <c r="B42" s="1"/>
  <c r="C16"/>
  <c r="C29"/>
  <c r="C42" s="1"/>
  <c r="D16"/>
  <c r="D29" s="1"/>
  <c r="D42" s="1"/>
  <c r="A17"/>
  <c r="A30"/>
  <c r="A43" s="1"/>
  <c r="B17"/>
  <c r="B30" s="1"/>
  <c r="B43" s="1"/>
  <c r="C17"/>
  <c r="C30"/>
  <c r="C43" s="1"/>
  <c r="D17"/>
  <c r="D30" s="1"/>
  <c r="D43" s="1"/>
  <c r="A9" i="89"/>
  <c r="A20"/>
  <c r="B9"/>
  <c r="B20"/>
  <c r="C9"/>
  <c r="C20"/>
  <c r="D9"/>
  <c r="D20"/>
  <c r="A10"/>
  <c r="A21"/>
  <c r="B10"/>
  <c r="B21"/>
  <c r="C10"/>
  <c r="C21"/>
  <c r="D10"/>
  <c r="D21"/>
  <c r="A11"/>
  <c r="A22"/>
  <c r="B11"/>
  <c r="B22"/>
  <c r="C11"/>
  <c r="C22"/>
  <c r="D11"/>
  <c r="D22"/>
  <c r="A12"/>
  <c r="A23"/>
  <c r="B12"/>
  <c r="B23"/>
  <c r="C12"/>
  <c r="C23"/>
  <c r="D12"/>
  <c r="D23"/>
  <c r="A13"/>
  <c r="A24"/>
  <c r="B13"/>
  <c r="B24"/>
  <c r="C13"/>
  <c r="C24"/>
  <c r="D13"/>
  <c r="D24"/>
  <c r="A14"/>
  <c r="A25"/>
  <c r="B14"/>
  <c r="B25"/>
  <c r="C14"/>
  <c r="C25"/>
  <c r="D14"/>
  <c r="D25"/>
  <c r="A15"/>
  <c r="A26"/>
  <c r="B15"/>
  <c r="B26"/>
  <c r="C15"/>
  <c r="C26"/>
  <c r="D15"/>
  <c r="D26"/>
  <c r="A9" i="123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Q15" i="149"/>
  <c r="Q25"/>
  <c r="Q23"/>
  <c r="Q14"/>
  <c r="L25"/>
  <c r="L23"/>
  <c r="L21"/>
  <c r="B55" i="150"/>
  <c r="C55"/>
  <c r="D55"/>
  <c r="E55"/>
  <c r="B50"/>
  <c r="C50"/>
  <c r="D50"/>
  <c r="E50"/>
  <c r="B54"/>
  <c r="C54"/>
  <c r="D54"/>
  <c r="E54"/>
  <c r="B56"/>
  <c r="C56"/>
  <c r="D56"/>
  <c r="E56"/>
  <c r="B49"/>
  <c r="C49"/>
  <c r="D49"/>
  <c r="E49"/>
  <c r="B53"/>
  <c r="C53"/>
  <c r="D53"/>
  <c r="E53"/>
  <c r="B51"/>
  <c r="C51"/>
  <c r="D51"/>
  <c r="E51"/>
  <c r="B52"/>
  <c r="C52"/>
  <c r="D52"/>
  <c r="E52"/>
  <c r="B21"/>
  <c r="C21"/>
  <c r="D21"/>
  <c r="E21"/>
  <c r="B17"/>
  <c r="C17"/>
  <c r="D17"/>
  <c r="E17"/>
  <c r="B18"/>
  <c r="C18"/>
  <c r="D18"/>
  <c r="E18"/>
  <c r="B14"/>
  <c r="C14"/>
  <c r="D14"/>
  <c r="E14"/>
  <c r="B20"/>
  <c r="C20"/>
  <c r="D20"/>
  <c r="E20"/>
  <c r="B16"/>
  <c r="C16"/>
  <c r="D16"/>
  <c r="E16"/>
  <c r="B15"/>
  <c r="C15"/>
  <c r="D15"/>
  <c r="E15"/>
  <c r="B22"/>
  <c r="C22"/>
  <c r="D22"/>
  <c r="E22"/>
  <c r="B23"/>
  <c r="C23"/>
  <c r="D23"/>
  <c r="E23"/>
  <c r="B19"/>
  <c r="C19"/>
  <c r="D19"/>
  <c r="E19"/>
  <c r="Q23" i="151"/>
  <c r="P23"/>
  <c r="O23"/>
  <c r="N23"/>
  <c r="M23"/>
  <c r="L23"/>
  <c r="L14"/>
  <c r="Q19"/>
  <c r="Q17"/>
  <c r="Q15"/>
  <c r="L16"/>
  <c r="L18"/>
  <c r="L21"/>
  <c r="L24" i="149"/>
  <c r="B21" i="151"/>
  <c r="C21"/>
  <c r="D21"/>
  <c r="E21"/>
  <c r="B18"/>
  <c r="C18"/>
  <c r="D18"/>
  <c r="E18"/>
  <c r="B16"/>
  <c r="C16"/>
  <c r="D16"/>
  <c r="E16"/>
  <c r="B15"/>
  <c r="C15"/>
  <c r="D15"/>
  <c r="E15"/>
  <c r="B17"/>
  <c r="C17"/>
  <c r="D17"/>
  <c r="E17"/>
  <c r="B19"/>
  <c r="C19"/>
  <c r="D19"/>
  <c r="E19"/>
  <c r="B20"/>
  <c r="C20"/>
  <c r="D20"/>
  <c r="E20"/>
  <c r="B22"/>
  <c r="C22"/>
  <c r="D22"/>
  <c r="E22"/>
  <c r="B14"/>
  <c r="C14"/>
  <c r="D14"/>
  <c r="E14"/>
  <c r="B17" i="130"/>
  <c r="C17"/>
  <c r="D17"/>
  <c r="E17"/>
  <c r="B16"/>
  <c r="C16"/>
  <c r="D16"/>
  <c r="E16"/>
  <c r="B20"/>
  <c r="C20"/>
  <c r="D20"/>
  <c r="E20"/>
  <c r="B22"/>
  <c r="C22"/>
  <c r="D22"/>
  <c r="E22"/>
  <c r="C15"/>
  <c r="D15"/>
  <c r="E15"/>
  <c r="C18"/>
  <c r="D18"/>
  <c r="E18"/>
  <c r="C21"/>
  <c r="D21"/>
  <c r="E21"/>
  <c r="C19"/>
  <c r="D19"/>
  <c r="E19"/>
  <c r="C14"/>
  <c r="D14"/>
  <c r="E14"/>
  <c r="B16" i="94"/>
  <c r="C16"/>
  <c r="D16"/>
  <c r="E16"/>
  <c r="B18"/>
  <c r="C18"/>
  <c r="D18"/>
  <c r="E18"/>
  <c r="B17"/>
  <c r="C17"/>
  <c r="D17"/>
  <c r="E17"/>
  <c r="B20"/>
  <c r="C20"/>
  <c r="D20"/>
  <c r="E20"/>
  <c r="B15"/>
  <c r="C15"/>
  <c r="D15"/>
  <c r="E15"/>
  <c r="B19"/>
  <c r="C19"/>
  <c r="D19"/>
  <c r="E19"/>
  <c r="B14"/>
  <c r="C14"/>
  <c r="D14"/>
  <c r="E14"/>
  <c r="B26" i="93"/>
  <c r="C26"/>
  <c r="D26"/>
  <c r="E26"/>
  <c r="B27"/>
  <c r="C27"/>
  <c r="D27"/>
  <c r="E27"/>
  <c r="B28"/>
  <c r="C28"/>
  <c r="D28"/>
  <c r="E28"/>
  <c r="B24"/>
  <c r="C24"/>
  <c r="D24"/>
  <c r="E24"/>
  <c r="B30"/>
  <c r="C30"/>
  <c r="D30"/>
  <c r="E30"/>
  <c r="B25"/>
  <c r="C25"/>
  <c r="D25"/>
  <c r="E25"/>
  <c r="B29"/>
  <c r="C29"/>
  <c r="D29"/>
  <c r="E29"/>
  <c r="P32" i="148"/>
  <c r="Y32"/>
  <c r="S50" i="150"/>
  <c r="P33" i="148"/>
  <c r="Y33"/>
  <c r="S54" i="150"/>
  <c r="P34" i="148"/>
  <c r="Y34"/>
  <c r="S56" i="150"/>
  <c r="P35" i="148"/>
  <c r="Y35"/>
  <c r="S49" i="150"/>
  <c r="P36" i="148"/>
  <c r="Y36"/>
  <c r="S53" i="150"/>
  <c r="P37" i="148"/>
  <c r="Y37"/>
  <c r="S51" i="150"/>
  <c r="P38" i="148"/>
  <c r="Y38"/>
  <c r="S52" i="150"/>
  <c r="K32" i="148"/>
  <c r="X32"/>
  <c r="R50" i="150"/>
  <c r="K33" i="148"/>
  <c r="X33"/>
  <c r="R54" i="150"/>
  <c r="K34" i="148"/>
  <c r="X34"/>
  <c r="R56" i="150"/>
  <c r="K35" i="148"/>
  <c r="X35"/>
  <c r="R49" i="150"/>
  <c r="K36" i="148"/>
  <c r="X36"/>
  <c r="R53" i="150"/>
  <c r="K37" i="148"/>
  <c r="X37"/>
  <c r="R51" i="150"/>
  <c r="K38" i="148"/>
  <c r="X38"/>
  <c r="R52" i="150"/>
  <c r="P22" i="148"/>
  <c r="Y22"/>
  <c r="N54" i="150"/>
  <c r="P24" i="148"/>
  <c r="Y24"/>
  <c r="N49" i="150"/>
  <c r="P25" i="148"/>
  <c r="Y25"/>
  <c r="N53" i="150"/>
  <c r="P26" i="148"/>
  <c r="Y26"/>
  <c r="N51" i="150"/>
  <c r="K22" i="148"/>
  <c r="X22"/>
  <c r="M54" i="150"/>
  <c r="K24" i="148"/>
  <c r="X24"/>
  <c r="M49" i="150"/>
  <c r="K25" i="148"/>
  <c r="X25"/>
  <c r="M53" i="150"/>
  <c r="K26" i="148"/>
  <c r="X26"/>
  <c r="M51" i="150"/>
  <c r="K27" i="148"/>
  <c r="X27"/>
  <c r="M52" i="150"/>
  <c r="P10" i="148"/>
  <c r="Y10"/>
  <c r="I50" i="150"/>
  <c r="P12" i="148"/>
  <c r="Y12"/>
  <c r="I56" i="150"/>
  <c r="P13" i="148"/>
  <c r="Y13"/>
  <c r="I49" i="150"/>
  <c r="P14" i="148"/>
  <c r="Y14"/>
  <c r="I53" i="150"/>
  <c r="P15" i="148"/>
  <c r="Y15"/>
  <c r="I51" i="150"/>
  <c r="P16" i="148"/>
  <c r="Y16"/>
  <c r="I52" i="150"/>
  <c r="K10" i="148"/>
  <c r="X10"/>
  <c r="H50" i="150"/>
  <c r="K12" i="148"/>
  <c r="X12"/>
  <c r="H56" i="150"/>
  <c r="K13" i="148"/>
  <c r="X13"/>
  <c r="H49" i="150"/>
  <c r="K14" i="148"/>
  <c r="X14"/>
  <c r="H53" i="150"/>
  <c r="K15" i="148"/>
  <c r="X15"/>
  <c r="H51" i="150"/>
  <c r="K16" i="148"/>
  <c r="X16"/>
  <c r="H52" i="150"/>
  <c r="P24" i="147"/>
  <c r="Y24"/>
  <c r="S36" i="150"/>
  <c r="K24" i="147"/>
  <c r="X24"/>
  <c r="R36" i="150"/>
  <c r="P10" i="147"/>
  <c r="Y10"/>
  <c r="I36" i="150"/>
  <c r="K10" i="147"/>
  <c r="X10"/>
  <c r="H36" i="150"/>
  <c r="P34" i="145"/>
  <c r="Y34"/>
  <c r="S18" i="151"/>
  <c r="P35" i="145"/>
  <c r="Y35"/>
  <c r="S16" i="151"/>
  <c r="P36" i="145"/>
  <c r="Y36"/>
  <c r="S15" i="151"/>
  <c r="P37" i="145"/>
  <c r="Y37"/>
  <c r="S17" i="151"/>
  <c r="P38" i="145"/>
  <c r="Y38"/>
  <c r="S19" i="151"/>
  <c r="P39" i="145"/>
  <c r="Y39"/>
  <c r="S20" i="151"/>
  <c r="P40" i="145"/>
  <c r="Y40"/>
  <c r="S22" i="151"/>
  <c r="K34" i="145"/>
  <c r="X34"/>
  <c r="R18" i="151"/>
  <c r="K35" i="145"/>
  <c r="X35"/>
  <c r="R16" i="151"/>
  <c r="K36" i="145"/>
  <c r="X36"/>
  <c r="R15" i="151"/>
  <c r="K37" i="145"/>
  <c r="X37"/>
  <c r="R17" i="151"/>
  <c r="K38" i="145"/>
  <c r="X38"/>
  <c r="R19" i="151"/>
  <c r="K39" i="145"/>
  <c r="X39"/>
  <c r="R20" i="151"/>
  <c r="K40" i="145"/>
  <c r="X40"/>
  <c r="R22" i="151"/>
  <c r="P22" i="145"/>
  <c r="Y22"/>
  <c r="N18" i="151"/>
  <c r="P23" i="145"/>
  <c r="Y23"/>
  <c r="N16" i="151"/>
  <c r="P24" i="145"/>
  <c r="Y24"/>
  <c r="N15" i="151"/>
  <c r="P25" i="145"/>
  <c r="Y25"/>
  <c r="N17" i="151"/>
  <c r="P26" i="145"/>
  <c r="Y26"/>
  <c r="N19" i="151"/>
  <c r="P27" i="145"/>
  <c r="Y27"/>
  <c r="N20" i="151"/>
  <c r="P28" i="145"/>
  <c r="Y28"/>
  <c r="N22" i="151"/>
  <c r="P29" i="145"/>
  <c r="Y29"/>
  <c r="N14" i="151"/>
  <c r="K22" i="145"/>
  <c r="X22"/>
  <c r="M18" i="151"/>
  <c r="K23" i="145"/>
  <c r="X23"/>
  <c r="M16" i="151"/>
  <c r="K24" i="145"/>
  <c r="X24"/>
  <c r="M15" i="151"/>
  <c r="K25" i="145"/>
  <c r="X25"/>
  <c r="M17" i="151"/>
  <c r="K26" i="145"/>
  <c r="X26"/>
  <c r="M19" i="151"/>
  <c r="K27" i="145"/>
  <c r="X27"/>
  <c r="M20" i="151"/>
  <c r="K28" i="145"/>
  <c r="X28"/>
  <c r="M22" i="151"/>
  <c r="K29" i="145"/>
  <c r="X29"/>
  <c r="M14" i="151"/>
  <c r="P10" i="145"/>
  <c r="Y10"/>
  <c r="I18" i="151"/>
  <c r="P11" i="145"/>
  <c r="Y11"/>
  <c r="I16" i="151"/>
  <c r="P12" i="145"/>
  <c r="Y12"/>
  <c r="I15" i="151"/>
  <c r="P13" i="145"/>
  <c r="Y13"/>
  <c r="I17" i="151"/>
  <c r="P14" i="145"/>
  <c r="Y14"/>
  <c r="I19" i="151"/>
  <c r="P15" i="145"/>
  <c r="Y15"/>
  <c r="I20" i="151"/>
  <c r="P16" i="145"/>
  <c r="Y16"/>
  <c r="I22" i="151"/>
  <c r="P17" i="145"/>
  <c r="Y17"/>
  <c r="I14" i="151"/>
  <c r="K10" i="145"/>
  <c r="X10"/>
  <c r="H18" i="151"/>
  <c r="K11" i="145"/>
  <c r="X11"/>
  <c r="H16" i="151"/>
  <c r="K12" i="145"/>
  <c r="X12"/>
  <c r="H15" i="151"/>
  <c r="K13" i="145"/>
  <c r="X13"/>
  <c r="H17" i="151"/>
  <c r="K14" i="145"/>
  <c r="X14"/>
  <c r="H19" i="151"/>
  <c r="K15" i="145"/>
  <c r="X15"/>
  <c r="H20" i="151"/>
  <c r="K16" i="145"/>
  <c r="X16"/>
  <c r="H22" i="151"/>
  <c r="K17" i="145"/>
  <c r="X17"/>
  <c r="H14" i="151"/>
  <c r="K37" i="146"/>
  <c r="X37"/>
  <c r="R18" i="150"/>
  <c r="K38" i="146"/>
  <c r="X38"/>
  <c r="R14" i="150"/>
  <c r="K40" i="146"/>
  <c r="X40"/>
  <c r="R16" i="150"/>
  <c r="P37" i="146"/>
  <c r="Y37"/>
  <c r="S18" i="150"/>
  <c r="P38" i="146"/>
  <c r="Y38"/>
  <c r="S14" i="150"/>
  <c r="P40" i="146"/>
  <c r="Y40"/>
  <c r="S16" i="150"/>
  <c r="K26" i="146"/>
  <c r="X26"/>
  <c r="M20" i="150"/>
  <c r="K28" i="146"/>
  <c r="X28"/>
  <c r="M15" i="150"/>
  <c r="P26" i="146"/>
  <c r="Y26"/>
  <c r="N20" i="150"/>
  <c r="P28" i="146"/>
  <c r="Y28"/>
  <c r="N15" i="150"/>
  <c r="P16" i="147"/>
  <c r="P9" i="145"/>
  <c r="K9"/>
  <c r="R38" i="148"/>
  <c r="AA38"/>
  <c r="U52" i="150"/>
  <c r="R37" i="148"/>
  <c r="AA37"/>
  <c r="U51" i="150"/>
  <c r="R36" i="148"/>
  <c r="AA36"/>
  <c r="U53" i="150"/>
  <c r="R35" i="148"/>
  <c r="AA35"/>
  <c r="U49" i="150"/>
  <c r="R34" i="148"/>
  <c r="AA34"/>
  <c r="U56" i="150"/>
  <c r="R33" i="148"/>
  <c r="AA33"/>
  <c r="U54" i="150"/>
  <c r="R32" i="148"/>
  <c r="AA32"/>
  <c r="U50" i="150"/>
  <c r="R26" i="148"/>
  <c r="AA26"/>
  <c r="P51" i="150"/>
  <c r="R14" i="148"/>
  <c r="AA14"/>
  <c r="K53" i="150"/>
  <c r="R24" i="148"/>
  <c r="AA24"/>
  <c r="P49" i="150"/>
  <c r="R12" i="148"/>
  <c r="AA12"/>
  <c r="K56" i="150"/>
  <c r="R22" i="148"/>
  <c r="AA22"/>
  <c r="P54" i="150"/>
  <c r="R10" i="148"/>
  <c r="AA10"/>
  <c r="K50" i="150"/>
  <c r="R16" i="148"/>
  <c r="AA16"/>
  <c r="K52" i="150"/>
  <c r="R15" i="148"/>
  <c r="R25"/>
  <c r="R13"/>
  <c r="R40" i="145"/>
  <c r="AA40"/>
  <c r="U22" i="151"/>
  <c r="R39" i="145"/>
  <c r="AA39"/>
  <c r="U20" i="151"/>
  <c r="R28" i="146"/>
  <c r="R38"/>
  <c r="AA38"/>
  <c r="U14" i="150"/>
  <c r="R26" i="146"/>
  <c r="R40"/>
  <c r="AA40"/>
  <c r="U16" i="150"/>
  <c r="R37" i="146"/>
  <c r="AA37"/>
  <c r="U18" i="150"/>
  <c r="R38" i="145"/>
  <c r="AA38"/>
  <c r="U19" i="151"/>
  <c r="R37" i="145"/>
  <c r="AA37"/>
  <c r="U17" i="151"/>
  <c r="R36" i="145"/>
  <c r="AA36"/>
  <c r="U15" i="151"/>
  <c r="R35" i="145"/>
  <c r="AA35"/>
  <c r="U16" i="151"/>
  <c r="R34" i="145"/>
  <c r="AA34"/>
  <c r="U18" i="151"/>
  <c r="R29" i="145"/>
  <c r="AA29"/>
  <c r="P14" i="151"/>
  <c r="R16" i="145"/>
  <c r="AA16"/>
  <c r="K22" i="151"/>
  <c r="R27" i="145"/>
  <c r="AA27"/>
  <c r="P20" i="151"/>
  <c r="R14" i="145"/>
  <c r="AA14"/>
  <c r="K19" i="151"/>
  <c r="R25" i="145"/>
  <c r="AA25"/>
  <c r="P17" i="151"/>
  <c r="R12" i="145"/>
  <c r="AA12"/>
  <c r="K15" i="151"/>
  <c r="R23" i="145"/>
  <c r="AA23"/>
  <c r="P16" i="151"/>
  <c r="R10" i="145"/>
  <c r="AA10"/>
  <c r="K18" i="151"/>
  <c r="R17" i="145"/>
  <c r="AA17"/>
  <c r="K14" i="151"/>
  <c r="R28" i="145"/>
  <c r="AA28"/>
  <c r="P22" i="151"/>
  <c r="R15" i="145"/>
  <c r="AA15"/>
  <c r="K20" i="151"/>
  <c r="R26" i="145"/>
  <c r="AA26"/>
  <c r="P19" i="151"/>
  <c r="R13" i="145"/>
  <c r="AA13"/>
  <c r="K17" i="151"/>
  <c r="R24" i="145"/>
  <c r="AA24"/>
  <c r="P15" i="151"/>
  <c r="R11" i="145"/>
  <c r="AA11"/>
  <c r="K16" i="151"/>
  <c r="R22" i="145"/>
  <c r="R10" i="147"/>
  <c r="AA10"/>
  <c r="K36" i="150"/>
  <c r="R24" i="147"/>
  <c r="AA24"/>
  <c r="U36" i="150"/>
  <c r="U5" i="145"/>
  <c r="A6"/>
  <c r="G7"/>
  <c r="E9"/>
  <c r="Z9"/>
  <c r="J21" i="151"/>
  <c r="E17" i="145"/>
  <c r="Z17"/>
  <c r="J14" i="151"/>
  <c r="K18" i="145"/>
  <c r="G19"/>
  <c r="E21"/>
  <c r="Z21"/>
  <c r="O21" i="151"/>
  <c r="E28" i="145"/>
  <c r="Z28"/>
  <c r="O22" i="151"/>
  <c r="E29" i="145"/>
  <c r="Z29"/>
  <c r="O14" i="151"/>
  <c r="K30" i="145"/>
  <c r="W28"/>
  <c r="E33"/>
  <c r="Z33"/>
  <c r="T21" i="151"/>
  <c r="E40" i="145"/>
  <c r="Z40"/>
  <c r="T22" i="151"/>
  <c r="E41" i="145"/>
  <c r="K41"/>
  <c r="Z41"/>
  <c r="T14" i="151"/>
  <c r="W39" i="144"/>
  <c r="L14" i="149"/>
  <c r="E39" i="144"/>
  <c r="F38"/>
  <c r="W38"/>
  <c r="L18" i="149"/>
  <c r="E38" i="144"/>
  <c r="F36"/>
  <c r="W36"/>
  <c r="L20" i="149"/>
  <c r="E36" i="144"/>
  <c r="F35"/>
  <c r="W35"/>
  <c r="L19" i="149"/>
  <c r="E35" i="144"/>
  <c r="F34"/>
  <c r="W34"/>
  <c r="L22" i="149"/>
  <c r="E34" i="144"/>
  <c r="E33"/>
  <c r="E32"/>
  <c r="E31"/>
  <c r="F30"/>
  <c r="W30"/>
  <c r="L15" i="149"/>
  <c r="E30" i="144"/>
  <c r="F29"/>
  <c r="W29"/>
  <c r="L26" i="149"/>
  <c r="E29" i="144"/>
  <c r="F28"/>
  <c r="W28"/>
  <c r="L16" i="149"/>
  <c r="E28" i="144"/>
  <c r="F27"/>
  <c r="W27"/>
  <c r="L17" i="149"/>
  <c r="E27" i="144"/>
  <c r="S33" i="148"/>
  <c r="AB33"/>
  <c r="V54" i="150"/>
  <c r="S32" i="148"/>
  <c r="AB32"/>
  <c r="V50" i="150"/>
  <c r="AA15" i="148"/>
  <c r="K51" i="150"/>
  <c r="S37" i="148"/>
  <c r="AB37"/>
  <c r="V51" i="150"/>
  <c r="AA25" i="148"/>
  <c r="P53" i="150"/>
  <c r="S36" i="148"/>
  <c r="AB36"/>
  <c r="V53" i="150"/>
  <c r="AA13" i="148"/>
  <c r="K49" i="150"/>
  <c r="S35" i="148"/>
  <c r="AB35"/>
  <c r="V49" i="150"/>
  <c r="S34" i="148"/>
  <c r="AB34"/>
  <c r="V56" i="150"/>
  <c r="X41" i="145"/>
  <c r="R14" i="151"/>
  <c r="P41" i="145"/>
  <c r="Y41"/>
  <c r="S14" i="151"/>
  <c r="S34" i="145"/>
  <c r="AB34"/>
  <c r="V18" i="151"/>
  <c r="AA22" i="145"/>
  <c r="P18" i="151"/>
  <c r="S38" i="146"/>
  <c r="AB38"/>
  <c r="V14" i="150"/>
  <c r="AA28" i="146"/>
  <c r="P15" i="150"/>
  <c r="S41" i="146"/>
  <c r="AB41"/>
  <c r="V15" i="150"/>
  <c r="S40" i="146"/>
  <c r="AB40"/>
  <c r="V16" i="150"/>
  <c r="AA26" i="146"/>
  <c r="P20" i="150"/>
  <c r="S39" i="146"/>
  <c r="AB39"/>
  <c r="V20" i="150"/>
  <c r="S37" i="146"/>
  <c r="AB37"/>
  <c r="V18" i="150"/>
  <c r="S39" i="145"/>
  <c r="AB39"/>
  <c r="V20" i="151"/>
  <c r="S38" i="145"/>
  <c r="AB38"/>
  <c r="V19" i="151"/>
  <c r="S37" i="145"/>
  <c r="AB37"/>
  <c r="V17" i="151"/>
  <c r="S36" i="145"/>
  <c r="AB36"/>
  <c r="V15" i="151"/>
  <c r="S35" i="145"/>
  <c r="AB35"/>
  <c r="V16" i="151"/>
  <c r="S24" i="147"/>
  <c r="AB24"/>
  <c r="V36" i="150"/>
  <c r="X9" i="145"/>
  <c r="H21" i="151"/>
  <c r="P21" i="145"/>
  <c r="Y21"/>
  <c r="N21" i="151"/>
  <c r="P33" i="145"/>
  <c r="Y33"/>
  <c r="S21" i="151"/>
  <c r="Y9" i="145"/>
  <c r="I21" i="151"/>
  <c r="K33" i="145"/>
  <c r="F41"/>
  <c r="W41"/>
  <c r="K21"/>
  <c r="W29"/>
  <c r="F40"/>
  <c r="W40"/>
  <c r="F33"/>
  <c r="W33"/>
  <c r="W21"/>
  <c r="K22" i="144"/>
  <c r="F48"/>
  <c r="W48"/>
  <c r="F49"/>
  <c r="W49"/>
  <c r="F50"/>
  <c r="W50"/>
  <c r="F54"/>
  <c r="F55"/>
  <c r="W55"/>
  <c r="F56"/>
  <c r="W56"/>
  <c r="F57"/>
  <c r="W57"/>
  <c r="F59"/>
  <c r="E9"/>
  <c r="E10"/>
  <c r="E11"/>
  <c r="E12"/>
  <c r="E13"/>
  <c r="E14"/>
  <c r="E15"/>
  <c r="E16"/>
  <c r="E17"/>
  <c r="E18"/>
  <c r="E20"/>
  <c r="E21"/>
  <c r="A17" i="96"/>
  <c r="B17"/>
  <c r="C17"/>
  <c r="D17"/>
  <c r="E17"/>
  <c r="A18"/>
  <c r="B18"/>
  <c r="C18"/>
  <c r="D18"/>
  <c r="E18"/>
  <c r="A19"/>
  <c r="B19"/>
  <c r="C19"/>
  <c r="D19"/>
  <c r="E19"/>
  <c r="A20"/>
  <c r="B20"/>
  <c r="C20"/>
  <c r="D20"/>
  <c r="E20"/>
  <c r="A21"/>
  <c r="B21"/>
  <c r="C21"/>
  <c r="D21"/>
  <c r="E21"/>
  <c r="A22"/>
  <c r="B22"/>
  <c r="C22"/>
  <c r="D22"/>
  <c r="E22"/>
  <c r="A23"/>
  <c r="B23"/>
  <c r="C23"/>
  <c r="D23"/>
  <c r="E23"/>
  <c r="A6" i="97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24" i="142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6" i="143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3" i="142"/>
  <c r="E6"/>
  <c r="E7"/>
  <c r="E8"/>
  <c r="E9"/>
  <c r="E10"/>
  <c r="E15"/>
  <c r="E17"/>
  <c r="A20"/>
  <c r="F21"/>
  <c r="J21"/>
  <c r="E24"/>
  <c r="E29"/>
  <c r="R41" i="145"/>
  <c r="AA41"/>
  <c r="U14" i="151"/>
  <c r="W59" i="144"/>
  <c r="Q18" i="149"/>
  <c r="Q20"/>
  <c r="Q21"/>
  <c r="Q20" i="151"/>
  <c r="Q22"/>
  <c r="Q22" i="149"/>
  <c r="Q18" i="151"/>
  <c r="Q16" i="149"/>
  <c r="Q17"/>
  <c r="Q21" i="151"/>
  <c r="Q19" i="149"/>
  <c r="Q14" i="151"/>
  <c r="Q26" i="149"/>
  <c r="Q16" i="151"/>
  <c r="R21" i="145"/>
  <c r="AA21"/>
  <c r="P21" i="151"/>
  <c r="S40" i="145"/>
  <c r="AB40"/>
  <c r="V22" i="151"/>
  <c r="R33" i="145"/>
  <c r="X21"/>
  <c r="M21" i="151"/>
  <c r="R9" i="145"/>
  <c r="AA9"/>
  <c r="K21" i="151"/>
  <c r="X33" i="145"/>
  <c r="R21" i="151"/>
  <c r="K16" i="74"/>
  <c r="K17"/>
  <c r="K18"/>
  <c r="K19"/>
  <c r="K20"/>
  <c r="K21"/>
  <c r="S41" i="145"/>
  <c r="AB41"/>
  <c r="V14" i="151"/>
  <c r="AA33" i="145"/>
  <c r="U21" i="151"/>
  <c r="S33" i="145"/>
  <c r="T9"/>
  <c r="T17"/>
  <c r="T21"/>
  <c r="T28"/>
  <c r="T29"/>
  <c r="T40"/>
  <c r="T41"/>
  <c r="T33"/>
  <c r="F21" i="151"/>
  <c r="F14"/>
  <c r="G10"/>
  <c r="A9"/>
  <c r="A7"/>
  <c r="G21"/>
  <c r="K9" i="89"/>
  <c r="P9"/>
  <c r="Y9"/>
  <c r="I16" i="94"/>
  <c r="Z9" i="89"/>
  <c r="J16" i="94"/>
  <c r="G18" i="89"/>
  <c r="F20"/>
  <c r="W20" s="1"/>
  <c r="L16" i="94" s="1"/>
  <c r="K20" i="89"/>
  <c r="P20"/>
  <c r="Y20"/>
  <c r="N16" i="94"/>
  <c r="Z20" i="89"/>
  <c r="O16" i="94"/>
  <c r="G14" i="151"/>
  <c r="K10" i="89"/>
  <c r="Z10"/>
  <c r="J18" i="94"/>
  <c r="F21" i="89"/>
  <c r="W21"/>
  <c r="L18" i="94" s="1"/>
  <c r="AA21" i="89"/>
  <c r="P18" i="94"/>
  <c r="Y21" i="89"/>
  <c r="N18" i="94"/>
  <c r="Z21" i="89"/>
  <c r="O18" i="94"/>
  <c r="Z11" i="89"/>
  <c r="J17" i="94"/>
  <c r="F22" i="89"/>
  <c r="W22" s="1"/>
  <c r="L17" i="94" s="1"/>
  <c r="Z22" i="89"/>
  <c r="O17" i="94"/>
  <c r="K12" i="89"/>
  <c r="Z12"/>
  <c r="J20" i="94"/>
  <c r="F23" i="89"/>
  <c r="W23" s="1"/>
  <c r="L20" i="94" s="1"/>
  <c r="Z23" i="89"/>
  <c r="O20" i="94"/>
  <c r="Z13" i="89"/>
  <c r="J15" i="94"/>
  <c r="F24" i="89"/>
  <c r="W24"/>
  <c r="L15" i="94" s="1"/>
  <c r="K24" i="89"/>
  <c r="Z24"/>
  <c r="O15" i="94"/>
  <c r="Z14" i="89"/>
  <c r="J19" i="94"/>
  <c r="W25" i="89"/>
  <c r="L19" i="94"/>
  <c r="P25" i="89"/>
  <c r="R25"/>
  <c r="Z25"/>
  <c r="O19" i="94"/>
  <c r="K15" i="89"/>
  <c r="Z15"/>
  <c r="J14" i="94"/>
  <c r="W26" i="89"/>
  <c r="L14" i="94"/>
  <c r="Z26" i="89"/>
  <c r="O14" i="94"/>
  <c r="K23" i="147"/>
  <c r="P23"/>
  <c r="Y23"/>
  <c r="S35" i="150"/>
  <c r="K16" i="147"/>
  <c r="Y16"/>
  <c r="N35" i="150"/>
  <c r="F55"/>
  <c r="F52"/>
  <c r="F35"/>
  <c r="F34"/>
  <c r="L45"/>
  <c r="G45"/>
  <c r="L29"/>
  <c r="G29"/>
  <c r="A44"/>
  <c r="A28"/>
  <c r="Q52"/>
  <c r="L52"/>
  <c r="G52"/>
  <c r="Q55"/>
  <c r="L55"/>
  <c r="G55"/>
  <c r="G33" i="128"/>
  <c r="F43"/>
  <c r="F31" i="146"/>
  <c r="G34" i="150"/>
  <c r="P17" i="146"/>
  <c r="Y17"/>
  <c r="I23" i="150"/>
  <c r="P44" i="146"/>
  <c r="Y44"/>
  <c r="S19" i="150"/>
  <c r="G21"/>
  <c r="G19"/>
  <c r="F21"/>
  <c r="F19"/>
  <c r="L10"/>
  <c r="A9"/>
  <c r="A7"/>
  <c r="I31" i="128"/>
  <c r="J31"/>
  <c r="N31"/>
  <c r="O31"/>
  <c r="Z31"/>
  <c r="O23" i="130"/>
  <c r="F17" i="149"/>
  <c r="F16"/>
  <c r="F26"/>
  <c r="F19"/>
  <c r="F20"/>
  <c r="F18"/>
  <c r="F14"/>
  <c r="F24"/>
  <c r="A9"/>
  <c r="A7"/>
  <c r="G17"/>
  <c r="G16"/>
  <c r="G26"/>
  <c r="G19"/>
  <c r="G20"/>
  <c r="G18"/>
  <c r="G14"/>
  <c r="G24"/>
  <c r="Z35" i="128"/>
  <c r="T17" i="130"/>
  <c r="Z36" i="128"/>
  <c r="T16" i="130"/>
  <c r="Z37" i="128"/>
  <c r="T20" i="130"/>
  <c r="Z38" i="128"/>
  <c r="T22" i="130"/>
  <c r="Z39" i="128"/>
  <c r="T15" i="130"/>
  <c r="Z40" i="128"/>
  <c r="T18" i="130"/>
  <c r="Z41" i="128"/>
  <c r="T21" i="130"/>
  <c r="Z42" i="128"/>
  <c r="T19" i="130"/>
  <c r="Z43" i="128"/>
  <c r="T14" i="130"/>
  <c r="Z22" i="128"/>
  <c r="O17" i="130"/>
  <c r="Z23" i="128"/>
  <c r="O16" i="130"/>
  <c r="K24" i="128"/>
  <c r="Z24"/>
  <c r="O20" i="130"/>
  <c r="Z25" i="128"/>
  <c r="O22" i="130"/>
  <c r="Z26" i="128"/>
  <c r="O15" i="130"/>
  <c r="Z27" i="128"/>
  <c r="O18" i="130"/>
  <c r="Z28" i="128"/>
  <c r="O21" i="130"/>
  <c r="Z29" i="128"/>
  <c r="O19" i="130"/>
  <c r="Z30" i="128"/>
  <c r="O14" i="130"/>
  <c r="Z9" i="128"/>
  <c r="J17" i="130"/>
  <c r="Z10" i="128"/>
  <c r="J16" i="130"/>
  <c r="Z11" i="128"/>
  <c r="J20" i="130"/>
  <c r="Z12" i="128"/>
  <c r="J22" i="130"/>
  <c r="Z13" i="128"/>
  <c r="J15" i="130"/>
  <c r="Z14" i="128"/>
  <c r="J18" i="130"/>
  <c r="Z15" i="128"/>
  <c r="J21" i="130"/>
  <c r="Z16" i="128"/>
  <c r="J19" i="130"/>
  <c r="Z17" i="128"/>
  <c r="J14" i="130"/>
  <c r="F17"/>
  <c r="F16"/>
  <c r="F20"/>
  <c r="F22"/>
  <c r="F15"/>
  <c r="F18"/>
  <c r="F21"/>
  <c r="F19"/>
  <c r="F14"/>
  <c r="G10"/>
  <c r="A9"/>
  <c r="F16" i="94"/>
  <c r="F18"/>
  <c r="F17"/>
  <c r="F20"/>
  <c r="F15"/>
  <c r="F19"/>
  <c r="F14"/>
  <c r="K9" i="123"/>
  <c r="AA9"/>
  <c r="I26" i="93"/>
  <c r="AA10" i="123"/>
  <c r="I27" i="93"/>
  <c r="K11" i="123"/>
  <c r="AA11"/>
  <c r="I28" i="93"/>
  <c r="AA12" i="123"/>
  <c r="I24" i="93"/>
  <c r="P13" i="123"/>
  <c r="AA13"/>
  <c r="I30" i="93"/>
  <c r="AA14" i="123"/>
  <c r="I25" i="93"/>
  <c r="K15" i="123"/>
  <c r="AA15"/>
  <c r="I29" i="93"/>
  <c r="F26"/>
  <c r="F27"/>
  <c r="F28"/>
  <c r="F24"/>
  <c r="F30"/>
  <c r="F25"/>
  <c r="F29"/>
  <c r="F31"/>
  <c r="G21"/>
  <c r="A20"/>
  <c r="G29" i="148"/>
  <c r="F31"/>
  <c r="G18"/>
  <c r="G7"/>
  <c r="A6"/>
  <c r="U5"/>
  <c r="E9"/>
  <c r="E15"/>
  <c r="K17"/>
  <c r="E20"/>
  <c r="E26"/>
  <c r="W27"/>
  <c r="K28"/>
  <c r="E31"/>
  <c r="E37"/>
  <c r="E23" i="147"/>
  <c r="E25"/>
  <c r="E26"/>
  <c r="E16"/>
  <c r="E18"/>
  <c r="E9"/>
  <c r="E11"/>
  <c r="G21"/>
  <c r="F18"/>
  <c r="W18" s="1"/>
  <c r="G14"/>
  <c r="G7"/>
  <c r="A6"/>
  <c r="U5"/>
  <c r="K13"/>
  <c r="W19"/>
  <c r="K20"/>
  <c r="G20" i="146"/>
  <c r="A6"/>
  <c r="E42"/>
  <c r="E43"/>
  <c r="E44"/>
  <c r="E29"/>
  <c r="E30"/>
  <c r="E31"/>
  <c r="E16"/>
  <c r="E17"/>
  <c r="E18"/>
  <c r="U5"/>
  <c r="K19"/>
  <c r="K32"/>
  <c r="F18" i="144"/>
  <c r="A6"/>
  <c r="U5"/>
  <c r="E22" i="128"/>
  <c r="E23"/>
  <c r="E24"/>
  <c r="E25"/>
  <c r="E26"/>
  <c r="E27"/>
  <c r="E28"/>
  <c r="E29"/>
  <c r="E30"/>
  <c r="W31"/>
  <c r="I44"/>
  <c r="J44"/>
  <c r="N44"/>
  <c r="O44"/>
  <c r="K19"/>
  <c r="G7"/>
  <c r="A6"/>
  <c r="E35"/>
  <c r="E36"/>
  <c r="E37"/>
  <c r="E38"/>
  <c r="E39"/>
  <c r="E40"/>
  <c r="E41"/>
  <c r="E42"/>
  <c r="E43"/>
  <c r="E9"/>
  <c r="E10"/>
  <c r="E11"/>
  <c r="E12"/>
  <c r="E13"/>
  <c r="E14"/>
  <c r="E15"/>
  <c r="E16"/>
  <c r="E17"/>
  <c r="E20" i="89"/>
  <c r="E21"/>
  <c r="E22"/>
  <c r="E23"/>
  <c r="E24"/>
  <c r="E25"/>
  <c r="E26"/>
  <c r="E9"/>
  <c r="E10"/>
  <c r="E11"/>
  <c r="E12"/>
  <c r="E13"/>
  <c r="E14"/>
  <c r="E15"/>
  <c r="E9" i="123"/>
  <c r="E10"/>
  <c r="E11"/>
  <c r="E12"/>
  <c r="E13"/>
  <c r="E14"/>
  <c r="E15"/>
  <c r="F4" i="143"/>
  <c r="A3"/>
  <c r="E6"/>
  <c r="E12"/>
  <c r="E15"/>
  <c r="E22"/>
  <c r="E26"/>
  <c r="J30"/>
  <c r="J20"/>
  <c r="F30"/>
  <c r="F20"/>
  <c r="P2" i="142"/>
  <c r="A29" i="143"/>
  <c r="A19"/>
  <c r="T2"/>
  <c r="E32"/>
  <c r="E39"/>
  <c r="E19" i="97"/>
  <c r="E20"/>
  <c r="E21"/>
  <c r="E22"/>
  <c r="E23"/>
  <c r="E24"/>
  <c r="E25"/>
  <c r="E26"/>
  <c r="E6"/>
  <c r="E7"/>
  <c r="E8"/>
  <c r="E9"/>
  <c r="E10"/>
  <c r="E11"/>
  <c r="E13"/>
  <c r="A14" i="96"/>
  <c r="E24"/>
  <c r="F15"/>
  <c r="K68" i="74"/>
  <c r="K15"/>
  <c r="K14"/>
  <c r="K13"/>
  <c r="K12"/>
  <c r="K11"/>
  <c r="K10"/>
  <c r="K9"/>
  <c r="I18" i="128"/>
  <c r="J18"/>
  <c r="N18"/>
  <c r="O18"/>
  <c r="A7" i="130"/>
  <c r="G17"/>
  <c r="G16"/>
  <c r="G20"/>
  <c r="G22"/>
  <c r="G15"/>
  <c r="G18"/>
  <c r="G21"/>
  <c r="G19"/>
  <c r="G14"/>
  <c r="G23"/>
  <c r="U5" i="128"/>
  <c r="W18"/>
  <c r="Z18"/>
  <c r="J24" i="130"/>
  <c r="K32" i="128"/>
  <c r="Z44"/>
  <c r="T23" i="130"/>
  <c r="L10" i="94"/>
  <c r="G10"/>
  <c r="A9"/>
  <c r="G7" i="89"/>
  <c r="F10" s="1"/>
  <c r="W10" s="1"/>
  <c r="A6"/>
  <c r="I16"/>
  <c r="J16"/>
  <c r="N16"/>
  <c r="O16"/>
  <c r="P16"/>
  <c r="Y16"/>
  <c r="I21" i="94"/>
  <c r="I27" i="89"/>
  <c r="J27"/>
  <c r="N27"/>
  <c r="O27"/>
  <c r="W15"/>
  <c r="W14"/>
  <c r="K4" i="97"/>
  <c r="F4"/>
  <c r="A3"/>
  <c r="G7" i="123"/>
  <c r="A6"/>
  <c r="V5"/>
  <c r="I16"/>
  <c r="J16"/>
  <c r="N16"/>
  <c r="O16"/>
  <c r="X9"/>
  <c r="X16"/>
  <c r="AA16"/>
  <c r="I31" i="93"/>
  <c r="G16" i="94"/>
  <c r="G18"/>
  <c r="G17"/>
  <c r="G20"/>
  <c r="G15"/>
  <c r="G19"/>
  <c r="G14"/>
  <c r="Z27" i="89"/>
  <c r="O21" i="94"/>
  <c r="W27" i="89"/>
  <c r="L21" i="94"/>
  <c r="A8" i="93"/>
  <c r="A6" i="86"/>
  <c r="A3" i="96"/>
  <c r="W16" i="89"/>
  <c r="Z16"/>
  <c r="J21" i="94"/>
  <c r="G7" i="86"/>
  <c r="K17" i="89"/>
  <c r="U2" i="97"/>
  <c r="U1"/>
  <c r="F4" i="96"/>
  <c r="K2"/>
  <c r="A7" i="94"/>
  <c r="G9" i="93"/>
  <c r="A7"/>
  <c r="U5" i="89"/>
  <c r="V5" i="86"/>
  <c r="X15"/>
  <c r="K18" i="146"/>
  <c r="X18"/>
  <c r="H19" i="150"/>
  <c r="K44" i="146"/>
  <c r="R44"/>
  <c r="AA44"/>
  <c r="U19" i="150"/>
  <c r="K17" i="146"/>
  <c r="X17"/>
  <c r="H23" i="150"/>
  <c r="P18" i="146"/>
  <c r="Y18"/>
  <c r="I19" i="150"/>
  <c r="K30" i="146"/>
  <c r="P16"/>
  <c r="Y16"/>
  <c r="I22" i="150"/>
  <c r="P42" i="146"/>
  <c r="Y42"/>
  <c r="S22" i="150"/>
  <c r="Y30" i="146"/>
  <c r="N23" i="150"/>
  <c r="K16" i="146"/>
  <c r="K42"/>
  <c r="T23" i="151"/>
  <c r="P12" i="128"/>
  <c r="P29"/>
  <c r="Y29"/>
  <c r="N19" i="130"/>
  <c r="K27" i="128"/>
  <c r="X27"/>
  <c r="M18" i="130"/>
  <c r="P42" i="128"/>
  <c r="Y42"/>
  <c r="S19" i="130"/>
  <c r="Y15" i="128"/>
  <c r="I21" i="130"/>
  <c r="K40" i="128"/>
  <c r="X40"/>
  <c r="R18" i="130"/>
  <c r="K13" i="128"/>
  <c r="X13"/>
  <c r="H15" i="130"/>
  <c r="P44" i="128"/>
  <c r="Y44"/>
  <c r="S23" i="130"/>
  <c r="K41" i="128"/>
  <c r="P39"/>
  <c r="Y39"/>
  <c r="S15" i="130"/>
  <c r="K38" i="128"/>
  <c r="K31"/>
  <c r="P31"/>
  <c r="R31"/>
  <c r="K37"/>
  <c r="X37"/>
  <c r="R20" i="130"/>
  <c r="K36" i="128"/>
  <c r="P43"/>
  <c r="Y43"/>
  <c r="S14" i="130"/>
  <c r="P17" i="128"/>
  <c r="Y17"/>
  <c r="I14" i="130"/>
  <c r="P18" i="128"/>
  <c r="P41"/>
  <c r="Y41"/>
  <c r="S21" i="130"/>
  <c r="K39" i="128"/>
  <c r="P38"/>
  <c r="Y31"/>
  <c r="N23" i="130"/>
  <c r="P37" i="128"/>
  <c r="Y37"/>
  <c r="S20" i="130"/>
  <c r="P36" i="128"/>
  <c r="Y36"/>
  <c r="S16" i="130"/>
  <c r="K43" i="128"/>
  <c r="K17"/>
  <c r="K44"/>
  <c r="K18"/>
  <c r="R18"/>
  <c r="K29"/>
  <c r="P27"/>
  <c r="P24"/>
  <c r="Y24"/>
  <c r="N20" i="130"/>
  <c r="K42" i="128"/>
  <c r="P40"/>
  <c r="P13"/>
  <c r="K12"/>
  <c r="K13" i="89"/>
  <c r="X13"/>
  <c r="H15" i="94"/>
  <c r="K22" i="89"/>
  <c r="X22"/>
  <c r="M17" i="94"/>
  <c r="P11" i="89"/>
  <c r="Y11"/>
  <c r="I17" i="94"/>
  <c r="Y25" i="89"/>
  <c r="N19" i="94"/>
  <c r="P15" i="89"/>
  <c r="Y15"/>
  <c r="I14" i="94"/>
  <c r="P13" i="89"/>
  <c r="Y13"/>
  <c r="I15" i="94"/>
  <c r="K23" i="89"/>
  <c r="P12"/>
  <c r="Y12"/>
  <c r="I20" i="94"/>
  <c r="K16" i="89"/>
  <c r="R16"/>
  <c r="P23"/>
  <c r="Y23"/>
  <c r="N20" i="94"/>
  <c r="P22" i="89"/>
  <c r="K11"/>
  <c r="P10"/>
  <c r="R10"/>
  <c r="S21"/>
  <c r="K27"/>
  <c r="P26"/>
  <c r="K14"/>
  <c r="P24"/>
  <c r="Y24"/>
  <c r="N15" i="94"/>
  <c r="P27" i="89"/>
  <c r="Y27"/>
  <c r="N21" i="94"/>
  <c r="P14" i="89"/>
  <c r="Y14"/>
  <c r="I19" i="94"/>
  <c r="K14" i="123"/>
  <c r="P12"/>
  <c r="Z12"/>
  <c r="H24" i="93"/>
  <c r="P16" i="123"/>
  <c r="Z16"/>
  <c r="K13"/>
  <c r="R13"/>
  <c r="S13"/>
  <c r="K16"/>
  <c r="P14"/>
  <c r="Z14"/>
  <c r="H25" i="93"/>
  <c r="K12" i="123"/>
  <c r="Y12"/>
  <c r="G24" i="93"/>
  <c r="P11" i="123"/>
  <c r="R11"/>
  <c r="S11"/>
  <c r="P15"/>
  <c r="Z15"/>
  <c r="H29" i="93"/>
  <c r="K15" i="86"/>
  <c r="Y15"/>
  <c r="G15" i="93"/>
  <c r="P15" i="86"/>
  <c r="Z15"/>
  <c r="H15" i="93"/>
  <c r="F22" i="128"/>
  <c r="W22"/>
  <c r="F29"/>
  <c r="W29"/>
  <c r="F23"/>
  <c r="W23"/>
  <c r="F26"/>
  <c r="W26"/>
  <c r="F38"/>
  <c r="L22" i="130"/>
  <c r="F25" i="128"/>
  <c r="W25"/>
  <c r="F28"/>
  <c r="W28"/>
  <c r="F30"/>
  <c r="W30"/>
  <c r="F24"/>
  <c r="W24"/>
  <c r="F27"/>
  <c r="W27"/>
  <c r="Y10"/>
  <c r="I16" i="130"/>
  <c r="P35" i="128"/>
  <c r="Y35"/>
  <c r="S17" i="130"/>
  <c r="P22" i="128"/>
  <c r="Y22"/>
  <c r="N17" i="130"/>
  <c r="P9" i="128"/>
  <c r="Y9"/>
  <c r="I17" i="130"/>
  <c r="F42" i="128"/>
  <c r="L19" i="130"/>
  <c r="X19" i="147"/>
  <c r="M34" i="150"/>
  <c r="X26" i="147"/>
  <c r="R34" i="150"/>
  <c r="K11" i="147"/>
  <c r="X11"/>
  <c r="H33" i="150"/>
  <c r="Y19" i="147"/>
  <c r="N34" i="150"/>
  <c r="P11" i="147"/>
  <c r="Y11"/>
  <c r="I33" i="150"/>
  <c r="P25" i="147"/>
  <c r="Y25"/>
  <c r="S33" i="150"/>
  <c r="K25" i="147"/>
  <c r="X28" i="128"/>
  <c r="M21" i="130"/>
  <c r="Y26" i="128"/>
  <c r="N15" i="130"/>
  <c r="X25" i="128"/>
  <c r="M22" i="130"/>
  <c r="X16" i="128"/>
  <c r="H19" i="130"/>
  <c r="Y30" i="128"/>
  <c r="N14" i="130"/>
  <c r="Y25" i="128"/>
  <c r="N22" i="130"/>
  <c r="O27" i="150"/>
  <c r="L34"/>
  <c r="L14" i="130"/>
  <c r="F41" i="128"/>
  <c r="L21" i="130"/>
  <c r="F39" i="128"/>
  <c r="L15" i="130"/>
  <c r="Z13" i="123"/>
  <c r="H30" i="93"/>
  <c r="Z10" i="123"/>
  <c r="H27" i="93"/>
  <c r="R20" i="89"/>
  <c r="AA20"/>
  <c r="P16" i="94"/>
  <c r="R9" i="89"/>
  <c r="AA9"/>
  <c r="K16" i="94"/>
  <c r="P20" i="148"/>
  <c r="Y20"/>
  <c r="N55" i="150"/>
  <c r="F20" i="148"/>
  <c r="W20" s="1"/>
  <c r="P27"/>
  <c r="P31"/>
  <c r="Y31"/>
  <c r="S55" i="150"/>
  <c r="K20" i="148"/>
  <c r="F26"/>
  <c r="W26"/>
  <c r="F37"/>
  <c r="U41" i="145"/>
  <c r="F16" i="147"/>
  <c r="W16"/>
  <c r="F25"/>
  <c r="F23"/>
  <c r="F26"/>
  <c r="F43" i="146"/>
  <c r="W43"/>
  <c r="U33" i="145"/>
  <c r="U40"/>
  <c r="F10" i="144"/>
  <c r="Q24" i="149"/>
  <c r="F17" i="144"/>
  <c r="F40" i="128"/>
  <c r="L18" i="130"/>
  <c r="F37" i="128"/>
  <c r="L20" i="130"/>
  <c r="F36" i="128"/>
  <c r="L16" i="130"/>
  <c r="Y23" i="128"/>
  <c r="N16" i="130"/>
  <c r="K22" i="128"/>
  <c r="X23"/>
  <c r="M16" i="130"/>
  <c r="X14" i="128"/>
  <c r="H18" i="130"/>
  <c r="K35" i="128"/>
  <c r="X35"/>
  <c r="R17" i="130"/>
  <c r="F35" i="128"/>
  <c r="K9"/>
  <c r="X9"/>
  <c r="H17" i="130"/>
  <c r="AA23" i="128"/>
  <c r="P16" i="130"/>
  <c r="Y28" i="128"/>
  <c r="N21" i="130"/>
  <c r="Y14" i="128"/>
  <c r="I18" i="130"/>
  <c r="F9" i="144"/>
  <c r="F12"/>
  <c r="F20"/>
  <c r="F42" i="146"/>
  <c r="W42"/>
  <c r="F30"/>
  <c r="G35" i="150"/>
  <c r="F44" i="146"/>
  <c r="W44"/>
  <c r="F29"/>
  <c r="F16" i="144"/>
  <c r="F11"/>
  <c r="X18" i="128"/>
  <c r="H24" i="130"/>
  <c r="Y15" i="123"/>
  <c r="G29" i="93"/>
  <c r="P9" i="123"/>
  <c r="Z9"/>
  <c r="H26" i="93"/>
  <c r="F13" i="89"/>
  <c r="W13" s="1"/>
  <c r="F12"/>
  <c r="W12" s="1"/>
  <c r="Y9" i="123"/>
  <c r="G26" i="93"/>
  <c r="X24" i="128"/>
  <c r="M20" i="130"/>
  <c r="Y16" i="128"/>
  <c r="I19" i="130"/>
  <c r="Y11" i="128"/>
  <c r="I20" i="130"/>
  <c r="R23" i="147"/>
  <c r="X26" i="89"/>
  <c r="M14" i="94"/>
  <c r="X25" i="89"/>
  <c r="M19" i="94"/>
  <c r="X12" i="89"/>
  <c r="H20" i="94"/>
  <c r="X15" i="89"/>
  <c r="H14" i="94"/>
  <c r="X10" i="89"/>
  <c r="H18" i="94"/>
  <c r="X23" i="147"/>
  <c r="R35" i="150"/>
  <c r="K31" i="148"/>
  <c r="X16" i="147"/>
  <c r="M35" i="150"/>
  <c r="R16" i="147"/>
  <c r="X9" i="89"/>
  <c r="H16" i="94"/>
  <c r="X24" i="89"/>
  <c r="M15" i="94"/>
  <c r="X21" i="89"/>
  <c r="M18" i="94"/>
  <c r="X20" i="89"/>
  <c r="M16" i="94"/>
  <c r="AA26" i="147"/>
  <c r="U34" i="150"/>
  <c r="Y27" i="148"/>
  <c r="N52" i="150"/>
  <c r="R27" i="148"/>
  <c r="R25" i="147"/>
  <c r="AA25"/>
  <c r="U33" i="150"/>
  <c r="X25" i="147"/>
  <c r="R33" i="150"/>
  <c r="Y26" i="147"/>
  <c r="S34" i="150"/>
  <c r="X44" i="146"/>
  <c r="R19" i="150"/>
  <c r="R18" i="146"/>
  <c r="AA18"/>
  <c r="K19" i="150"/>
  <c r="R17" i="146"/>
  <c r="AA17"/>
  <c r="K23" i="150"/>
  <c r="X42" i="146"/>
  <c r="R22" i="150"/>
  <c r="R42" i="146"/>
  <c r="AA42"/>
  <c r="U22" i="150"/>
  <c r="X30" i="146"/>
  <c r="M23" i="150"/>
  <c r="R30" i="146"/>
  <c r="T30"/>
  <c r="X16"/>
  <c r="H22" i="150"/>
  <c r="R16" i="146"/>
  <c r="T31"/>
  <c r="U58" i="144"/>
  <c r="R29" i="128"/>
  <c r="R27"/>
  <c r="R13"/>
  <c r="AA13"/>
  <c r="K15" i="130"/>
  <c r="R12" i="128"/>
  <c r="AA12"/>
  <c r="K22" i="130"/>
  <c r="X31" i="128"/>
  <c r="M23" i="130"/>
  <c r="R42" i="128"/>
  <c r="R38"/>
  <c r="R44"/>
  <c r="AA44"/>
  <c r="U23" i="130"/>
  <c r="Y13" i="128"/>
  <c r="I15" i="130"/>
  <c r="R40" i="128"/>
  <c r="R39"/>
  <c r="AA39"/>
  <c r="U15" i="130"/>
  <c r="Y38" i="128"/>
  <c r="S22" i="130"/>
  <c r="R24" i="128"/>
  <c r="R17"/>
  <c r="AA17"/>
  <c r="K14" i="130"/>
  <c r="R37" i="128"/>
  <c r="R41"/>
  <c r="R43"/>
  <c r="AA43"/>
  <c r="U14" i="130"/>
  <c r="X12" i="128"/>
  <c r="H22" i="130"/>
  <c r="Y40" i="128"/>
  <c r="S18" i="130"/>
  <c r="X39" i="128"/>
  <c r="R15" i="130"/>
  <c r="X29" i="128"/>
  <c r="M19" i="130"/>
  <c r="R36" i="128"/>
  <c r="R15" i="89"/>
  <c r="AA15"/>
  <c r="K14" i="94"/>
  <c r="R12" i="89"/>
  <c r="AA12"/>
  <c r="K20" i="94"/>
  <c r="R22" i="89"/>
  <c r="R23"/>
  <c r="R24"/>
  <c r="R26"/>
  <c r="R27"/>
  <c r="T20"/>
  <c r="AA23"/>
  <c r="P20" i="94"/>
  <c r="R11" i="89"/>
  <c r="S23"/>
  <c r="X11"/>
  <c r="H17" i="94"/>
  <c r="R13" i="89"/>
  <c r="AA13"/>
  <c r="K15" i="94"/>
  <c r="AA24" i="89"/>
  <c r="P15" i="94"/>
  <c r="R14" i="89"/>
  <c r="S25"/>
  <c r="Y22"/>
  <c r="N17" i="94"/>
  <c r="X23" i="89"/>
  <c r="M20" i="94"/>
  <c r="X14" i="89"/>
  <c r="H19" i="94"/>
  <c r="X16" i="89"/>
  <c r="H21" i="94"/>
  <c r="AA27" i="89"/>
  <c r="P21" i="94"/>
  <c r="X27" i="89"/>
  <c r="M21" i="94"/>
  <c r="Y10" i="89"/>
  <c r="I18" i="94"/>
  <c r="Y26" i="89"/>
  <c r="N14" i="94"/>
  <c r="Y13" i="123"/>
  <c r="G30" i="93"/>
  <c r="R15" i="123"/>
  <c r="S15"/>
  <c r="R16"/>
  <c r="S16"/>
  <c r="R12"/>
  <c r="S12"/>
  <c r="Y16"/>
  <c r="Z11"/>
  <c r="H28" i="93"/>
  <c r="R14" i="123"/>
  <c r="S14"/>
  <c r="R15" i="86"/>
  <c r="T15"/>
  <c r="S23" i="151"/>
  <c r="R23"/>
  <c r="R22" i="128"/>
  <c r="AA22"/>
  <c r="P17" i="130"/>
  <c r="X22" i="128"/>
  <c r="M17" i="130"/>
  <c r="AA19" i="147"/>
  <c r="P34" i="150"/>
  <c r="R9" i="128"/>
  <c r="AA9"/>
  <c r="K17" i="130"/>
  <c r="AA10" i="128"/>
  <c r="K16" i="130"/>
  <c r="X44" i="128"/>
  <c r="R23" i="130"/>
  <c r="R35" i="128"/>
  <c r="AA35"/>
  <c r="U17" i="130"/>
  <c r="X11" i="128"/>
  <c r="H20" i="130"/>
  <c r="X38" i="128"/>
  <c r="R22" i="130"/>
  <c r="R11" i="147"/>
  <c r="Y12" i="128"/>
  <c r="I22" i="130"/>
  <c r="Y18" i="128"/>
  <c r="I24" i="130"/>
  <c r="X43" i="128"/>
  <c r="R14" i="130"/>
  <c r="X17" i="128"/>
  <c r="H14" i="130"/>
  <c r="X10" i="128"/>
  <c r="H16" i="130"/>
  <c r="N27" i="150"/>
  <c r="Y27" i="128"/>
  <c r="N18" i="130"/>
  <c r="L17"/>
  <c r="Y10" i="123"/>
  <c r="G27" i="93"/>
  <c r="Y11" i="123"/>
  <c r="G28" i="93"/>
  <c r="S20" i="89"/>
  <c r="AB20"/>
  <c r="Q16" i="94"/>
  <c r="R20" i="148"/>
  <c r="AA20"/>
  <c r="P55" i="150"/>
  <c r="X20" i="148"/>
  <c r="M55" i="150"/>
  <c r="X42" i="128"/>
  <c r="R19" i="130"/>
  <c r="AA40" i="128"/>
  <c r="U18" i="130"/>
  <c r="R9" i="123"/>
  <c r="AB9"/>
  <c r="J26" i="93"/>
  <c r="Y14" i="123"/>
  <c r="G25" i="93"/>
  <c r="AB11" i="123"/>
  <c r="J28" i="93"/>
  <c r="AA16" i="147"/>
  <c r="P35" i="150"/>
  <c r="AA10" i="89"/>
  <c r="K18" i="94"/>
  <c r="X36" i="128"/>
  <c r="R16" i="130"/>
  <c r="M27" i="150"/>
  <c r="X26" i="128"/>
  <c r="M15" i="130"/>
  <c r="AA42" i="128"/>
  <c r="U19" i="130"/>
  <c r="T16" i="123"/>
  <c r="AB16"/>
  <c r="J31" i="93"/>
  <c r="X31" i="148"/>
  <c r="R55" i="150"/>
  <c r="R31" i="148"/>
  <c r="AA22" i="89"/>
  <c r="P17" i="94"/>
  <c r="AA25" i="89"/>
  <c r="P19" i="94"/>
  <c r="T25" i="89"/>
  <c r="AA23" i="147"/>
  <c r="U35" i="150"/>
  <c r="X41" i="128"/>
  <c r="R21" i="130"/>
  <c r="AA31" i="128"/>
  <c r="P23" i="130"/>
  <c r="X15" i="128"/>
  <c r="H21" i="130"/>
  <c r="AB10" i="123"/>
  <c r="J27" i="93"/>
  <c r="AA16" i="89"/>
  <c r="K21" i="94"/>
  <c r="L35" i="150"/>
  <c r="S23" i="147"/>
  <c r="AA16" i="128"/>
  <c r="K19" i="130"/>
  <c r="X30" i="128"/>
  <c r="M14" i="130"/>
  <c r="AA14" i="128"/>
  <c r="K18" i="130"/>
  <c r="AA29" i="128"/>
  <c r="P19" i="130"/>
  <c r="T43" i="146"/>
  <c r="AA25" i="128"/>
  <c r="P22" i="130"/>
  <c r="AA18" i="128"/>
  <c r="K24" i="130"/>
  <c r="AB26" i="147"/>
  <c r="V34" i="150"/>
  <c r="T23" i="147"/>
  <c r="T16"/>
  <c r="AA27" i="148"/>
  <c r="P52" i="150"/>
  <c r="S38" i="148"/>
  <c r="AB38"/>
  <c r="V52" i="150"/>
  <c r="T19" i="147"/>
  <c r="T18"/>
  <c r="S25"/>
  <c r="AB25"/>
  <c r="V33" i="150"/>
  <c r="AA11" i="147"/>
  <c r="K33" i="150"/>
  <c r="T12" i="147"/>
  <c r="T44" i="146"/>
  <c r="T16"/>
  <c r="T18"/>
  <c r="T17"/>
  <c r="T29"/>
  <c r="T42"/>
  <c r="AA30"/>
  <c r="P23" i="150"/>
  <c r="S43" i="146"/>
  <c r="AB43"/>
  <c r="V23" i="150"/>
  <c r="S44" i="146"/>
  <c r="AB44"/>
  <c r="V19" i="150"/>
  <c r="AA16" i="146"/>
  <c r="K22" i="150"/>
  <c r="S42" i="146"/>
  <c r="AB42"/>
  <c r="V22" i="150"/>
  <c r="S42" i="128"/>
  <c r="S40"/>
  <c r="AB40"/>
  <c r="V18" i="130"/>
  <c r="S41" i="128"/>
  <c r="AA27"/>
  <c r="P18" i="130"/>
  <c r="S37" i="128"/>
  <c r="AA37"/>
  <c r="U20" i="130"/>
  <c r="S26" i="89"/>
  <c r="T11"/>
  <c r="T14"/>
  <c r="T23"/>
  <c r="T21"/>
  <c r="T22"/>
  <c r="T27"/>
  <c r="T26"/>
  <c r="T12"/>
  <c r="AA14"/>
  <c r="K19" i="94"/>
  <c r="T10" i="89"/>
  <c r="S24"/>
  <c r="S22"/>
  <c r="S27"/>
  <c r="U23"/>
  <c r="T16"/>
  <c r="AA11"/>
  <c r="K17" i="94"/>
  <c r="T15" i="89"/>
  <c r="T13"/>
  <c r="T9"/>
  <c r="T24"/>
  <c r="AA26"/>
  <c r="P14" i="94"/>
  <c r="S15" i="86"/>
  <c r="U10"/>
  <c r="U14"/>
  <c r="U12"/>
  <c r="U9"/>
  <c r="U13"/>
  <c r="U11"/>
  <c r="U15"/>
  <c r="AB12" i="123"/>
  <c r="J24" i="93"/>
  <c r="S38" i="128"/>
  <c r="AB38"/>
  <c r="V22" i="130"/>
  <c r="S36" i="128"/>
  <c r="S35"/>
  <c r="AB35"/>
  <c r="S44"/>
  <c r="S39"/>
  <c r="AB39"/>
  <c r="V15" i="130"/>
  <c r="S43" i="128"/>
  <c r="AB43"/>
  <c r="V14" i="130"/>
  <c r="AA28" i="128"/>
  <c r="P21" i="130"/>
  <c r="T15" i="148"/>
  <c r="T16"/>
  <c r="T9"/>
  <c r="S31"/>
  <c r="AB31"/>
  <c r="V55" i="150"/>
  <c r="T38" i="148"/>
  <c r="T27"/>
  <c r="T20"/>
  <c r="T26"/>
  <c r="T36" i="144"/>
  <c r="U55"/>
  <c r="T30"/>
  <c r="T38"/>
  <c r="T34"/>
  <c r="T39"/>
  <c r="T35"/>
  <c r="T28"/>
  <c r="T27"/>
  <c r="T29"/>
  <c r="T59"/>
  <c r="T55"/>
  <c r="T50"/>
  <c r="T54"/>
  <c r="T56"/>
  <c r="T49"/>
  <c r="T57"/>
  <c r="T48"/>
  <c r="T60"/>
  <c r="T18"/>
  <c r="T20"/>
  <c r="T21"/>
  <c r="AA38" i="128"/>
  <c r="U22" i="130"/>
  <c r="T43" i="128"/>
  <c r="T44"/>
  <c r="T38"/>
  <c r="T39"/>
  <c r="T40"/>
  <c r="T29"/>
  <c r="T35"/>
  <c r="T27"/>
  <c r="S9" i="123"/>
  <c r="U14"/>
  <c r="T9"/>
  <c r="U9"/>
  <c r="AB13"/>
  <c r="J30" i="93"/>
  <c r="U12" i="123"/>
  <c r="AB14"/>
  <c r="J25" i="93"/>
  <c r="V15" i="86"/>
  <c r="AB23" i="89"/>
  <c r="Q20" i="94"/>
  <c r="T30" i="128"/>
  <c r="AA30"/>
  <c r="P14" i="130"/>
  <c r="AB27" i="89"/>
  <c r="Q21" i="94"/>
  <c r="U10" i="123"/>
  <c r="T9" i="128"/>
  <c r="T10"/>
  <c r="AB15" i="123"/>
  <c r="J29" i="93"/>
  <c r="U15" i="123"/>
  <c r="U11"/>
  <c r="T42" i="128"/>
  <c r="AA26"/>
  <c r="P15" i="130"/>
  <c r="T26" i="128"/>
  <c r="T17"/>
  <c r="AB26" i="89"/>
  <c r="Q14" i="94"/>
  <c r="T18" i="128"/>
  <c r="AB44"/>
  <c r="T25"/>
  <c r="T16"/>
  <c r="AB23" i="147"/>
  <c r="V35" i="150"/>
  <c r="T25" i="147"/>
  <c r="AA41" i="128"/>
  <c r="U21" i="130"/>
  <c r="T41" i="128"/>
  <c r="T10" i="144"/>
  <c r="AA31" i="148"/>
  <c r="U55" i="150"/>
  <c r="T31" i="148"/>
  <c r="U13" i="123"/>
  <c r="T12" i="144"/>
  <c r="AB25" i="89"/>
  <c r="Q19" i="94"/>
  <c r="U25" i="89"/>
  <c r="T11" i="147"/>
  <c r="T31" i="128"/>
  <c r="T16" i="144"/>
  <c r="T9"/>
  <c r="T37" i="128"/>
  <c r="AA36"/>
  <c r="U16" i="130"/>
  <c r="T36" i="128"/>
  <c r="T9" i="147"/>
  <c r="AA11" i="128"/>
  <c r="K20" i="130"/>
  <c r="T11" i="128"/>
  <c r="AB33" i="145"/>
  <c r="V21" i="151"/>
  <c r="T14" i="128"/>
  <c r="AB42"/>
  <c r="V19" i="130"/>
  <c r="T12" i="128"/>
  <c r="T28"/>
  <c r="AA15"/>
  <c r="K21" i="130"/>
  <c r="T15" i="128"/>
  <c r="P27" i="150"/>
  <c r="T37" i="148"/>
  <c r="U16" i="123"/>
  <c r="T22" i="128"/>
  <c r="AA24"/>
  <c r="P20" i="130"/>
  <c r="T24" i="128"/>
  <c r="T23"/>
  <c r="T13"/>
  <c r="T11" i="144"/>
  <c r="T17"/>
  <c r="T26" i="147"/>
  <c r="AB21" i="89"/>
  <c r="Q18" i="94"/>
  <c r="AB22" i="89"/>
  <c r="Q17" i="94"/>
  <c r="U23" i="147"/>
  <c r="U44" i="146"/>
  <c r="U43"/>
  <c r="U42"/>
  <c r="AB24" i="89"/>
  <c r="Q15" i="94"/>
  <c r="U27" i="89"/>
  <c r="U26"/>
  <c r="U22"/>
  <c r="U21"/>
  <c r="U20"/>
  <c r="U24"/>
  <c r="AB15" i="86"/>
  <c r="J15" i="93"/>
  <c r="V11" i="86"/>
  <c r="V12"/>
  <c r="V10"/>
  <c r="V14"/>
  <c r="V9"/>
  <c r="V13"/>
  <c r="V23" i="151"/>
  <c r="U23"/>
  <c r="Q17" i="130"/>
  <c r="V17"/>
  <c r="Q22"/>
  <c r="Q15"/>
  <c r="Q14"/>
  <c r="Q19"/>
  <c r="Q18"/>
  <c r="U37" i="148"/>
  <c r="U31"/>
  <c r="U38"/>
  <c r="Q35" i="150"/>
  <c r="U57" i="144"/>
  <c r="U49"/>
  <c r="U54"/>
  <c r="U59"/>
  <c r="U56"/>
  <c r="U50"/>
  <c r="U48"/>
  <c r="U60"/>
  <c r="U40" i="128"/>
  <c r="U44"/>
  <c r="U42"/>
  <c r="V16" i="123"/>
  <c r="U38" i="128"/>
  <c r="U39"/>
  <c r="V14" i="123"/>
  <c r="V12"/>
  <c r="U43" i="128"/>
  <c r="U35"/>
  <c r="V9" i="123"/>
  <c r="V15"/>
  <c r="U26" i="147"/>
  <c r="U25"/>
  <c r="AB41" i="128"/>
  <c r="V21" i="130"/>
  <c r="U41" i="128"/>
  <c r="AB37"/>
  <c r="V20" i="130"/>
  <c r="U37" i="128"/>
  <c r="AB36"/>
  <c r="V16" i="130"/>
  <c r="U36" i="128"/>
  <c r="Q34" i="150"/>
  <c r="V13" i="123"/>
  <c r="V10"/>
  <c r="V11"/>
  <c r="Q16" i="130"/>
  <c r="Q21"/>
  <c r="Q20"/>
  <c r="Q19" i="150"/>
  <c r="Q21"/>
  <c r="F9" i="89" l="1"/>
  <c r="W9" s="1"/>
  <c r="F11"/>
  <c r="W11" s="1"/>
</calcChain>
</file>

<file path=xl/sharedStrings.xml><?xml version="1.0" encoding="utf-8"?>
<sst xmlns="http://schemas.openxmlformats.org/spreadsheetml/2006/main" count="3605" uniqueCount="1705">
  <si>
    <t>Kat</t>
  </si>
  <si>
    <t>Por.</t>
  </si>
  <si>
    <t>Celé jméno</t>
  </si>
  <si>
    <t>Ročník</t>
  </si>
  <si>
    <t>Oddíl</t>
  </si>
  <si>
    <t>Stát</t>
  </si>
  <si>
    <t>Jméno</t>
  </si>
  <si>
    <t>Prijmeni</t>
  </si>
  <si>
    <t>Prijmeni_t</t>
  </si>
  <si>
    <t>Jméno_t</t>
  </si>
  <si>
    <t>Kat_tisk</t>
  </si>
  <si>
    <t>Viktorie Klímková</t>
  </si>
  <si>
    <t>TJ Sokol Bedřichov</t>
  </si>
  <si>
    <t>Klímková</t>
  </si>
  <si>
    <t>Viktorie</t>
  </si>
  <si>
    <t>Klímkové</t>
  </si>
  <si>
    <t>Viktorii</t>
  </si>
  <si>
    <t>1. Naděje nejmladší 2010</t>
  </si>
  <si>
    <t>Barbora Páníková</t>
  </si>
  <si>
    <t>Slavia SK Rapid Plzeň</t>
  </si>
  <si>
    <t>Páníková</t>
  </si>
  <si>
    <t>Barbora</t>
  </si>
  <si>
    <t>Páníkové</t>
  </si>
  <si>
    <t>Barboře</t>
  </si>
  <si>
    <t>Barbora Kroufková</t>
  </si>
  <si>
    <t>RG Proactive Milevsko</t>
  </si>
  <si>
    <t>Kroufková</t>
  </si>
  <si>
    <t>Kroufkové</t>
  </si>
  <si>
    <t>Eva Kyliánová</t>
  </si>
  <si>
    <t>SK TRASKO Vyškov</t>
  </si>
  <si>
    <t>Kyliánová</t>
  </si>
  <si>
    <t>Eva</t>
  </si>
  <si>
    <t>Kyliánové</t>
  </si>
  <si>
    <t>Evě</t>
  </si>
  <si>
    <t>Gabriela Kloboučníková</t>
  </si>
  <si>
    <t>TJ Sokol Žižkov I.</t>
  </si>
  <si>
    <t>Kloboučníková</t>
  </si>
  <si>
    <t>Gabriela</t>
  </si>
  <si>
    <t>Kloboučníkové</t>
  </si>
  <si>
    <t>Gabriele</t>
  </si>
  <si>
    <t>Lucie Marešová</t>
  </si>
  <si>
    <t>Sokol Plzeň IV</t>
  </si>
  <si>
    <t>Marešová</t>
  </si>
  <si>
    <t>Lucie</t>
  </si>
  <si>
    <t>Marešové</t>
  </si>
  <si>
    <t>Lucii</t>
  </si>
  <si>
    <t>Anna Artyukhova</t>
  </si>
  <si>
    <t>Artyukhova</t>
  </si>
  <si>
    <t>Anna</t>
  </si>
  <si>
    <t>Artyukhové</t>
  </si>
  <si>
    <t>Anně</t>
  </si>
  <si>
    <t>Veronika Zemanová</t>
  </si>
  <si>
    <t>SK PROVO Brno</t>
  </si>
  <si>
    <t>Zemanová</t>
  </si>
  <si>
    <t>Veronika</t>
  </si>
  <si>
    <t>Zemanové</t>
  </si>
  <si>
    <t>Veronice</t>
  </si>
  <si>
    <t>Ema Kučerová</t>
  </si>
  <si>
    <t>Kučerová</t>
  </si>
  <si>
    <t>Ema</t>
  </si>
  <si>
    <t>Kučerové</t>
  </si>
  <si>
    <t>Emě</t>
  </si>
  <si>
    <t>Sarah Weberová</t>
  </si>
  <si>
    <t>Weberová</t>
  </si>
  <si>
    <t>Sarah</t>
  </si>
  <si>
    <t>Weberové</t>
  </si>
  <si>
    <t>Kateřina Bendová</t>
  </si>
  <si>
    <t>Bendová</t>
  </si>
  <si>
    <t>Kateřina</t>
  </si>
  <si>
    <t>Bendové</t>
  </si>
  <si>
    <t>Kateřině</t>
  </si>
  <si>
    <t>Barbora Nováková</t>
  </si>
  <si>
    <t>Nováková</t>
  </si>
  <si>
    <t>Novákové</t>
  </si>
  <si>
    <t>Markéta Poláková</t>
  </si>
  <si>
    <t>Poláková</t>
  </si>
  <si>
    <t>Markéta</t>
  </si>
  <si>
    <t>Polákové</t>
  </si>
  <si>
    <t>Markétě</t>
  </si>
  <si>
    <t>Jitka Horáčková</t>
  </si>
  <si>
    <t>Horáčková</t>
  </si>
  <si>
    <t>Jitka</t>
  </si>
  <si>
    <t>Horáčkové</t>
  </si>
  <si>
    <t>Jitce</t>
  </si>
  <si>
    <t>Natálie Podborská</t>
  </si>
  <si>
    <t>Podborská</t>
  </si>
  <si>
    <t>Natálie</t>
  </si>
  <si>
    <t>Podborské</t>
  </si>
  <si>
    <t>Natálii</t>
  </si>
  <si>
    <t>Nikola Blažková</t>
  </si>
  <si>
    <t>Blažková</t>
  </si>
  <si>
    <t>Nikola</t>
  </si>
  <si>
    <t>Blažkové</t>
  </si>
  <si>
    <t>Nikole</t>
  </si>
  <si>
    <t>Adéla Navrátilová</t>
  </si>
  <si>
    <t>Navrátilová</t>
  </si>
  <si>
    <t>Adéla</t>
  </si>
  <si>
    <t xml:space="preserve">Navrátilové </t>
  </si>
  <si>
    <t>Adéle</t>
  </si>
  <si>
    <t>Kristina Procházková</t>
  </si>
  <si>
    <t>Procházková</t>
  </si>
  <si>
    <t>Kristina</t>
  </si>
  <si>
    <t>Procházkové</t>
  </si>
  <si>
    <t>Kristině</t>
  </si>
  <si>
    <t>Karin Králová</t>
  </si>
  <si>
    <t>Králová</t>
  </si>
  <si>
    <t>Karin</t>
  </si>
  <si>
    <t>Králové</t>
  </si>
  <si>
    <t>Nikol Fukarová</t>
  </si>
  <si>
    <t>TopGym Karlovy Vary</t>
  </si>
  <si>
    <t>Fukarová</t>
  </si>
  <si>
    <t>Fukarové</t>
  </si>
  <si>
    <t>Aneta Šimáková</t>
  </si>
  <si>
    <t>Šimáková</t>
  </si>
  <si>
    <t>Aneta</t>
  </si>
  <si>
    <t>Šimákové</t>
  </si>
  <si>
    <t>Anetě</t>
  </si>
  <si>
    <t>3. Naděje nejmladší 2008</t>
  </si>
  <si>
    <t>Anna Pomahačová</t>
  </si>
  <si>
    <t>Žižkov I. Elite</t>
  </si>
  <si>
    <t>Pomahačová</t>
  </si>
  <si>
    <t>Pomahačové</t>
  </si>
  <si>
    <t>4. Naděje mladší 2007</t>
  </si>
  <si>
    <t>Natálie Legindi</t>
  </si>
  <si>
    <t>SKP MG Brno</t>
  </si>
  <si>
    <t>Legindi</t>
  </si>
  <si>
    <t>Anika Dominová</t>
  </si>
  <si>
    <t>SLAVIA HRADEC KRÁLOVÉ</t>
  </si>
  <si>
    <t>Dominová</t>
  </si>
  <si>
    <t>Anika</t>
  </si>
  <si>
    <t xml:space="preserve">Dominové </t>
  </si>
  <si>
    <t>Anice</t>
  </si>
  <si>
    <t>Anna Deimová</t>
  </si>
  <si>
    <t>GSK Tábor</t>
  </si>
  <si>
    <t>Deimová</t>
  </si>
  <si>
    <t>Deimové</t>
  </si>
  <si>
    <t>Natálie Šeďová</t>
  </si>
  <si>
    <t>Šeďová</t>
  </si>
  <si>
    <t>Šeďové</t>
  </si>
  <si>
    <t>Tereza Procházková</t>
  </si>
  <si>
    <t>Tereza</t>
  </si>
  <si>
    <t>Tereze</t>
  </si>
  <si>
    <t>Karolína Laubelová</t>
  </si>
  <si>
    <t>Laubelová</t>
  </si>
  <si>
    <t>Karolína</t>
  </si>
  <si>
    <t>Laubelové</t>
  </si>
  <si>
    <t>Karolíně</t>
  </si>
  <si>
    <t>Sofie Sůvová</t>
  </si>
  <si>
    <t>Sůvová</t>
  </si>
  <si>
    <t>Sofoe</t>
  </si>
  <si>
    <t>Sůvové</t>
  </si>
  <si>
    <t>Sofii</t>
  </si>
  <si>
    <t>Valentýna Petříková</t>
  </si>
  <si>
    <t>Petříková</t>
  </si>
  <si>
    <t>Valentýna</t>
  </si>
  <si>
    <t>Petříkové</t>
  </si>
  <si>
    <t>Valentýně</t>
  </si>
  <si>
    <t>Klára Orlová</t>
  </si>
  <si>
    <t>Orlová</t>
  </si>
  <si>
    <t>Klára</t>
  </si>
  <si>
    <t>Orlové</t>
  </si>
  <si>
    <t>Kláře</t>
  </si>
  <si>
    <t>5. Naděje mladší 2006</t>
  </si>
  <si>
    <t>Vendula Samková</t>
  </si>
  <si>
    <t>Samková</t>
  </si>
  <si>
    <t>Vendula</t>
  </si>
  <si>
    <t>Samkové</t>
  </si>
  <si>
    <t>Vendule</t>
  </si>
  <si>
    <t>Natálie Lavičková</t>
  </si>
  <si>
    <t>Lavičková</t>
  </si>
  <si>
    <t>Lavičkové</t>
  </si>
  <si>
    <t>Veronika Hvězdová</t>
  </si>
  <si>
    <t>Hvězdová</t>
  </si>
  <si>
    <t>Hvězdové</t>
  </si>
  <si>
    <t>Barbora Bendová</t>
  </si>
  <si>
    <t>Barbora Bouzková</t>
  </si>
  <si>
    <t>TJ Sokol Plzeň IV</t>
  </si>
  <si>
    <t>Bouzková</t>
  </si>
  <si>
    <t>Bouzkové</t>
  </si>
  <si>
    <t>Eliška Machalová</t>
  </si>
  <si>
    <t>Machalová</t>
  </si>
  <si>
    <t>Eliška</t>
  </si>
  <si>
    <t>Machalové</t>
  </si>
  <si>
    <t>Elišce</t>
  </si>
  <si>
    <t>Natálie Klímková</t>
  </si>
  <si>
    <t>Nátalii</t>
  </si>
  <si>
    <t>Kristýna Barešová</t>
  </si>
  <si>
    <t>Barešová</t>
  </si>
  <si>
    <t>Kristýna</t>
  </si>
  <si>
    <t>Barešové</t>
  </si>
  <si>
    <t>Krystíně</t>
  </si>
  <si>
    <t>Adéla Brhelová</t>
  </si>
  <si>
    <t>Brhelová</t>
  </si>
  <si>
    <t>Brhelové</t>
  </si>
  <si>
    <t>Karolína Kohnová</t>
  </si>
  <si>
    <t>Kohnová</t>
  </si>
  <si>
    <t>Kohnové</t>
  </si>
  <si>
    <t>Viktorie Ličková</t>
  </si>
  <si>
    <t>Ličková</t>
  </si>
  <si>
    <t>Ličkové</t>
  </si>
  <si>
    <t>Aneta Sládková</t>
  </si>
  <si>
    <t>Active SVČ Žďár nad Sázavou</t>
  </si>
  <si>
    <t>Sládková</t>
  </si>
  <si>
    <t>Sládkové</t>
  </si>
  <si>
    <t>Eva Šiková</t>
  </si>
  <si>
    <t>Šiková</t>
  </si>
  <si>
    <t>Šikové</t>
  </si>
  <si>
    <t>6. Kadetky mladší 2005, 2004</t>
  </si>
  <si>
    <t>Sára Dillingerová</t>
  </si>
  <si>
    <t>Dillingerová</t>
  </si>
  <si>
    <t>Sára</t>
  </si>
  <si>
    <t>Dillingerové</t>
  </si>
  <si>
    <t>Sáře</t>
  </si>
  <si>
    <t>Anna Zikmundová</t>
  </si>
  <si>
    <t>Zikmundová</t>
  </si>
  <si>
    <t>Zikmundové</t>
  </si>
  <si>
    <t>Linda Houdová</t>
  </si>
  <si>
    <t>Houdová</t>
  </si>
  <si>
    <t>Linda</t>
  </si>
  <si>
    <t xml:space="preserve">Houdové </t>
  </si>
  <si>
    <t>Lindě</t>
  </si>
  <si>
    <t>Nela Pomahačová</t>
  </si>
  <si>
    <t>Nela</t>
  </si>
  <si>
    <t>Nele</t>
  </si>
  <si>
    <t>Linda Havlicová</t>
  </si>
  <si>
    <t>Havlicová</t>
  </si>
  <si>
    <t>Havlicové</t>
  </si>
  <si>
    <t>Natálie Tichá</t>
  </si>
  <si>
    <t>Tichá</t>
  </si>
  <si>
    <t>Tiché</t>
  </si>
  <si>
    <t>Klára Pelíšková</t>
  </si>
  <si>
    <t>Pelíšková</t>
  </si>
  <si>
    <t>Pelíškové</t>
  </si>
  <si>
    <t>Vladislava Rubtsova</t>
  </si>
  <si>
    <t>Rubtsova</t>
  </si>
  <si>
    <t>Vladislava</t>
  </si>
  <si>
    <t>Rubtsové</t>
  </si>
  <si>
    <t>Vladislavě</t>
  </si>
  <si>
    <t>Anna Tretyachenko</t>
  </si>
  <si>
    <t>Tretyachenko</t>
  </si>
  <si>
    <t>Tretyachenkové</t>
  </si>
  <si>
    <t>7. Kadetky starší 2003 - 2001</t>
  </si>
  <si>
    <t>Veronika Moravanská</t>
  </si>
  <si>
    <t>Moravanská</t>
  </si>
  <si>
    <t>Moravanské</t>
  </si>
  <si>
    <t>Nikola Haišmanová</t>
  </si>
  <si>
    <t>Haišmanová</t>
  </si>
  <si>
    <t>Haišmanové</t>
  </si>
  <si>
    <t>Barbora Ličková</t>
  </si>
  <si>
    <t>Nicole Lingerová</t>
  </si>
  <si>
    <t>Limgerová</t>
  </si>
  <si>
    <t>Nicole</t>
  </si>
  <si>
    <t xml:space="preserve">Limgerové </t>
  </si>
  <si>
    <t>Valeria Korovchenko</t>
  </si>
  <si>
    <t>Korovchenko</t>
  </si>
  <si>
    <t>Valeria</t>
  </si>
  <si>
    <t>Korovchenkové</t>
  </si>
  <si>
    <t>Valerii</t>
  </si>
  <si>
    <t>Michaela Houzarová</t>
  </si>
  <si>
    <t>Houzarová</t>
  </si>
  <si>
    <t>Michaela</t>
  </si>
  <si>
    <t>Houzarové</t>
  </si>
  <si>
    <t>Michaele</t>
  </si>
  <si>
    <t>Pavla Buřičová</t>
  </si>
  <si>
    <t>Buřičová</t>
  </si>
  <si>
    <t>Pavla</t>
  </si>
  <si>
    <t>Buřičové</t>
  </si>
  <si>
    <t>Pavle</t>
  </si>
  <si>
    <t>Sára Benetková</t>
  </si>
  <si>
    <t>Benetková</t>
  </si>
  <si>
    <t>Benetkové</t>
  </si>
  <si>
    <t>Klára Tamchynová</t>
  </si>
  <si>
    <t>Tamchyová</t>
  </si>
  <si>
    <t>Tamchyové</t>
  </si>
  <si>
    <t xml:space="preserve">Linda Alföldi </t>
  </si>
  <si>
    <t>SK MG Chodov Praha</t>
  </si>
  <si>
    <t>Alföldi</t>
  </si>
  <si>
    <t>8. Juniorky 2003 - 2001</t>
  </si>
  <si>
    <t>Vanda Vrbacká</t>
  </si>
  <si>
    <t>Vrbacká</t>
  </si>
  <si>
    <t>Vanda</t>
  </si>
  <si>
    <t>Vrbacké</t>
  </si>
  <si>
    <t>Vandě</t>
  </si>
  <si>
    <t>Tereza Kutišová</t>
  </si>
  <si>
    <t>Kutišová</t>
  </si>
  <si>
    <t>Kutišové</t>
  </si>
  <si>
    <t>Kateřina Šimůnková</t>
  </si>
  <si>
    <t>Šimůnková</t>
  </si>
  <si>
    <t>Šimůnkové</t>
  </si>
  <si>
    <t>Eliška Králová</t>
  </si>
  <si>
    <t>Julie Hoščálková</t>
  </si>
  <si>
    <t>Hoščálková</t>
  </si>
  <si>
    <t>Julie</t>
  </si>
  <si>
    <t>Hoščálkové</t>
  </si>
  <si>
    <t>Julii</t>
  </si>
  <si>
    <t>9. Dorostenky 2000 a starší</t>
  </si>
  <si>
    <t>Dominika Faboková</t>
  </si>
  <si>
    <t>Faboková</t>
  </si>
  <si>
    <t>Dominika</t>
  </si>
  <si>
    <t>Fabokové</t>
  </si>
  <si>
    <t>Dominice</t>
  </si>
  <si>
    <t>Tereza Ševčíková</t>
  </si>
  <si>
    <t>Ševčíková</t>
  </si>
  <si>
    <t>Ševčíkové</t>
  </si>
  <si>
    <t>Ludmila Korytová</t>
  </si>
  <si>
    <t>Korytová</t>
  </si>
  <si>
    <t>Ludmila</t>
  </si>
  <si>
    <t>Korytové</t>
  </si>
  <si>
    <t>Ludmile</t>
  </si>
  <si>
    <t>Kristina Bernatová</t>
  </si>
  <si>
    <t>Bernatová</t>
  </si>
  <si>
    <t>Bernatové</t>
  </si>
  <si>
    <t>Anna Waldsbergerová</t>
  </si>
  <si>
    <t>Waldsbergerová</t>
  </si>
  <si>
    <t>Waldsbergerové</t>
  </si>
  <si>
    <t>Aneta Kašnová</t>
  </si>
  <si>
    <t>Kašnová</t>
  </si>
  <si>
    <t>Kašnové</t>
  </si>
  <si>
    <t>Název závodu</t>
  </si>
  <si>
    <t>Přebor Jihočeské oblasti pro rok 2016</t>
  </si>
  <si>
    <t>Místo závodu</t>
  </si>
  <si>
    <t>Milevsko</t>
  </si>
  <si>
    <t>Datum závodu</t>
  </si>
  <si>
    <t>30.dubna 2016</t>
  </si>
  <si>
    <t>Poř.č.</t>
  </si>
  <si>
    <t>Popis kategorie</t>
  </si>
  <si>
    <t>Poč Sest</t>
  </si>
  <si>
    <t>Popis sestavy1</t>
  </si>
  <si>
    <t>Popis sestavy2</t>
  </si>
  <si>
    <t>Popis sestavy3</t>
  </si>
  <si>
    <t>Popis sestavy4</t>
  </si>
  <si>
    <t>sestava bez náčiní</t>
  </si>
  <si>
    <t>x</t>
  </si>
  <si>
    <t>2. Naděje nejmladší 2009</t>
  </si>
  <si>
    <t>sestava s libovolným náčiním</t>
  </si>
  <si>
    <t>sestava s obručí</t>
  </si>
  <si>
    <t>finále sestava bez náčiní</t>
  </si>
  <si>
    <t>5. Naděje mladší  2006</t>
  </si>
  <si>
    <t>sestava s míčem</t>
  </si>
  <si>
    <t>sestava s kuželi</t>
  </si>
  <si>
    <t>sestava se švihadlem</t>
  </si>
  <si>
    <t>finále sestava s libovolným náčiním</t>
  </si>
  <si>
    <t>finále sestava se švihadlem</t>
  </si>
  <si>
    <t>finále sestava s kuželi</t>
  </si>
  <si>
    <t>Startovní listina</t>
  </si>
  <si>
    <t>Milevský pohárek 2016</t>
  </si>
  <si>
    <t>7.května 2016</t>
  </si>
  <si>
    <t>Startovní
číslo</t>
  </si>
  <si>
    <t>Součet</t>
  </si>
  <si>
    <t>Výsledné
pořadí</t>
  </si>
  <si>
    <t>D</t>
  </si>
  <si>
    <t>E</t>
  </si>
  <si>
    <t>Srážka</t>
  </si>
  <si>
    <t>Celkem</t>
  </si>
  <si>
    <t>Náčiní</t>
  </si>
  <si>
    <t>finále bez náčiní</t>
  </si>
  <si>
    <t>Milevský pohárek</t>
  </si>
  <si>
    <t>7. května 2016</t>
  </si>
  <si>
    <t>finále libovolné náčiní</t>
  </si>
  <si>
    <t>finále švihadlo</t>
  </si>
  <si>
    <t>finále kužele</t>
  </si>
  <si>
    <t>Výsledková listina - jednotlivé známky</t>
  </si>
  <si>
    <t>Rozhodčí počet</t>
  </si>
  <si>
    <t>D1</t>
  </si>
  <si>
    <t>7. května</t>
  </si>
  <si>
    <t>Náč.</t>
  </si>
  <si>
    <t>Pořadí
v ses</t>
  </si>
  <si>
    <t>Pořadí
po 1 ses</t>
  </si>
  <si>
    <t>D3</t>
  </si>
  <si>
    <t>D4</t>
  </si>
  <si>
    <t>E1</t>
  </si>
  <si>
    <t>E2</t>
  </si>
  <si>
    <t>E3</t>
  </si>
  <si>
    <t>E4</t>
  </si>
  <si>
    <t>Náč</t>
  </si>
  <si>
    <t>Sr</t>
  </si>
  <si>
    <t xml:space="preserve">7. května </t>
  </si>
  <si>
    <t>Pořadí
v 1 ses</t>
  </si>
  <si>
    <t>X</t>
  </si>
  <si>
    <t>D2</t>
  </si>
  <si>
    <t>bez</t>
  </si>
  <si>
    <t>Pořadí
v 2 ses</t>
  </si>
  <si>
    <t>Pořadí po
 2. sestavách</t>
  </si>
  <si>
    <t>obruč</t>
  </si>
  <si>
    <t>Pořadí
ve 3 ses</t>
  </si>
  <si>
    <t>Pořadí po
 3. sestavách</t>
  </si>
  <si>
    <t>Sestava bez náčiní</t>
  </si>
  <si>
    <t xml:space="preserve">Milevský pohárek </t>
  </si>
  <si>
    <t>míč</t>
  </si>
  <si>
    <t>Pořadí
ve 2 ses</t>
  </si>
  <si>
    <t>sestava s libivolným náčiním</t>
  </si>
  <si>
    <t>kužele</t>
  </si>
  <si>
    <t>švih</t>
  </si>
  <si>
    <t xml:space="preserve">kužele </t>
  </si>
  <si>
    <t>Výsledková listina  závodu v moderní gymnastice</t>
  </si>
  <si>
    <t>Pořadí</t>
  </si>
  <si>
    <t>St.č.</t>
  </si>
  <si>
    <t xml:space="preserve"> J m é n o</t>
  </si>
  <si>
    <t>Obtiž.</t>
  </si>
  <si>
    <t>Provedení</t>
  </si>
  <si>
    <t>Výsledná</t>
  </si>
  <si>
    <t>0,00</t>
  </si>
  <si>
    <t>Celková</t>
  </si>
  <si>
    <t>CZE</t>
  </si>
  <si>
    <t>Jméno_1</t>
  </si>
  <si>
    <t>Jméno_2</t>
  </si>
  <si>
    <t>Adela</t>
  </si>
  <si>
    <t>Adriana</t>
  </si>
  <si>
    <t>Adrianě</t>
  </si>
  <si>
    <t>Adrianna</t>
  </si>
  <si>
    <t>Adrianně</t>
  </si>
  <si>
    <t>Agata</t>
  </si>
  <si>
    <t>Agatě</t>
  </si>
  <si>
    <t>Agnieczka</t>
  </si>
  <si>
    <t>Agnieszka</t>
  </si>
  <si>
    <t>Ajda</t>
  </si>
  <si>
    <t>Ajša</t>
  </si>
  <si>
    <t>Ajše</t>
  </si>
  <si>
    <t>Alexandra</t>
  </si>
  <si>
    <t>Alexandře</t>
  </si>
  <si>
    <t>Alicja</t>
  </si>
  <si>
    <t>Alisa</t>
  </si>
  <si>
    <t>Ana</t>
  </si>
  <si>
    <t>Anastasiya</t>
  </si>
  <si>
    <t>Anastasiyi</t>
  </si>
  <si>
    <t>Andrea</t>
  </si>
  <si>
    <t>Andree</t>
  </si>
  <si>
    <t>Anička</t>
  </si>
  <si>
    <t>Aničce</t>
  </si>
  <si>
    <t>Anita</t>
  </si>
  <si>
    <t>Anitě</t>
  </si>
  <si>
    <t>Anja</t>
  </si>
  <si>
    <t>Anna-Marie</t>
  </si>
  <si>
    <t>Anně-Marii</t>
  </si>
  <si>
    <t>Antonie</t>
  </si>
  <si>
    <t>Antonii</t>
  </si>
  <si>
    <t>Ava</t>
  </si>
  <si>
    <t>Avě</t>
  </si>
  <si>
    <t>Barbara</t>
  </si>
  <si>
    <t>Barbaře</t>
  </si>
  <si>
    <t>Berenika</t>
  </si>
  <si>
    <t>Berenice</t>
  </si>
  <si>
    <t>Clea</t>
  </si>
  <si>
    <t>Dana</t>
  </si>
  <si>
    <t>Daně</t>
  </si>
  <si>
    <t>Daniela</t>
  </si>
  <si>
    <t>Daniele</t>
  </si>
  <si>
    <t>Danijela</t>
  </si>
  <si>
    <t>Daria</t>
  </si>
  <si>
    <t>Darina</t>
  </si>
  <si>
    <t>Darině</t>
  </si>
  <si>
    <t>Darja</t>
  </si>
  <si>
    <t>Darje</t>
  </si>
  <si>
    <t>Délia</t>
  </si>
  <si>
    <t>Denisa</t>
  </si>
  <si>
    <t>Denise</t>
  </si>
  <si>
    <t>Diana</t>
  </si>
  <si>
    <t>Dimitra</t>
  </si>
  <si>
    <t>Dita</t>
  </si>
  <si>
    <t>Ditě</t>
  </si>
  <si>
    <t>Dorota</t>
  </si>
  <si>
    <t>Dorotě</t>
  </si>
  <si>
    <t>Edita</t>
  </si>
  <si>
    <t>Editě</t>
  </si>
  <si>
    <t>Ela</t>
  </si>
  <si>
    <t>Ele</t>
  </si>
  <si>
    <t>Elen</t>
  </si>
  <si>
    <t>Ella</t>
  </si>
  <si>
    <t>Elle</t>
  </si>
  <si>
    <t>Emely</t>
  </si>
  <si>
    <t>Emilia</t>
  </si>
  <si>
    <t>Erika</t>
  </si>
  <si>
    <t>Erice</t>
  </si>
  <si>
    <t>Ester</t>
  </si>
  <si>
    <t>Ewelina</t>
  </si>
  <si>
    <t>Flora</t>
  </si>
  <si>
    <t>Francesca</t>
  </si>
  <si>
    <t>Francesce</t>
  </si>
  <si>
    <t>Františka</t>
  </si>
  <si>
    <t>Františce</t>
  </si>
  <si>
    <t>Gréta</t>
  </si>
  <si>
    <t>Grétě</t>
  </si>
  <si>
    <t>Hana</t>
  </si>
  <si>
    <t>Haně</t>
  </si>
  <si>
    <t>Hanna</t>
  </si>
  <si>
    <t>Helena</t>
  </si>
  <si>
    <t>Heleně</t>
  </si>
  <si>
    <t>Holly</t>
  </si>
  <si>
    <t>Charlotta</t>
  </si>
  <si>
    <t>Ilona</t>
  </si>
  <si>
    <t>Iloně</t>
  </si>
  <si>
    <t>Ingrid</t>
  </si>
  <si>
    <t>Irena</t>
  </si>
  <si>
    <t>Ireně</t>
  </si>
  <si>
    <t>Isabela</t>
  </si>
  <si>
    <t>Isabele</t>
  </si>
  <si>
    <t>Iva</t>
  </si>
  <si>
    <t>Ivě</t>
  </si>
  <si>
    <t>Ivana</t>
  </si>
  <si>
    <t>Ivaně</t>
  </si>
  <si>
    <t>Jagoda</t>
  </si>
  <si>
    <t>Jana</t>
  </si>
  <si>
    <t>Janě</t>
  </si>
  <si>
    <t>Janka</t>
  </si>
  <si>
    <t>Jarmila</t>
  </si>
  <si>
    <t>Jarmile</t>
  </si>
  <si>
    <t>Jelena</t>
  </si>
  <si>
    <t>Jennifer</t>
  </si>
  <si>
    <t>Jessica</t>
  </si>
  <si>
    <t>Jessice</t>
  </si>
  <si>
    <t>Jindřiška</t>
  </si>
  <si>
    <t>Jindřišce</t>
  </si>
  <si>
    <t>Joanna</t>
  </si>
  <si>
    <t>Johana</t>
  </si>
  <si>
    <t>Johaně</t>
  </si>
  <si>
    <t>Johanka</t>
  </si>
  <si>
    <t>Johance</t>
  </si>
  <si>
    <t>Johanna</t>
  </si>
  <si>
    <t>Jolana</t>
  </si>
  <si>
    <t>Jolaně</t>
  </si>
  <si>
    <t>Jovana</t>
  </si>
  <si>
    <t>Judyta</t>
  </si>
  <si>
    <t>Julia</t>
  </si>
  <si>
    <t>Juliána</t>
  </si>
  <si>
    <t>Juliáně</t>
  </si>
  <si>
    <t>Jůlie</t>
  </si>
  <si>
    <t>Jůlii</t>
  </si>
  <si>
    <t>Justyna</t>
  </si>
  <si>
    <t>Kaja</t>
  </si>
  <si>
    <t>Kamila</t>
  </si>
  <si>
    <t>Kamile</t>
  </si>
  <si>
    <t>Karla</t>
  </si>
  <si>
    <t>Karolina</t>
  </si>
  <si>
    <t>Katarina</t>
  </si>
  <si>
    <t>Katarině</t>
  </si>
  <si>
    <t>Kateřna</t>
  </si>
  <si>
    <t>Kateřne</t>
  </si>
  <si>
    <t>Katharina</t>
  </si>
  <si>
    <t>Klaudia</t>
  </si>
  <si>
    <t>Kornelia</t>
  </si>
  <si>
    <t>Kristiana</t>
  </si>
  <si>
    <t>Kristýně</t>
  </si>
  <si>
    <t>Lada</t>
  </si>
  <si>
    <t>Ladě</t>
  </si>
  <si>
    <t>Laura</t>
  </si>
  <si>
    <t>Lauře</t>
  </si>
  <si>
    <t>Laura Nela</t>
  </si>
  <si>
    <t>Lauře Nele</t>
  </si>
  <si>
    <t>Lea</t>
  </si>
  <si>
    <t>Lena</t>
  </si>
  <si>
    <t>Lenka</t>
  </si>
  <si>
    <t>Lence</t>
  </si>
  <si>
    <t>Leona</t>
  </si>
  <si>
    <t>Leoně</t>
  </si>
  <si>
    <t>Leticie</t>
  </si>
  <si>
    <t>Leticii</t>
  </si>
  <si>
    <t>Livia</t>
  </si>
  <si>
    <t>Ľubica</t>
  </si>
  <si>
    <t>Ľubici</t>
  </si>
  <si>
    <t>Lucia</t>
  </si>
  <si>
    <t>Ludivica</t>
  </si>
  <si>
    <t>Magda</t>
  </si>
  <si>
    <t>Magdě</t>
  </si>
  <si>
    <t>Magdaléna</t>
  </si>
  <si>
    <t>Magdaléně</t>
  </si>
  <si>
    <t>Magdalena</t>
  </si>
  <si>
    <t>Maike</t>
  </si>
  <si>
    <t>Maja</t>
  </si>
  <si>
    <t>Manina</t>
  </si>
  <si>
    <t>Marcela</t>
  </si>
  <si>
    <t>Marcele</t>
  </si>
  <si>
    <t>Maria</t>
  </si>
  <si>
    <t>Marii</t>
  </si>
  <si>
    <t>Mariana</t>
  </si>
  <si>
    <t>Marianě</t>
  </si>
  <si>
    <t>Marianna</t>
  </si>
  <si>
    <t>Marianně</t>
  </si>
  <si>
    <t>Marie</t>
  </si>
  <si>
    <t>Marijana Tihana</t>
  </si>
  <si>
    <t>Marika</t>
  </si>
  <si>
    <t>Marina</t>
  </si>
  <si>
    <t>Marion</t>
  </si>
  <si>
    <t>Marit</t>
  </si>
  <si>
    <t>Marta</t>
  </si>
  <si>
    <t>Martina</t>
  </si>
  <si>
    <t>Martině</t>
  </si>
  <si>
    <t>Matea</t>
  </si>
  <si>
    <t>Matylda</t>
  </si>
  <si>
    <t>Matyldě</t>
  </si>
  <si>
    <t>Melánie</t>
  </si>
  <si>
    <t>Melánii</t>
  </si>
  <si>
    <t>Michalina</t>
  </si>
  <si>
    <t>Milena</t>
  </si>
  <si>
    <t>Mileně</t>
  </si>
  <si>
    <t>Milica</t>
  </si>
  <si>
    <t>Mira</t>
  </si>
  <si>
    <t>Miře</t>
  </si>
  <si>
    <t>Miroslava</t>
  </si>
  <si>
    <t>Miroslavě</t>
  </si>
  <si>
    <t>Monika</t>
  </si>
  <si>
    <t>Monice</t>
  </si>
  <si>
    <t>Nadja</t>
  </si>
  <si>
    <t>Nancy</t>
  </si>
  <si>
    <t>Natali</t>
  </si>
  <si>
    <t>Natalia</t>
  </si>
  <si>
    <t>Nataly</t>
  </si>
  <si>
    <t>Nathali</t>
  </si>
  <si>
    <t>Nera</t>
  </si>
  <si>
    <t>Ngoc Lan Anh Nina</t>
  </si>
  <si>
    <t>Ngoc Lan Nina</t>
  </si>
  <si>
    <t>Nikol</t>
  </si>
  <si>
    <t>Nikoletta</t>
  </si>
  <si>
    <t>Nina</t>
  </si>
  <si>
    <t>Nině</t>
  </si>
  <si>
    <t>Nives</t>
  </si>
  <si>
    <t>Oktawia</t>
  </si>
  <si>
    <t>Olivia</t>
  </si>
  <si>
    <t>Olivii</t>
  </si>
  <si>
    <t>Patrycja</t>
  </si>
  <si>
    <t>Paulina</t>
  </si>
  <si>
    <t>Pavlína</t>
  </si>
  <si>
    <t>Pavlíně</t>
  </si>
  <si>
    <t>Petra</t>
  </si>
  <si>
    <t>Petře</t>
  </si>
  <si>
    <t>Polina</t>
  </si>
  <si>
    <t>Radka</t>
  </si>
  <si>
    <t>Radce</t>
  </si>
  <si>
    <t>Rebecca</t>
  </si>
  <si>
    <t>Rebeka</t>
  </si>
  <si>
    <t>Rebece</t>
  </si>
  <si>
    <t>Renata</t>
  </si>
  <si>
    <t>Renatě</t>
  </si>
  <si>
    <t>Rosa</t>
  </si>
  <si>
    <t>Rozálie</t>
  </si>
  <si>
    <t>Rozálii</t>
  </si>
  <si>
    <t>Sabina</t>
  </si>
  <si>
    <t>Sabině</t>
  </si>
  <si>
    <t>Sandra</t>
  </si>
  <si>
    <t>Sandře</t>
  </si>
  <si>
    <t>Sanja</t>
  </si>
  <si>
    <t>Sara</t>
  </si>
  <si>
    <t>Saviena</t>
  </si>
  <si>
    <t>Savieně</t>
  </si>
  <si>
    <t>Silvie</t>
  </si>
  <si>
    <t>Silvii</t>
  </si>
  <si>
    <t>Simona</t>
  </si>
  <si>
    <t>Simoně</t>
  </si>
  <si>
    <t>Sofie</t>
  </si>
  <si>
    <t>Sofiya</t>
  </si>
  <si>
    <t>Soňa</t>
  </si>
  <si>
    <t>Soně</t>
  </si>
  <si>
    <t>Suzanne</t>
  </si>
  <si>
    <t>Světlana Petra</t>
  </si>
  <si>
    <t>Světlaně Petre</t>
  </si>
  <si>
    <t>Šárka</t>
  </si>
  <si>
    <t>Šárce</t>
  </si>
  <si>
    <t>Špela</t>
  </si>
  <si>
    <t>Tamara</t>
  </si>
  <si>
    <t>Tamaře</t>
  </si>
  <si>
    <t>Tatiana</t>
  </si>
  <si>
    <t>Tatianě</t>
  </si>
  <si>
    <t>Teodora</t>
  </si>
  <si>
    <t>Terezie</t>
  </si>
  <si>
    <t>Terezii</t>
  </si>
  <si>
    <t>Terezka</t>
  </si>
  <si>
    <t>Terezce</t>
  </si>
  <si>
    <t>Timea</t>
  </si>
  <si>
    <t>Timee</t>
  </si>
  <si>
    <t>Tina</t>
  </si>
  <si>
    <t>Una</t>
  </si>
  <si>
    <t>Valerie</t>
  </si>
  <si>
    <t>Valérie</t>
  </si>
  <si>
    <t>Valérii</t>
  </si>
  <si>
    <t>Vanessa</t>
  </si>
  <si>
    <t>Vasilisa</t>
  </si>
  <si>
    <t>Vasilise</t>
  </si>
  <si>
    <t>Věra</t>
  </si>
  <si>
    <t>Věře</t>
  </si>
  <si>
    <t>Veronica</t>
  </si>
  <si>
    <t>Veronka</t>
  </si>
  <si>
    <t>Veronce</t>
  </si>
  <si>
    <t>Victoria</t>
  </si>
  <si>
    <t>Viktoria</t>
  </si>
  <si>
    <t>Viktória</t>
  </si>
  <si>
    <t>Viktórii</t>
  </si>
  <si>
    <t>Viktori</t>
  </si>
  <si>
    <t>Violetta</t>
  </si>
  <si>
    <t>Vivien</t>
  </si>
  <si>
    <t>Weronika</t>
  </si>
  <si>
    <t>Wiktoria</t>
  </si>
  <si>
    <t>Xenie</t>
  </si>
  <si>
    <t>Yeugheniya</t>
  </si>
  <si>
    <t>Zdeňka</t>
  </si>
  <si>
    <t>Zdeňce</t>
  </si>
  <si>
    <t>Zita</t>
  </si>
  <si>
    <t>Zitě</t>
  </si>
  <si>
    <t>Zlata</t>
  </si>
  <si>
    <t>Zlatě</t>
  </si>
  <si>
    <t>Zuzana</t>
  </si>
  <si>
    <t>Zuzaně</t>
  </si>
  <si>
    <t>Žaneta</t>
  </si>
  <si>
    <t>Žanetě</t>
  </si>
  <si>
    <t>Prijmeni_1</t>
  </si>
  <si>
    <t>Prijmeni_2</t>
  </si>
  <si>
    <t>Abratańska</t>
  </si>
  <si>
    <t>Adamczyk</t>
  </si>
  <si>
    <t>Andělová</t>
  </si>
  <si>
    <t>Andělové</t>
  </si>
  <si>
    <t>Armonajtis</t>
  </si>
  <si>
    <t>Augustin</t>
  </si>
  <si>
    <t>Avtová</t>
  </si>
  <si>
    <t>Avtové</t>
  </si>
  <si>
    <t>Babáková</t>
  </si>
  <si>
    <t>Babákové</t>
  </si>
  <si>
    <t>Baklíková</t>
  </si>
  <si>
    <t>Baklíkové</t>
  </si>
  <si>
    <t>Balcerczyk</t>
  </si>
  <si>
    <t>Banociová</t>
  </si>
  <si>
    <t>Banociové</t>
  </si>
  <si>
    <t>Baranowska</t>
  </si>
  <si>
    <t>Bartošová</t>
  </si>
  <si>
    <t>Bartošové</t>
  </si>
  <si>
    <t>Bártová</t>
  </si>
  <si>
    <t>Bártové</t>
  </si>
  <si>
    <t>Bartusková</t>
  </si>
  <si>
    <t>Bartuskové</t>
  </si>
  <si>
    <t>Bauer</t>
  </si>
  <si>
    <t>Bečvářová</t>
  </si>
  <si>
    <t>Bečvářové</t>
  </si>
  <si>
    <t>Bednářová</t>
  </si>
  <si>
    <t>Bednářové</t>
  </si>
  <si>
    <t>Belan</t>
  </si>
  <si>
    <t>Bello</t>
  </si>
  <si>
    <t>Benešová</t>
  </si>
  <si>
    <t>Benešové</t>
  </si>
  <si>
    <t>Beranová</t>
  </si>
  <si>
    <t>Beranové</t>
  </si>
  <si>
    <t>Berchová</t>
  </si>
  <si>
    <t>Berchové</t>
  </si>
  <si>
    <t>Bettáková</t>
  </si>
  <si>
    <t>Bettákové</t>
  </si>
  <si>
    <t>Bielická</t>
  </si>
  <si>
    <t>Bielické</t>
  </si>
  <si>
    <t>Bílková</t>
  </si>
  <si>
    <t>Bílkové</t>
  </si>
  <si>
    <t>Blahová</t>
  </si>
  <si>
    <t>Blahové</t>
  </si>
  <si>
    <t>Błaszkiewicz</t>
  </si>
  <si>
    <t>Bobek</t>
  </si>
  <si>
    <t>Boháčová</t>
  </si>
  <si>
    <t>Boháčové</t>
  </si>
  <si>
    <t>Bojanovská</t>
  </si>
  <si>
    <t>Bojanovské</t>
  </si>
  <si>
    <t>Borovcová</t>
  </si>
  <si>
    <t>Borovcové</t>
  </si>
  <si>
    <t>Bortlíková</t>
  </si>
  <si>
    <t>Bortlíkové</t>
  </si>
  <si>
    <t>Boučková</t>
  </si>
  <si>
    <t>Boučkové</t>
  </si>
  <si>
    <t>Bradáčová</t>
  </si>
  <si>
    <t>Bradáčové</t>
  </si>
  <si>
    <t>Braun</t>
  </si>
  <si>
    <t>Brázdilová</t>
  </si>
  <si>
    <t>Brázdilové</t>
  </si>
  <si>
    <t>Bretšnajdrová</t>
  </si>
  <si>
    <t>Bretšnajdrové</t>
  </si>
  <si>
    <t>Brožová</t>
  </si>
  <si>
    <t>Brožové</t>
  </si>
  <si>
    <t>Brumovská</t>
  </si>
  <si>
    <t>Brumovské</t>
  </si>
  <si>
    <t>Brzeżny</t>
  </si>
  <si>
    <t>Březinová</t>
  </si>
  <si>
    <t>Březinové</t>
  </si>
  <si>
    <t>Bublíková</t>
  </si>
  <si>
    <t>Bublíkové</t>
  </si>
  <si>
    <t>Burdová</t>
  </si>
  <si>
    <t>Burdové</t>
  </si>
  <si>
    <t>Burgerová</t>
  </si>
  <si>
    <t>Burgerové</t>
  </si>
  <si>
    <t>Burianová</t>
  </si>
  <si>
    <t>Burianové</t>
  </si>
  <si>
    <t>Burzová</t>
  </si>
  <si>
    <t>Burzové</t>
  </si>
  <si>
    <t>Cajthamlová</t>
  </si>
  <si>
    <t>Cajthamlové</t>
  </si>
  <si>
    <t>Caklová</t>
  </si>
  <si>
    <t>Caklové</t>
  </si>
  <si>
    <t>Capouchová</t>
  </si>
  <si>
    <t>Capouchové</t>
  </si>
  <si>
    <t>Casková</t>
  </si>
  <si>
    <t>Caskové</t>
  </si>
  <si>
    <t>Cifreundová</t>
  </si>
  <si>
    <t>Cifreundové</t>
  </si>
  <si>
    <t>Cislerová</t>
  </si>
  <si>
    <t>Cislerové</t>
  </si>
  <si>
    <t>Cota</t>
  </si>
  <si>
    <t>Coufalová</t>
  </si>
  <si>
    <t>Coufalové</t>
  </si>
  <si>
    <t>Cvetic</t>
  </si>
  <si>
    <t>Cvetkova</t>
  </si>
  <si>
    <t>Czajka</t>
  </si>
  <si>
    <t>Czernecka</t>
  </si>
  <si>
    <t>Čapková</t>
  </si>
  <si>
    <t>Čapkové</t>
  </si>
  <si>
    <t>Čechová</t>
  </si>
  <si>
    <t>Čechové</t>
  </si>
  <si>
    <t>Čermáková</t>
  </si>
  <si>
    <t>Čermákové</t>
  </si>
  <si>
    <t>Černá</t>
  </si>
  <si>
    <t>Černé</t>
  </si>
  <si>
    <t>Červenková</t>
  </si>
  <si>
    <t>Červenkové</t>
  </si>
  <si>
    <t>Červinková</t>
  </si>
  <si>
    <t>Červinkové</t>
  </si>
  <si>
    <t>Čorluka</t>
  </si>
  <si>
    <t>Dajda</t>
  </si>
  <si>
    <t>Dašková</t>
  </si>
  <si>
    <t>Daškové</t>
  </si>
  <si>
    <t>Daum</t>
  </si>
  <si>
    <t>De Groot</t>
  </si>
  <si>
    <t>Diefenbach</t>
  </si>
  <si>
    <t>Dlabačová</t>
  </si>
  <si>
    <t>Dlabačové</t>
  </si>
  <si>
    <t>Dmowska</t>
  </si>
  <si>
    <t>Dobrołęcka</t>
  </si>
  <si>
    <t>Dobrovolná</t>
  </si>
  <si>
    <t>Dobrovolné</t>
  </si>
  <si>
    <t>Dobrynina</t>
  </si>
  <si>
    <t>Dobšáková</t>
  </si>
  <si>
    <t>Dobšákové</t>
  </si>
  <si>
    <t>Dočkalová</t>
  </si>
  <si>
    <t>Dočkalové</t>
  </si>
  <si>
    <t>Dohnalová</t>
  </si>
  <si>
    <t>Dohnalové</t>
  </si>
  <si>
    <t>Dolejší</t>
  </si>
  <si>
    <t>Doležálková</t>
  </si>
  <si>
    <t>Doležálkové</t>
  </si>
  <si>
    <t>Dominkovič</t>
  </si>
  <si>
    <t>Dominové</t>
  </si>
  <si>
    <t>Dorková</t>
  </si>
  <si>
    <t>Dorkové</t>
  </si>
  <si>
    <t>Draská</t>
  </si>
  <si>
    <t>Draské</t>
  </si>
  <si>
    <t>Dubská</t>
  </si>
  <si>
    <t>Dubské</t>
  </si>
  <si>
    <t>Duchnovska</t>
  </si>
  <si>
    <t>Duchonovská</t>
  </si>
  <si>
    <t>Duchonovské</t>
  </si>
  <si>
    <t>Dunová</t>
  </si>
  <si>
    <t>Dunové</t>
  </si>
  <si>
    <t>Dupalová</t>
  </si>
  <si>
    <t>Dupalové</t>
  </si>
  <si>
    <t>Ďurkechová</t>
  </si>
  <si>
    <t>Ďurkechové</t>
  </si>
  <si>
    <t>Dvořáková</t>
  </si>
  <si>
    <t>Dvořákové</t>
  </si>
  <si>
    <t>Dybalová</t>
  </si>
  <si>
    <t>Dybalové</t>
  </si>
  <si>
    <t>Fajová</t>
  </si>
  <si>
    <t>Fajové</t>
  </si>
  <si>
    <t>Fajtová</t>
  </si>
  <si>
    <t>Fajtové</t>
  </si>
  <si>
    <t>Fender</t>
  </si>
  <si>
    <t>Fidlerová</t>
  </si>
  <si>
    <t>Fidlerové</t>
  </si>
  <si>
    <t>Floriánová</t>
  </si>
  <si>
    <t>Floriánové</t>
  </si>
  <si>
    <t>Fotevová</t>
  </si>
  <si>
    <t>Fotevové</t>
  </si>
  <si>
    <t>Franc</t>
  </si>
  <si>
    <t>Francová</t>
  </si>
  <si>
    <t>Francové</t>
  </si>
  <si>
    <t>Fuchsová</t>
  </si>
  <si>
    <t>Fuchsové</t>
  </si>
  <si>
    <t>Fujdiarová</t>
  </si>
  <si>
    <t>Fujdiarové</t>
  </si>
  <si>
    <t>Fusková</t>
  </si>
  <si>
    <t>Fuskové</t>
  </si>
  <si>
    <t>Gáfor</t>
  </si>
  <si>
    <t>Galdiová</t>
  </si>
  <si>
    <t>Galdiové</t>
  </si>
  <si>
    <t>Ganusyk</t>
  </si>
  <si>
    <t>Garnysz</t>
  </si>
  <si>
    <t>Gavrilovic</t>
  </si>
  <si>
    <t>Gawroňska</t>
  </si>
  <si>
    <t>Gerychová</t>
  </si>
  <si>
    <t>Gerychové</t>
  </si>
  <si>
    <t>Gesiorowska</t>
  </si>
  <si>
    <t>Gill</t>
  </si>
  <si>
    <t>Golar</t>
  </si>
  <si>
    <t>Golec</t>
  </si>
  <si>
    <t>Golubenko</t>
  </si>
  <si>
    <t>Gomolová</t>
  </si>
  <si>
    <t>Gomolové</t>
  </si>
  <si>
    <t>Gomzi</t>
  </si>
  <si>
    <t>Gonová</t>
  </si>
  <si>
    <t>Gonové</t>
  </si>
  <si>
    <t>Goracy</t>
  </si>
  <si>
    <t>Granzner</t>
  </si>
  <si>
    <t>Gratiasová</t>
  </si>
  <si>
    <t>Gratiasové</t>
  </si>
  <si>
    <t>Gregorová</t>
  </si>
  <si>
    <t>Gregorové</t>
  </si>
  <si>
    <t>Grišina</t>
  </si>
  <si>
    <t>Gubricová</t>
  </si>
  <si>
    <t>Gubricové</t>
  </si>
  <si>
    <t>Gwadera</t>
  </si>
  <si>
    <t>Gyulzadyan</t>
  </si>
  <si>
    <t>Hadačová</t>
  </si>
  <si>
    <t>Hadačové</t>
  </si>
  <si>
    <t>Haftová</t>
  </si>
  <si>
    <t>Haftové</t>
  </si>
  <si>
    <t>Hajduková</t>
  </si>
  <si>
    <t>Hajdukové</t>
  </si>
  <si>
    <t>Hájková</t>
  </si>
  <si>
    <t>Hájkové</t>
  </si>
  <si>
    <t>Hálová</t>
  </si>
  <si>
    <t>Hálové</t>
  </si>
  <si>
    <t>Haltufová</t>
  </si>
  <si>
    <t>Haltufové</t>
  </si>
  <si>
    <t>Hamříková</t>
  </si>
  <si>
    <t>Hamříkové</t>
  </si>
  <si>
    <t>Hanusová</t>
  </si>
  <si>
    <t>Hanusové</t>
  </si>
  <si>
    <t>Haračič</t>
  </si>
  <si>
    <t>Harte</t>
  </si>
  <si>
    <t>Havlíková</t>
  </si>
  <si>
    <t>Havlíkové</t>
  </si>
  <si>
    <t>Havlivcová</t>
  </si>
  <si>
    <t>Havlivcové</t>
  </si>
  <si>
    <t>Havlová</t>
  </si>
  <si>
    <t>Havlové</t>
  </si>
  <si>
    <t>Heckelová</t>
  </si>
  <si>
    <t>Heckelové</t>
  </si>
  <si>
    <t>Hegrová</t>
  </si>
  <si>
    <t>Hegrové</t>
  </si>
  <si>
    <t>Hejduková</t>
  </si>
  <si>
    <t>Hejdukové</t>
  </si>
  <si>
    <t>Heřmanská</t>
  </si>
  <si>
    <t>Heřmanské</t>
  </si>
  <si>
    <t>Heydová</t>
  </si>
  <si>
    <t>Heydové</t>
  </si>
  <si>
    <t>Hilleke</t>
  </si>
  <si>
    <t>Hirn</t>
  </si>
  <si>
    <t>Hledíková</t>
  </si>
  <si>
    <t>Hledíkové</t>
  </si>
  <si>
    <t>Horažďovská</t>
  </si>
  <si>
    <t>Horažďovské</t>
  </si>
  <si>
    <t>Hošková</t>
  </si>
  <si>
    <t>Hoškové</t>
  </si>
  <si>
    <t>Houdové</t>
  </si>
  <si>
    <t>Hourová</t>
  </si>
  <si>
    <t>Hourové</t>
  </si>
  <si>
    <t>Hüblová</t>
  </si>
  <si>
    <t>Hüblové</t>
  </si>
  <si>
    <t>Hulínská</t>
  </si>
  <si>
    <t>Hulínské</t>
  </si>
  <si>
    <t>Charina</t>
  </si>
  <si>
    <t>Charině</t>
  </si>
  <si>
    <t>Charvátová</t>
  </si>
  <si>
    <t>Charvátové</t>
  </si>
  <si>
    <t>Chlebečková</t>
  </si>
  <si>
    <t>Chlebečkové</t>
  </si>
  <si>
    <t>Chmátalová</t>
  </si>
  <si>
    <t>Chmátalové</t>
  </si>
  <si>
    <t>Chrástková</t>
  </si>
  <si>
    <t>Chrástkové</t>
  </si>
  <si>
    <t>Illichmann</t>
  </si>
  <si>
    <t>Illichová</t>
  </si>
  <si>
    <t>Illichové</t>
  </si>
  <si>
    <t>Inagaki</t>
  </si>
  <si>
    <t>Jančíková</t>
  </si>
  <si>
    <t>Jančíkové</t>
  </si>
  <si>
    <t>Janečková</t>
  </si>
  <si>
    <t>Janečkové</t>
  </si>
  <si>
    <t>Jankovic</t>
  </si>
  <si>
    <t>Jankujová</t>
  </si>
  <si>
    <t>Jankujové</t>
  </si>
  <si>
    <t>Janoušková</t>
  </si>
  <si>
    <t>Janouškové</t>
  </si>
  <si>
    <t>Jarošová</t>
  </si>
  <si>
    <t>Jarošové</t>
  </si>
  <si>
    <t>Jedličková</t>
  </si>
  <si>
    <t>Jedličkové</t>
  </si>
  <si>
    <t>Jelínková</t>
  </si>
  <si>
    <t>Jelínkové</t>
  </si>
  <si>
    <t>Jeníčková</t>
  </si>
  <si>
    <t>Jeníčkové</t>
  </si>
  <si>
    <t>Jeřábková</t>
  </si>
  <si>
    <t>Jeřábkové</t>
  </si>
  <si>
    <t>Ješíková</t>
  </si>
  <si>
    <t>Ješíkové</t>
  </si>
  <si>
    <t>Jezberová</t>
  </si>
  <si>
    <t>Jezberové</t>
  </si>
  <si>
    <t>Jiříková</t>
  </si>
  <si>
    <t>Jiříkové</t>
  </si>
  <si>
    <t>Josefíková</t>
  </si>
  <si>
    <t>Josefíkové</t>
  </si>
  <si>
    <t>Jouglíčková</t>
  </si>
  <si>
    <t>Jouglíčkové</t>
  </si>
  <si>
    <t>Jouldybina</t>
  </si>
  <si>
    <t>Judickaja</t>
  </si>
  <si>
    <t>Jungová</t>
  </si>
  <si>
    <t>Jungové</t>
  </si>
  <si>
    <t>Jurcacková</t>
  </si>
  <si>
    <t>Jurcackové</t>
  </si>
  <si>
    <t>Jurková</t>
  </si>
  <si>
    <t>Jurkové</t>
  </si>
  <si>
    <t>Kacbundová</t>
  </si>
  <si>
    <t>Kacbundové</t>
  </si>
  <si>
    <t>Kafková</t>
  </si>
  <si>
    <t>Kafkové</t>
  </si>
  <si>
    <t>Kalašová</t>
  </si>
  <si>
    <t>Kalašové</t>
  </si>
  <si>
    <t>Kalců</t>
  </si>
  <si>
    <t>Kalivodová</t>
  </si>
  <si>
    <t>Kalivodové</t>
  </si>
  <si>
    <t>Kalucka</t>
  </si>
  <si>
    <t>Kapustová</t>
  </si>
  <si>
    <t>Kapustové</t>
  </si>
  <si>
    <t>Karlová</t>
  </si>
  <si>
    <t>Karlové</t>
  </si>
  <si>
    <t>Karnišová</t>
  </si>
  <si>
    <t>Karnišové</t>
  </si>
  <si>
    <t>Kašnov</t>
  </si>
  <si>
    <t>Kašpaříková</t>
  </si>
  <si>
    <t>Kašpaříkové</t>
  </si>
  <si>
    <t>Kavič</t>
  </si>
  <si>
    <t>Kernová</t>
  </si>
  <si>
    <t>Kernové</t>
  </si>
  <si>
    <t>Kheilová</t>
  </si>
  <si>
    <t>Kheilové</t>
  </si>
  <si>
    <t>Khmoko</t>
  </si>
  <si>
    <t>Kim</t>
  </si>
  <si>
    <t>Klausová</t>
  </si>
  <si>
    <t>Klausové</t>
  </si>
  <si>
    <t>Klicmanová</t>
  </si>
  <si>
    <t>Klicmanové</t>
  </si>
  <si>
    <t>Klikarová</t>
  </si>
  <si>
    <t>Klikarové</t>
  </si>
  <si>
    <t>Klimenko</t>
  </si>
  <si>
    <t>Klimešová</t>
  </si>
  <si>
    <t>Klimešové</t>
  </si>
  <si>
    <t>Klusáčková</t>
  </si>
  <si>
    <t>Klusáčkové</t>
  </si>
  <si>
    <t>Klusová</t>
  </si>
  <si>
    <t>Klusové</t>
  </si>
  <si>
    <t>Kneisslová</t>
  </si>
  <si>
    <t>Kneisslové</t>
  </si>
  <si>
    <t>Kocová</t>
  </si>
  <si>
    <t>Kocové</t>
  </si>
  <si>
    <t>Kofroňová</t>
  </si>
  <si>
    <t>Kofroňové</t>
  </si>
  <si>
    <t>Kochová</t>
  </si>
  <si>
    <t>Kochové</t>
  </si>
  <si>
    <t>Kolářová</t>
  </si>
  <si>
    <t>Kolářové</t>
  </si>
  <si>
    <t>Kolbabová</t>
  </si>
  <si>
    <t>Kolbabové</t>
  </si>
  <si>
    <t>Kolenatá</t>
  </si>
  <si>
    <t>Kolenaté</t>
  </si>
  <si>
    <t>Kolláriková</t>
  </si>
  <si>
    <t>Kollárikové</t>
  </si>
  <si>
    <t>Kolm</t>
  </si>
  <si>
    <t>Kopacz</t>
  </si>
  <si>
    <t>Kopáčová</t>
  </si>
  <si>
    <t>Kopáčové</t>
  </si>
  <si>
    <t>Kopczyňska</t>
  </si>
  <si>
    <t>Kopin</t>
  </si>
  <si>
    <t>Koplíková</t>
  </si>
  <si>
    <t>Koplíkové</t>
  </si>
  <si>
    <t>Kopsová</t>
  </si>
  <si>
    <t>Kopsové</t>
  </si>
  <si>
    <t>Korbelová</t>
  </si>
  <si>
    <t>Korbelové</t>
  </si>
  <si>
    <t>Kortánová</t>
  </si>
  <si>
    <t>Kortánové</t>
  </si>
  <si>
    <t>Kořánová</t>
  </si>
  <si>
    <t>Kořánové</t>
  </si>
  <si>
    <t>Kořínková</t>
  </si>
  <si>
    <t>Kořínkové</t>
  </si>
  <si>
    <t>Kosanovic</t>
  </si>
  <si>
    <t>Kosek</t>
  </si>
  <si>
    <t>Kosová</t>
  </si>
  <si>
    <t>Kosové</t>
  </si>
  <si>
    <t>Kotásková</t>
  </si>
  <si>
    <t>Kotáskové</t>
  </si>
  <si>
    <t>Kotašková</t>
  </si>
  <si>
    <t>Kotaškové</t>
  </si>
  <si>
    <t>Kotlabová</t>
  </si>
  <si>
    <t>Kotlabové</t>
  </si>
  <si>
    <t>Kouřilová</t>
  </si>
  <si>
    <t>Kouřilové</t>
  </si>
  <si>
    <t>Kousalová</t>
  </si>
  <si>
    <t>Kousalové</t>
  </si>
  <si>
    <t>Kozáková</t>
  </si>
  <si>
    <t>Kozákové</t>
  </si>
  <si>
    <t>Kozlová</t>
  </si>
  <si>
    <t>Kozlové</t>
  </si>
  <si>
    <t>Kratochvílová</t>
  </si>
  <si>
    <t>Kratochvílové</t>
  </si>
  <si>
    <t>Krausová</t>
  </si>
  <si>
    <t>Krausové</t>
  </si>
  <si>
    <t>Krefl</t>
  </si>
  <si>
    <t>Kreisslová</t>
  </si>
  <si>
    <t>Kreisslové</t>
  </si>
  <si>
    <t>Krejčová</t>
  </si>
  <si>
    <t>Krejčové</t>
  </si>
  <si>
    <t>Kreslová</t>
  </si>
  <si>
    <t>Kreslové</t>
  </si>
  <si>
    <t>Kressová</t>
  </si>
  <si>
    <t>Kressové</t>
  </si>
  <si>
    <t>Kristková</t>
  </si>
  <si>
    <t>Kristkové</t>
  </si>
  <si>
    <t>Krivdová</t>
  </si>
  <si>
    <t>Krivdové</t>
  </si>
  <si>
    <t>Krlínová</t>
  </si>
  <si>
    <t>Krlínové</t>
  </si>
  <si>
    <t>Kružíková</t>
  </si>
  <si>
    <t>Kružíkové</t>
  </si>
  <si>
    <t>Křepelková</t>
  </si>
  <si>
    <t>Křepelkové</t>
  </si>
  <si>
    <t>Křivská</t>
  </si>
  <si>
    <t>Křivské</t>
  </si>
  <si>
    <t>Křížová</t>
  </si>
  <si>
    <t>Křížové</t>
  </si>
  <si>
    <t>Kubalová</t>
  </si>
  <si>
    <t>Kubalové</t>
  </si>
  <si>
    <t>Kubiak</t>
  </si>
  <si>
    <t>Kubíčková</t>
  </si>
  <si>
    <t>Kubíčkové</t>
  </si>
  <si>
    <t>Kubínová</t>
  </si>
  <si>
    <t>Kubínové</t>
  </si>
  <si>
    <t>Kubištová</t>
  </si>
  <si>
    <t>Kubištové</t>
  </si>
  <si>
    <t>Kubová</t>
  </si>
  <si>
    <t>Kubové</t>
  </si>
  <si>
    <t>Kuderjava</t>
  </si>
  <si>
    <t>Kuderjavé</t>
  </si>
  <si>
    <t>Kultová</t>
  </si>
  <si>
    <t>Kultové</t>
  </si>
  <si>
    <t>Kundelová</t>
  </si>
  <si>
    <t>Kundelové</t>
  </si>
  <si>
    <t>Kuntscherová</t>
  </si>
  <si>
    <t>Kuntscherové</t>
  </si>
  <si>
    <t>Kupyrová</t>
  </si>
  <si>
    <t>Kupyrové</t>
  </si>
  <si>
    <t>Kuraliová</t>
  </si>
  <si>
    <t>Kuraliové</t>
  </si>
  <si>
    <t>Kurpiers</t>
  </si>
  <si>
    <t>Kurylo</t>
  </si>
  <si>
    <t>Kušníriková</t>
  </si>
  <si>
    <t>Kušnírikové</t>
  </si>
  <si>
    <t>Kušnírová</t>
  </si>
  <si>
    <t>Kušnírové</t>
  </si>
  <si>
    <t>Kvášová</t>
  </si>
  <si>
    <t>Kvášové</t>
  </si>
  <si>
    <t>Lacinová</t>
  </si>
  <si>
    <t>Lacinové</t>
  </si>
  <si>
    <t>Laláková</t>
  </si>
  <si>
    <t>Lalákové</t>
  </si>
  <si>
    <t>Lantos</t>
  </si>
  <si>
    <t>Lázníčková</t>
  </si>
  <si>
    <t>Lázníčkové</t>
  </si>
  <si>
    <t>Leberová</t>
  </si>
  <si>
    <t>Leberové</t>
  </si>
  <si>
    <t>Lencová</t>
  </si>
  <si>
    <t>Lencové</t>
  </si>
  <si>
    <t>Lesslová</t>
  </si>
  <si>
    <t>Lesslové</t>
  </si>
  <si>
    <t>Lewandowska</t>
  </si>
  <si>
    <t>Linert</t>
  </si>
  <si>
    <t>Linnert</t>
  </si>
  <si>
    <t>Lochschmidtová</t>
  </si>
  <si>
    <t>Lochschmidtové</t>
  </si>
  <si>
    <t>Longo</t>
  </si>
  <si>
    <t>Lovásová</t>
  </si>
  <si>
    <t>Lovásové</t>
  </si>
  <si>
    <t>Lukešová</t>
  </si>
  <si>
    <t>Lukešové</t>
  </si>
  <si>
    <t>Lukomska</t>
  </si>
  <si>
    <t>Macháčková</t>
  </si>
  <si>
    <t>Macháčkové</t>
  </si>
  <si>
    <t>Majerová</t>
  </si>
  <si>
    <t>Majerové</t>
  </si>
  <si>
    <t>Majewska</t>
  </si>
  <si>
    <t>Majewské</t>
  </si>
  <si>
    <t>Malá</t>
  </si>
  <si>
    <t>Malé</t>
  </si>
  <si>
    <t>Malcátová</t>
  </si>
  <si>
    <t>Malcátové</t>
  </si>
  <si>
    <t>Malečková</t>
  </si>
  <si>
    <t>Malečkové</t>
  </si>
  <si>
    <t>Maleta</t>
  </si>
  <si>
    <t>Malikova</t>
  </si>
  <si>
    <t>Malíková</t>
  </si>
  <si>
    <t>Malíkové</t>
  </si>
  <si>
    <t>Mallátová</t>
  </si>
  <si>
    <t>Mallátové</t>
  </si>
  <si>
    <t>Mannlová</t>
  </si>
  <si>
    <t>Mannlové</t>
  </si>
  <si>
    <t>Marková</t>
  </si>
  <si>
    <t>Markové</t>
  </si>
  <si>
    <t>Maršálková</t>
  </si>
  <si>
    <t>Maršálkové</t>
  </si>
  <si>
    <t>Martínková</t>
  </si>
  <si>
    <t>Martínkové</t>
  </si>
  <si>
    <t>Martišová</t>
  </si>
  <si>
    <t>Martišové</t>
  </si>
  <si>
    <t>Marunová</t>
  </si>
  <si>
    <t>Marunové</t>
  </si>
  <si>
    <t>Melnykova</t>
  </si>
  <si>
    <t>Melnykové</t>
  </si>
  <si>
    <t>Mertová</t>
  </si>
  <si>
    <t>Mertové</t>
  </si>
  <si>
    <t>Městková</t>
  </si>
  <si>
    <t>Městkové</t>
  </si>
  <si>
    <t>Miedl</t>
  </si>
  <si>
    <t>Mihaliková</t>
  </si>
  <si>
    <t>Mihalikové</t>
  </si>
  <si>
    <t>Michaljaničová</t>
  </si>
  <si>
    <t>Michálková</t>
  </si>
  <si>
    <t>Michálkové</t>
  </si>
  <si>
    <t>Miklavcic</t>
  </si>
  <si>
    <t>Miklavcic,</t>
  </si>
  <si>
    <t>Miková</t>
  </si>
  <si>
    <t>Mikové</t>
  </si>
  <si>
    <t>Mikulová</t>
  </si>
  <si>
    <t>Mikulové</t>
  </si>
  <si>
    <t>Milerská</t>
  </si>
  <si>
    <t>Milerské</t>
  </si>
  <si>
    <t>Milic</t>
  </si>
  <si>
    <t>Milojevic</t>
  </si>
  <si>
    <t>Mincheva</t>
  </si>
  <si>
    <t>Minksová</t>
  </si>
  <si>
    <t>Minksové</t>
  </si>
  <si>
    <t>Mocná</t>
  </si>
  <si>
    <t>Mocné</t>
  </si>
  <si>
    <t>Moderova</t>
  </si>
  <si>
    <t>Moderové</t>
  </si>
  <si>
    <t>Moldovan</t>
  </si>
  <si>
    <t>Molęda</t>
  </si>
  <si>
    <t>Moravcová</t>
  </si>
  <si>
    <t>Moravcové</t>
  </si>
  <si>
    <t>Möstl,</t>
  </si>
  <si>
    <t>Mošanská</t>
  </si>
  <si>
    <t>Mošanské</t>
  </si>
  <si>
    <t>Mrakovic</t>
  </si>
  <si>
    <t>Mujdžič</t>
  </si>
  <si>
    <t>Müllerová</t>
  </si>
  <si>
    <t>Müllerové</t>
  </si>
  <si>
    <t>Murkovic</t>
  </si>
  <si>
    <t>Musilová</t>
  </si>
  <si>
    <t>Musilové</t>
  </si>
  <si>
    <t>Nábělková</t>
  </si>
  <si>
    <t>Nábělkové</t>
  </si>
  <si>
    <t>Nádeníčková</t>
  </si>
  <si>
    <t>Nádeníčkové</t>
  </si>
  <si>
    <t>Nahalková</t>
  </si>
  <si>
    <t>Nahalkové</t>
  </si>
  <si>
    <t>Navárová</t>
  </si>
  <si>
    <t>Navárové</t>
  </si>
  <si>
    <t>Nebesářová</t>
  </si>
  <si>
    <t>Nebesářové</t>
  </si>
  <si>
    <t>Němcová</t>
  </si>
  <si>
    <t>Němcové</t>
  </si>
  <si>
    <t>Němečková</t>
  </si>
  <si>
    <t>Němečkové</t>
  </si>
  <si>
    <t>Nepožitková</t>
  </si>
  <si>
    <t>Nepožitkové</t>
  </si>
  <si>
    <t>Nevolová</t>
  </si>
  <si>
    <t>Nevolové</t>
  </si>
  <si>
    <t>Nezbedová</t>
  </si>
  <si>
    <t>Nezbedové</t>
  </si>
  <si>
    <t>Nguyen</t>
  </si>
  <si>
    <t>Nicpoń</t>
  </si>
  <si>
    <t>Nohelová</t>
  </si>
  <si>
    <t>Nohelové</t>
  </si>
  <si>
    <t>Novodvorská</t>
  </si>
  <si>
    <t>Novodvorské</t>
  </si>
  <si>
    <t>Novotná</t>
  </si>
  <si>
    <t>Novotné</t>
  </si>
  <si>
    <t>Nurska</t>
  </si>
  <si>
    <t>Olekšáková</t>
  </si>
  <si>
    <t>Olekšákové</t>
  </si>
  <si>
    <t>Onderková</t>
  </si>
  <si>
    <t>Onderkové</t>
  </si>
  <si>
    <t>Ondřišová</t>
  </si>
  <si>
    <t>Ondřišové</t>
  </si>
  <si>
    <t>Opatrná</t>
  </si>
  <si>
    <t>Opatrné</t>
  </si>
  <si>
    <t>Orlewicz</t>
  </si>
  <si>
    <t>Palánová</t>
  </si>
  <si>
    <t>Palánové</t>
  </si>
  <si>
    <t>Palupčíková</t>
  </si>
  <si>
    <t>Palupčíkové</t>
  </si>
  <si>
    <t>Panovská</t>
  </si>
  <si>
    <t>Panovské</t>
  </si>
  <si>
    <t>Papadopulu</t>
  </si>
  <si>
    <t>Paraszczak</t>
  </si>
  <si>
    <t>Parolková</t>
  </si>
  <si>
    <t>Parolkové</t>
  </si>
  <si>
    <t>Pavelková</t>
  </si>
  <si>
    <t>Pavelkové</t>
  </si>
  <si>
    <t>Pawlowska</t>
  </si>
  <si>
    <t>Peda</t>
  </si>
  <si>
    <t>Pejchová</t>
  </si>
  <si>
    <t>Pejchové</t>
  </si>
  <si>
    <t>Pelnářová</t>
  </si>
  <si>
    <t>Pelnářové</t>
  </si>
  <si>
    <t>Perl</t>
  </si>
  <si>
    <t>Pernicová</t>
  </si>
  <si>
    <t>Pernicové</t>
  </si>
  <si>
    <t>Pešková</t>
  </si>
  <si>
    <t>Peškové</t>
  </si>
  <si>
    <t>Pešlová</t>
  </si>
  <si>
    <t>Pešlové</t>
  </si>
  <si>
    <t>Peterková</t>
  </si>
  <si>
    <t>Peterkové</t>
  </si>
  <si>
    <t>Petriková</t>
  </si>
  <si>
    <t>Petrikové</t>
  </si>
  <si>
    <t>Petrová</t>
  </si>
  <si>
    <t>Petrové</t>
  </si>
  <si>
    <t>Pietruszka</t>
  </si>
  <si>
    <t>Piotrkowska</t>
  </si>
  <si>
    <t>Pividori</t>
  </si>
  <si>
    <t>Pivoňková</t>
  </si>
  <si>
    <t>Pivoňkové</t>
  </si>
  <si>
    <t>Plassová</t>
  </si>
  <si>
    <t>Plassové</t>
  </si>
  <si>
    <t>Platzová</t>
  </si>
  <si>
    <t>Platzové</t>
  </si>
  <si>
    <t>Plechatá</t>
  </si>
  <si>
    <t>Plechaté</t>
  </si>
  <si>
    <t>Plochová</t>
  </si>
  <si>
    <t>Plochové</t>
  </si>
  <si>
    <t>Plšková</t>
  </si>
  <si>
    <t>Plškové</t>
  </si>
  <si>
    <t>Plzáková</t>
  </si>
  <si>
    <t>Plzákové</t>
  </si>
  <si>
    <t>Podlahová</t>
  </si>
  <si>
    <t>Podlahové</t>
  </si>
  <si>
    <t>Podlucká</t>
  </si>
  <si>
    <t>Podlucké</t>
  </si>
  <si>
    <t>Pochylá</t>
  </si>
  <si>
    <t>Pochylé</t>
  </si>
  <si>
    <t>Polášková</t>
  </si>
  <si>
    <t>Poláškové</t>
  </si>
  <si>
    <t>Polová</t>
  </si>
  <si>
    <t>Polové</t>
  </si>
  <si>
    <t>Popelková</t>
  </si>
  <si>
    <t>Popelkové</t>
  </si>
  <si>
    <t>Popova</t>
  </si>
  <si>
    <t>Pospíšilová</t>
  </si>
  <si>
    <t>Pospíšilové</t>
  </si>
  <si>
    <t>Postonjski</t>
  </si>
  <si>
    <t>Potůčková</t>
  </si>
  <si>
    <t>Potůčkové</t>
  </si>
  <si>
    <t>Pouzarová</t>
  </si>
  <si>
    <t>Pouzarové</t>
  </si>
  <si>
    <t>Prčková</t>
  </si>
  <si>
    <t>Prčkové</t>
  </si>
  <si>
    <t>Prelog</t>
  </si>
  <si>
    <t>Prchalová</t>
  </si>
  <si>
    <t>Prchalové</t>
  </si>
  <si>
    <t>Princlová</t>
  </si>
  <si>
    <t>Princlové</t>
  </si>
  <si>
    <t>Prokešová</t>
  </si>
  <si>
    <t>Prokešové</t>
  </si>
  <si>
    <t>Prokopová</t>
  </si>
  <si>
    <t>Prokopové</t>
  </si>
  <si>
    <t>Prokšová</t>
  </si>
  <si>
    <t>Prokšové</t>
  </si>
  <si>
    <t>Psecka</t>
  </si>
  <si>
    <t>Ptáčková</t>
  </si>
  <si>
    <t>Ptáčkové</t>
  </si>
  <si>
    <t>Purchartová</t>
  </si>
  <si>
    <t>Purchartové</t>
  </si>
  <si>
    <t>Radilová</t>
  </si>
  <si>
    <t>Radilové</t>
  </si>
  <si>
    <t>Radoš</t>
  </si>
  <si>
    <t>Raich</t>
  </si>
  <si>
    <t>Raisová</t>
  </si>
  <si>
    <t>Raisové</t>
  </si>
  <si>
    <t>Rajchartová</t>
  </si>
  <si>
    <t>Rajchartové</t>
  </si>
  <si>
    <t>Rajtíková</t>
  </si>
  <si>
    <t>Rajtíkové</t>
  </si>
  <si>
    <t>Rákosová</t>
  </si>
  <si>
    <t>Rákosové</t>
  </si>
  <si>
    <t>Rambousková</t>
  </si>
  <si>
    <t>Rambouskové</t>
  </si>
  <si>
    <t>Rambousová</t>
  </si>
  <si>
    <t>Rambousové</t>
  </si>
  <si>
    <t>Rašková</t>
  </si>
  <si>
    <t>Raškové</t>
  </si>
  <si>
    <t>Rawicka</t>
  </si>
  <si>
    <t>Reiserová</t>
  </si>
  <si>
    <t>Reiserové</t>
  </si>
  <si>
    <t>Richterová</t>
  </si>
  <si>
    <t>Richterové</t>
  </si>
  <si>
    <t>Rodová</t>
  </si>
  <si>
    <t>Rodové</t>
  </si>
  <si>
    <t>Rollová</t>
  </si>
  <si>
    <t>Rollové</t>
  </si>
  <si>
    <t>Rommerts</t>
  </si>
  <si>
    <t>Roubíčková</t>
  </si>
  <si>
    <t>Roubíčkové</t>
  </si>
  <si>
    <t>Roztočilová</t>
  </si>
  <si>
    <t>Roztočilové</t>
  </si>
  <si>
    <t>Rubášová</t>
  </si>
  <si>
    <t>Rubášové</t>
  </si>
  <si>
    <t>Ruckerová</t>
  </si>
  <si>
    <t>Ruckerové</t>
  </si>
  <si>
    <t>Rudzinska</t>
  </si>
  <si>
    <t>Rusinkova</t>
  </si>
  <si>
    <t>Růžičková</t>
  </si>
  <si>
    <t>Růžičkové</t>
  </si>
  <si>
    <t>Řepková</t>
  </si>
  <si>
    <t>Řepkové</t>
  </si>
  <si>
    <t>Řiháčková</t>
  </si>
  <si>
    <t>Řiháčkové</t>
  </si>
  <si>
    <t>Říhová</t>
  </si>
  <si>
    <t>Říhové</t>
  </si>
  <si>
    <t>Sajtlová</t>
  </si>
  <si>
    <t>Sajtlové</t>
  </si>
  <si>
    <t>Salčáková</t>
  </si>
  <si>
    <t>Salčákové</t>
  </si>
  <si>
    <t>Savelieva</t>
  </si>
  <si>
    <t>Savic</t>
  </si>
  <si>
    <t>Savková</t>
  </si>
  <si>
    <t>Savkové</t>
  </si>
  <si>
    <t>Sedláková</t>
  </si>
  <si>
    <t>Sedlákové</t>
  </si>
  <si>
    <t>Seidlerová</t>
  </si>
  <si>
    <t>Seidlerové</t>
  </si>
  <si>
    <t>Selyska</t>
  </si>
  <si>
    <t>Selyské</t>
  </si>
  <si>
    <t>Semelová</t>
  </si>
  <si>
    <t>Semelové</t>
  </si>
  <si>
    <t>Semenjuková</t>
  </si>
  <si>
    <t>Semenjukové</t>
  </si>
  <si>
    <t>Schenk</t>
  </si>
  <si>
    <t>Schindlerová</t>
  </si>
  <si>
    <t>Schindlerové</t>
  </si>
  <si>
    <t>Schokin</t>
  </si>
  <si>
    <t>Schreiber</t>
  </si>
  <si>
    <t>Simkovičová</t>
  </si>
  <si>
    <t>Simkovičové</t>
  </si>
  <si>
    <t>Sinisi</t>
  </si>
  <si>
    <t>Skálová</t>
  </si>
  <si>
    <t>Skálové</t>
  </si>
  <si>
    <t>Slabá</t>
  </si>
  <si>
    <t>Slabé</t>
  </si>
  <si>
    <t>Smějová</t>
  </si>
  <si>
    <t>Smějové</t>
  </si>
  <si>
    <t>Smékalová</t>
  </si>
  <si>
    <t>Smékalové</t>
  </si>
  <si>
    <t>Smíšková</t>
  </si>
  <si>
    <t>Smíškové</t>
  </si>
  <si>
    <t>Smrkalová</t>
  </si>
  <si>
    <t>Smrkalové</t>
  </si>
  <si>
    <t>Smržová</t>
  </si>
  <si>
    <t>Smržové</t>
  </si>
  <si>
    <t>Sobotová</t>
  </si>
  <si>
    <t>Sobotové</t>
  </si>
  <si>
    <t>Solčanská</t>
  </si>
  <si>
    <t>Solčanské</t>
  </si>
  <si>
    <t>Sommerbichler</t>
  </si>
  <si>
    <t>Souhradová</t>
  </si>
  <si>
    <t>Souhradové</t>
  </si>
  <si>
    <t>Sovová</t>
  </si>
  <si>
    <t>Sovové</t>
  </si>
  <si>
    <t>Spálenková</t>
  </si>
  <si>
    <t>Spálenkové</t>
  </si>
  <si>
    <t>Spillerová</t>
  </si>
  <si>
    <t>Spillerové</t>
  </si>
  <si>
    <t>Staňková</t>
  </si>
  <si>
    <t>Staňkové</t>
  </si>
  <si>
    <t>Starosta</t>
  </si>
  <si>
    <t>Stehlíková</t>
  </si>
  <si>
    <t>Stehlíkové</t>
  </si>
  <si>
    <t>Stejskalová</t>
  </si>
  <si>
    <t>Stejskalové</t>
  </si>
  <si>
    <t>Stöckl</t>
  </si>
  <si>
    <t>Stojakovič</t>
  </si>
  <si>
    <t>Stoklasová</t>
  </si>
  <si>
    <t>Stoklasové</t>
  </si>
  <si>
    <t>Straková</t>
  </si>
  <si>
    <t>Strakové</t>
  </si>
  <si>
    <t>Strnadová</t>
  </si>
  <si>
    <t>Strnadové</t>
  </si>
  <si>
    <t>Stropnická</t>
  </si>
  <si>
    <t>Stropnické</t>
  </si>
  <si>
    <t>Suchá</t>
  </si>
  <si>
    <t>Suché</t>
  </si>
  <si>
    <t>Suková</t>
  </si>
  <si>
    <t>Sukové</t>
  </si>
  <si>
    <t>Surdy</t>
  </si>
  <si>
    <t>Svobodová</t>
  </si>
  <si>
    <t>Svobodové</t>
  </si>
  <si>
    <t>Szalóki</t>
  </si>
  <si>
    <t>Szczygieł</t>
  </si>
  <si>
    <t>Szolnoki</t>
  </si>
  <si>
    <t>Szopa</t>
  </si>
  <si>
    <t>Szyrszeń</t>
  </si>
  <si>
    <t>Šalandová</t>
  </si>
  <si>
    <t>Šalandové</t>
  </si>
  <si>
    <t>Šanderová</t>
  </si>
  <si>
    <t>Šanderové</t>
  </si>
  <si>
    <t>Šebestová</t>
  </si>
  <si>
    <t>Šebestové</t>
  </si>
  <si>
    <t>Šebková</t>
  </si>
  <si>
    <t>Šebkové</t>
  </si>
  <si>
    <t>Šetinová</t>
  </si>
  <si>
    <t>Šetinové</t>
  </si>
  <si>
    <t>Šimáčková</t>
  </si>
  <si>
    <t>Šimáčkové</t>
  </si>
  <si>
    <t>Šimanová</t>
  </si>
  <si>
    <t>Šimanové</t>
  </si>
  <si>
    <t>Šimková</t>
  </si>
  <si>
    <t>Šimkové</t>
  </si>
  <si>
    <t>Šímová</t>
  </si>
  <si>
    <t>Šímové</t>
  </si>
  <si>
    <t>Šípková</t>
  </si>
  <si>
    <t>Šípkové</t>
  </si>
  <si>
    <t>Škrdlová</t>
  </si>
  <si>
    <t>Škrdlové</t>
  </si>
  <si>
    <t>Šmejcká</t>
  </si>
  <si>
    <t>Šmejcké</t>
  </si>
  <si>
    <t>Šmejkalová</t>
  </si>
  <si>
    <t>Šmejkalové</t>
  </si>
  <si>
    <t>Šmejlkalová</t>
  </si>
  <si>
    <t>Šmejlkalové</t>
  </si>
  <si>
    <t>Špičková</t>
  </si>
  <si>
    <t>Špičkové</t>
  </si>
  <si>
    <t>Špindlerová</t>
  </si>
  <si>
    <t>Špindlerové</t>
  </si>
  <si>
    <t>Šťastná</t>
  </si>
  <si>
    <t>Šťastné</t>
  </si>
  <si>
    <t>Štaubertová</t>
  </si>
  <si>
    <t>Štaubertové</t>
  </si>
  <si>
    <t>Štefíková</t>
  </si>
  <si>
    <t>Štefíkové</t>
  </si>
  <si>
    <t>Šteindlerová</t>
  </si>
  <si>
    <t>Šteindlerové</t>
  </si>
  <si>
    <t>Štěpánková</t>
  </si>
  <si>
    <t>Štěpánkové</t>
  </si>
  <si>
    <t>Štixová</t>
  </si>
  <si>
    <t>Štixové</t>
  </si>
  <si>
    <t>Štrajtová</t>
  </si>
  <si>
    <t>Štrajtové</t>
  </si>
  <si>
    <t>Štrbac</t>
  </si>
  <si>
    <t>Štroufová</t>
  </si>
  <si>
    <t>Štroufové</t>
  </si>
  <si>
    <t>Štursová</t>
  </si>
  <si>
    <t>Štursové</t>
  </si>
  <si>
    <t>Šuldová</t>
  </si>
  <si>
    <t>Šuldové</t>
  </si>
  <si>
    <t>Švédová</t>
  </si>
  <si>
    <t>Švédové</t>
  </si>
  <si>
    <t>Švíglerová</t>
  </si>
  <si>
    <t>Švíglerové</t>
  </si>
  <si>
    <t>Švíková</t>
  </si>
  <si>
    <t>Švíkové</t>
  </si>
  <si>
    <t>Táborová</t>
  </si>
  <si>
    <t>Táborové</t>
  </si>
  <si>
    <t>Tamchynová</t>
  </si>
  <si>
    <t>Tamchynové</t>
  </si>
  <si>
    <t>Tasch</t>
  </si>
  <si>
    <t>Tayel</t>
  </si>
  <si>
    <t>Teníková</t>
  </si>
  <si>
    <t>Teníkové</t>
  </si>
  <si>
    <t>Thiesbrummel</t>
  </si>
  <si>
    <t>Tilcerová</t>
  </si>
  <si>
    <t>Tilcerové</t>
  </si>
  <si>
    <t>Tiroch</t>
  </si>
  <si>
    <t>Tollingerová</t>
  </si>
  <si>
    <t>Tollingerové</t>
  </si>
  <si>
    <t>Tomaczek</t>
  </si>
  <si>
    <t>Tomasová</t>
  </si>
  <si>
    <t>Tomasové</t>
  </si>
  <si>
    <t>Tomaszek</t>
  </si>
  <si>
    <t>Toušová</t>
  </si>
  <si>
    <t>Toušové</t>
  </si>
  <si>
    <t>Traplová</t>
  </si>
  <si>
    <t>Traplové</t>
  </si>
  <si>
    <t>Tripská</t>
  </si>
  <si>
    <t>Tripské</t>
  </si>
  <si>
    <t>Trublová</t>
  </si>
  <si>
    <t>Trublové</t>
  </si>
  <si>
    <t>Truhlářová</t>
  </si>
  <si>
    <t>Truhlářové</t>
  </si>
  <si>
    <t>Tučková</t>
  </si>
  <si>
    <t>Tučkové</t>
  </si>
  <si>
    <t>Tuláková</t>
  </si>
  <si>
    <t>Tulákové</t>
  </si>
  <si>
    <t>Tůmová</t>
  </si>
  <si>
    <t>Tůmové</t>
  </si>
  <si>
    <t>Uhlířová</t>
  </si>
  <si>
    <t>Uhlířové</t>
  </si>
  <si>
    <t>Urbanová</t>
  </si>
  <si>
    <t>Urbanové</t>
  </si>
  <si>
    <t>Uschakova</t>
  </si>
  <si>
    <t>Uxová</t>
  </si>
  <si>
    <t>Uxové</t>
  </si>
  <si>
    <t>Vacková</t>
  </si>
  <si>
    <t>Vackové</t>
  </si>
  <si>
    <t>Václavíková</t>
  </si>
  <si>
    <t>Václavíkové</t>
  </si>
  <si>
    <t>Vágnerová</t>
  </si>
  <si>
    <t>Vágnerové</t>
  </si>
  <si>
    <t>Váchová</t>
  </si>
  <si>
    <t>Váchové</t>
  </si>
  <si>
    <t>Vaiglová</t>
  </si>
  <si>
    <t>Vaiglové</t>
  </si>
  <si>
    <t>Vališová</t>
  </si>
  <si>
    <t>Vališové</t>
  </si>
  <si>
    <t>Valvodová</t>
  </si>
  <si>
    <t>Valvodové</t>
  </si>
  <si>
    <t>Vaníková</t>
  </si>
  <si>
    <t>Vaníkové</t>
  </si>
  <si>
    <t>Vaňková</t>
  </si>
  <si>
    <t>Vaňkové</t>
  </si>
  <si>
    <t>Vasic</t>
  </si>
  <si>
    <t>Vašková</t>
  </si>
  <si>
    <t>Vaškové</t>
  </si>
  <si>
    <t>Večerková</t>
  </si>
  <si>
    <t>Večerkové</t>
  </si>
  <si>
    <t>Večeřová</t>
  </si>
  <si>
    <t>Večeřové</t>
  </si>
  <si>
    <t>Vejnarová</t>
  </si>
  <si>
    <t>Vejnarové</t>
  </si>
  <si>
    <t>Vernerová</t>
  </si>
  <si>
    <t>Vernerové</t>
  </si>
  <si>
    <t>Vertacnik</t>
  </si>
  <si>
    <t>Veselá</t>
  </si>
  <si>
    <t>Veselé</t>
  </si>
  <si>
    <t>Vilčková</t>
  </si>
  <si>
    <t>Vilčkové</t>
  </si>
  <si>
    <t>Vintrová</t>
  </si>
  <si>
    <t>Vintrové</t>
  </si>
  <si>
    <t>Vladisavljevic</t>
  </si>
  <si>
    <t>Vlčková</t>
  </si>
  <si>
    <t>Vlčkové</t>
  </si>
  <si>
    <t>Vodičková</t>
  </si>
  <si>
    <t>Vodičkové</t>
  </si>
  <si>
    <t>Volánková</t>
  </si>
  <si>
    <t>Volánkové</t>
  </si>
  <si>
    <t>Volfová</t>
  </si>
  <si>
    <t>Volfové</t>
  </si>
  <si>
    <t>Vopátková</t>
  </si>
  <si>
    <t>Vopátkové</t>
  </si>
  <si>
    <t>Vorochobina</t>
  </si>
  <si>
    <t>Vostarková</t>
  </si>
  <si>
    <t>Vostarkové</t>
  </si>
  <si>
    <t>Vršanová</t>
  </si>
  <si>
    <t>Vršanové</t>
  </si>
  <si>
    <t>Vysušilová</t>
  </si>
  <si>
    <t>Vysušilové</t>
  </si>
  <si>
    <t>Výtisková</t>
  </si>
  <si>
    <t>Výtiskové</t>
  </si>
  <si>
    <t>Wagner</t>
  </si>
  <si>
    <t>Wagner-Löffler</t>
  </si>
  <si>
    <t>Wágnerová</t>
  </si>
  <si>
    <t>Wágnerové</t>
  </si>
  <si>
    <t>Walczakiewicz</t>
  </si>
  <si>
    <t>Weglowska</t>
  </si>
  <si>
    <t>Weisová</t>
  </si>
  <si>
    <t>Weisové</t>
  </si>
  <si>
    <t>Williamson</t>
  </si>
  <si>
    <t>Wojcikowska</t>
  </si>
  <si>
    <t>Wolfová</t>
  </si>
  <si>
    <t>Wolfové</t>
  </si>
  <si>
    <t>Wolnik</t>
  </si>
  <si>
    <t>Woloch</t>
  </si>
  <si>
    <t>Wottawová</t>
  </si>
  <si>
    <t>Wottawové</t>
  </si>
  <si>
    <t>Zaharieva</t>
  </si>
  <si>
    <t>Zapletalová</t>
  </si>
  <si>
    <t>Zapletalové</t>
  </si>
  <si>
    <t>Zástěrová</t>
  </si>
  <si>
    <t>Zástěrové</t>
  </si>
  <si>
    <t>Závadská</t>
  </si>
  <si>
    <t>Závadské</t>
  </si>
  <si>
    <t>Zelenková</t>
  </si>
  <si>
    <t>Zelenkové</t>
  </si>
  <si>
    <t>Zelinková</t>
  </si>
  <si>
    <t>Zelinkové</t>
  </si>
  <si>
    <t>Zemánková</t>
  </si>
  <si>
    <t>Zemánkové</t>
  </si>
  <si>
    <t>Zimny</t>
  </si>
  <si>
    <t>Zmeškalová</t>
  </si>
  <si>
    <t>Zmeškalové</t>
  </si>
  <si>
    <t>Zůnová</t>
  </si>
  <si>
    <t>Zůnové</t>
  </si>
  <si>
    <t>Zvánovcová</t>
  </si>
  <si>
    <t>Zvánovcové</t>
  </si>
  <si>
    <t>Žahourková</t>
  </si>
  <si>
    <t>Žahourkové</t>
  </si>
  <si>
    <t>Žáková</t>
  </si>
  <si>
    <t>Žákové</t>
  </si>
  <si>
    <t>Žornová</t>
  </si>
  <si>
    <t>Žornové</t>
  </si>
  <si>
    <t>Žurbenko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</si>
</sst>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0.000"/>
  </numFmts>
  <fonts count="49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8"/>
      <name val="Times New Roman"/>
      <family val="1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  <font>
      <b/>
      <sz val="16"/>
      <name val="Comic Sans MS"/>
      <family val="4"/>
    </font>
    <font>
      <sz val="10"/>
      <name val="Comic Sans MS"/>
      <family val="4"/>
    </font>
    <font>
      <b/>
      <sz val="26"/>
      <name val="Comic Sans MS"/>
      <family val="4"/>
    </font>
    <font>
      <b/>
      <sz val="8"/>
      <name val="Comic Sans MS"/>
      <family val="4"/>
    </font>
    <font>
      <b/>
      <sz val="12"/>
      <name val="Comic Sans MS"/>
      <family val="4"/>
    </font>
    <font>
      <b/>
      <sz val="12"/>
      <name val="Comic Sans MS"/>
      <family val="4"/>
      <charset val="238"/>
    </font>
    <font>
      <b/>
      <sz val="10"/>
      <name val="Comic Sans MS"/>
      <family val="4"/>
    </font>
    <font>
      <b/>
      <sz val="10"/>
      <name val="Comic Sans MS"/>
      <family val="4"/>
      <charset val="238"/>
    </font>
    <font>
      <sz val="10"/>
      <name val="Comic Sans MS"/>
      <family val="4"/>
      <charset val="238"/>
    </font>
    <font>
      <sz val="8"/>
      <name val="Comic Sans MS"/>
      <family val="4"/>
    </font>
    <font>
      <b/>
      <sz val="16"/>
      <name val="Arial CE"/>
      <charset val="238"/>
    </font>
    <font>
      <b/>
      <sz val="12"/>
      <name val="Arial CE"/>
      <charset val="238"/>
    </font>
    <font>
      <b/>
      <sz val="13"/>
      <name val="Arial CE"/>
      <family val="2"/>
      <charset val="238"/>
    </font>
    <font>
      <sz val="12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sz val="12"/>
      <name val="Times New Roman"/>
      <family val="1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0" fontId="16" fillId="3" borderId="0" applyNumberFormat="0" applyBorder="0" applyAlignment="0" applyProtection="0"/>
    <xf numFmtId="0" fontId="17" fillId="16" borderId="2" applyNumberFormat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1" fillId="18" borderId="6" applyNumberFormat="0" applyFont="0" applyAlignment="0" applyProtection="0"/>
    <xf numFmtId="0" fontId="23" fillId="0" borderId="7" applyNumberFormat="0" applyFill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515">
    <xf numFmtId="0" fontId="0" fillId="0" borderId="0" xfId="0"/>
    <xf numFmtId="0" fontId="6" fillId="0" borderId="0" xfId="0" applyFont="1"/>
    <xf numFmtId="0" fontId="4" fillId="0" borderId="1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164" fontId="5" fillId="0" borderId="0" xfId="0" applyNumberFormat="1" applyFont="1" applyBorder="1"/>
    <xf numFmtId="0" fontId="1" fillId="0" borderId="0" xfId="0" applyFont="1"/>
    <xf numFmtId="2" fontId="2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2" fontId="11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24" borderId="21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0" fillId="0" borderId="0" xfId="0" applyFont="1" applyAlignment="1">
      <alignment horizontal="center" textRotation="90"/>
    </xf>
    <xf numFmtId="164" fontId="4" fillId="24" borderId="20" xfId="0" applyNumberFormat="1" applyFont="1" applyFill="1" applyBorder="1" applyAlignment="1">
      <alignment horizontal="center" vertical="center"/>
    </xf>
    <xf numFmtId="164" fontId="4" fillId="25" borderId="27" xfId="0" applyNumberFormat="1" applyFont="1" applyFill="1" applyBorder="1" applyAlignment="1">
      <alignment horizontal="center" vertical="center"/>
    </xf>
    <xf numFmtId="1" fontId="2" fillId="25" borderId="20" xfId="0" applyNumberFormat="1" applyFont="1" applyFill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0" fillId="0" borderId="0" xfId="0" applyFont="1" applyFill="1" applyAlignment="1"/>
    <xf numFmtId="0" fontId="30" fillId="0" borderId="0" xfId="0" applyFont="1" applyFill="1"/>
    <xf numFmtId="164" fontId="4" fillId="26" borderId="0" xfId="0" applyNumberFormat="1" applyFont="1" applyFill="1" applyBorder="1" applyAlignment="1">
      <alignment horizontal="center" vertical="center"/>
    </xf>
    <xf numFmtId="2" fontId="2" fillId="0" borderId="2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4" fontId="4" fillId="24" borderId="0" xfId="0" applyNumberFormat="1" applyFont="1" applyFill="1" applyBorder="1" applyAlignment="1">
      <alignment horizontal="center" vertical="center"/>
    </xf>
    <xf numFmtId="0" fontId="0" fillId="26" borderId="0" xfId="0" applyFill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Border="1"/>
    <xf numFmtId="49" fontId="0" fillId="0" borderId="0" xfId="0" applyNumberFormat="1" applyFill="1"/>
    <xf numFmtId="1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27" borderId="0" xfId="0" applyFill="1"/>
    <xf numFmtId="14" fontId="0" fillId="27" borderId="0" xfId="0" applyNumberFormat="1" applyFill="1"/>
    <xf numFmtId="0" fontId="0" fillId="27" borderId="0" xfId="0" applyFill="1" applyAlignment="1">
      <alignment horizontal="center"/>
    </xf>
    <xf numFmtId="0" fontId="0" fillId="28" borderId="0" xfId="0" applyFill="1"/>
    <xf numFmtId="0" fontId="0" fillId="28" borderId="0" xfId="0" applyFill="1" applyAlignment="1">
      <alignment horizontal="center"/>
    </xf>
    <xf numFmtId="0" fontId="31" fillId="0" borderId="0" xfId="0" applyFont="1" applyAlignment="1"/>
    <xf numFmtId="0" fontId="32" fillId="0" borderId="0" xfId="0" applyFont="1" applyAlignment="1"/>
    <xf numFmtId="0" fontId="32" fillId="0" borderId="0" xfId="0" applyFont="1" applyAlignment="1">
      <alignment horizontal="center"/>
    </xf>
    <xf numFmtId="44" fontId="33" fillId="0" borderId="0" xfId="22" applyFont="1" applyBorder="1" applyAlignment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12" fillId="0" borderId="0" xfId="0" applyFont="1"/>
    <xf numFmtId="0" fontId="35" fillId="0" borderId="0" xfId="0" applyFont="1" applyAlignment="1"/>
    <xf numFmtId="0" fontId="36" fillId="0" borderId="0" xfId="0" applyFont="1"/>
    <xf numFmtId="0" fontId="32" fillId="0" borderId="0" xfId="0" applyFont="1"/>
    <xf numFmtId="0" fontId="35" fillId="0" borderId="30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32" fillId="0" borderId="32" xfId="0" applyFont="1" applyBorder="1"/>
    <xf numFmtId="0" fontId="32" fillId="0" borderId="33" xfId="0" applyFont="1" applyBorder="1"/>
    <xf numFmtId="0" fontId="32" fillId="0" borderId="34" xfId="0" applyFont="1" applyBorder="1"/>
    <xf numFmtId="0" fontId="32" fillId="0" borderId="35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8" xfId="0" applyFont="1" applyBorder="1"/>
    <xf numFmtId="0" fontId="37" fillId="0" borderId="39" xfId="0" applyFont="1" applyBorder="1"/>
    <xf numFmtId="0" fontId="37" fillId="0" borderId="40" xfId="0" applyFont="1" applyBorder="1" applyAlignment="1">
      <alignment horizontal="center"/>
    </xf>
    <xf numFmtId="0" fontId="37" fillId="0" borderId="4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0" fontId="32" fillId="0" borderId="38" xfId="0" applyFont="1" applyBorder="1"/>
    <xf numFmtId="0" fontId="32" fillId="0" borderId="39" xfId="0" applyFont="1" applyBorder="1"/>
    <xf numFmtId="0" fontId="32" fillId="0" borderId="40" xfId="0" applyFont="1" applyBorder="1"/>
    <xf numFmtId="0" fontId="32" fillId="0" borderId="42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164" fontId="38" fillId="0" borderId="44" xfId="0" applyNumberFormat="1" applyFont="1" applyBorder="1" applyAlignment="1">
      <alignment horizontal="center"/>
    </xf>
    <xf numFmtId="164" fontId="38" fillId="0" borderId="45" xfId="0" applyNumberFormat="1" applyFont="1" applyBorder="1" applyAlignment="1">
      <alignment horizontal="center"/>
    </xf>
    <xf numFmtId="0" fontId="8" fillId="0" borderId="0" xfId="0" applyFont="1"/>
    <xf numFmtId="164" fontId="39" fillId="0" borderId="46" xfId="0" applyNumberFormat="1" applyFont="1" applyBorder="1" applyAlignment="1">
      <alignment horizontal="center"/>
    </xf>
    <xf numFmtId="164" fontId="39" fillId="0" borderId="47" xfId="0" applyNumberFormat="1" applyFont="1" applyBorder="1" applyAlignment="1">
      <alignment horizontal="center"/>
    </xf>
    <xf numFmtId="0" fontId="36" fillId="0" borderId="0" xfId="0" applyFont="1" applyAlignment="1"/>
    <xf numFmtId="0" fontId="39" fillId="0" borderId="0" xfId="0" applyFont="1" applyAlignment="1"/>
    <xf numFmtId="0" fontId="39" fillId="0" borderId="0" xfId="0" applyFont="1" applyAlignment="1">
      <alignment horizontal="center"/>
    </xf>
    <xf numFmtId="0" fontId="39" fillId="0" borderId="0" xfId="0" applyFont="1"/>
    <xf numFmtId="0" fontId="39" fillId="0" borderId="35" xfId="0" applyFont="1" applyBorder="1"/>
    <xf numFmtId="0" fontId="39" fillId="0" borderId="31" xfId="0" applyFont="1" applyBorder="1" applyAlignment="1">
      <alignment horizontal="center"/>
    </xf>
    <xf numFmtId="0" fontId="39" fillId="0" borderId="32" xfId="0" applyFont="1" applyBorder="1"/>
    <xf numFmtId="0" fontId="39" fillId="0" borderId="33" xfId="0" applyFont="1" applyBorder="1" applyAlignment="1">
      <alignment horizontal="center"/>
    </xf>
    <xf numFmtId="0" fontId="39" fillId="0" borderId="34" xfId="0" applyFont="1" applyBorder="1"/>
    <xf numFmtId="0" fontId="39" fillId="0" borderId="35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/>
    <xf numFmtId="0" fontId="38" fillId="0" borderId="39" xfId="0" applyFont="1" applyBorder="1" applyAlignment="1">
      <alignment horizontal="center"/>
    </xf>
    <xf numFmtId="0" fontId="38" fillId="0" borderId="40" xfId="0" applyFont="1" applyBorder="1"/>
    <xf numFmtId="0" fontId="39" fillId="0" borderId="10" xfId="0" applyFont="1" applyBorder="1" applyAlignment="1">
      <alignment horizontal="center"/>
    </xf>
    <xf numFmtId="0" fontId="38" fillId="0" borderId="48" xfId="0" applyFont="1" applyBorder="1" applyAlignment="1">
      <alignment horizontal="center"/>
    </xf>
    <xf numFmtId="0" fontId="39" fillId="0" borderId="41" xfId="0" applyFont="1" applyBorder="1"/>
    <xf numFmtId="0" fontId="39" fillId="0" borderId="37" xfId="0" applyFont="1" applyBorder="1" applyAlignment="1">
      <alignment horizontal="center"/>
    </xf>
    <xf numFmtId="0" fontId="39" fillId="0" borderId="38" xfId="0" applyFont="1" applyBorder="1"/>
    <xf numFmtId="0" fontId="39" fillId="0" borderId="39" xfId="0" applyFont="1" applyBorder="1" applyAlignment="1">
      <alignment horizontal="center"/>
    </xf>
    <xf numFmtId="0" fontId="39" fillId="0" borderId="40" xfId="0" applyFont="1" applyBorder="1"/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39" fillId="0" borderId="49" xfId="0" applyFont="1" applyBorder="1" applyAlignment="1">
      <alignment horizontal="center"/>
    </xf>
    <xf numFmtId="0" fontId="39" fillId="0" borderId="32" xfId="0" applyFont="1" applyBorder="1" applyAlignment="1">
      <alignment vertical="center"/>
    </xf>
    <xf numFmtId="0" fontId="39" fillId="0" borderId="32" xfId="0" applyFont="1" applyBorder="1" applyAlignment="1">
      <alignment horizontal="center" vertical="center"/>
    </xf>
    <xf numFmtId="0" fontId="39" fillId="0" borderId="34" xfId="0" applyFont="1" applyBorder="1" applyAlignment="1">
      <alignment vertical="center"/>
    </xf>
    <xf numFmtId="0" fontId="39" fillId="0" borderId="50" xfId="0" applyFont="1" applyBorder="1" applyAlignment="1">
      <alignment horizontal="center" vertical="center"/>
    </xf>
    <xf numFmtId="2" fontId="39" fillId="0" borderId="32" xfId="0" applyNumberFormat="1" applyFont="1" applyBorder="1" applyAlignment="1">
      <alignment horizontal="center"/>
    </xf>
    <xf numFmtId="2" fontId="39" fillId="0" borderId="34" xfId="0" applyNumberFormat="1" applyFont="1" applyBorder="1" applyAlignment="1">
      <alignment horizontal="center"/>
    </xf>
    <xf numFmtId="0" fontId="38" fillId="0" borderId="0" xfId="0" applyFont="1"/>
    <xf numFmtId="0" fontId="39" fillId="0" borderId="48" xfId="0" applyFont="1" applyBorder="1"/>
    <xf numFmtId="2" fontId="39" fillId="0" borderId="1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39" fillId="0" borderId="48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164" fontId="39" fillId="0" borderId="51" xfId="0" applyNumberFormat="1" applyFont="1" applyBorder="1" applyAlignment="1">
      <alignment horizontal="center"/>
    </xf>
    <xf numFmtId="0" fontId="40" fillId="0" borderId="0" xfId="0" applyFont="1"/>
    <xf numFmtId="0" fontId="39" fillId="0" borderId="50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2" fontId="39" fillId="0" borderId="53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164" fontId="39" fillId="0" borderId="54" xfId="0" applyNumberFormat="1" applyFont="1" applyBorder="1" applyAlignment="1">
      <alignment horizontal="center"/>
    </xf>
    <xf numFmtId="164" fontId="39" fillId="0" borderId="55" xfId="0" applyNumberFormat="1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41" fillId="0" borderId="0" xfId="0" applyFont="1"/>
    <xf numFmtId="49" fontId="6" fillId="0" borderId="0" xfId="0" applyNumberFormat="1" applyFont="1" applyAlignment="1">
      <alignment horizontal="right"/>
    </xf>
    <xf numFmtId="1" fontId="4" fillId="0" borderId="44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55" xfId="0" applyFont="1" applyFill="1" applyBorder="1" applyAlignment="1">
      <alignment horizontal="center" vertical="center"/>
    </xf>
    <xf numFmtId="1" fontId="4" fillId="0" borderId="54" xfId="0" applyNumberFormat="1" applyFont="1" applyBorder="1" applyAlignment="1">
      <alignment horizontal="center" vertical="center"/>
    </xf>
    <xf numFmtId="1" fontId="43" fillId="0" borderId="10" xfId="0" applyNumberFormat="1" applyFont="1" applyBorder="1" applyAlignment="1">
      <alignment vertical="center"/>
    </xf>
    <xf numFmtId="1" fontId="4" fillId="0" borderId="48" xfId="0" applyNumberFormat="1" applyFont="1" applyBorder="1" applyAlignment="1">
      <alignment vertical="center"/>
    </xf>
    <xf numFmtId="0" fontId="5" fillId="0" borderId="10" xfId="0" applyFont="1" applyFill="1" applyBorder="1"/>
    <xf numFmtId="0" fontId="5" fillId="0" borderId="48" xfId="0" applyFont="1" applyFill="1" applyBorder="1"/>
    <xf numFmtId="0" fontId="5" fillId="0" borderId="58" xfId="0" applyFont="1" applyBorder="1"/>
    <xf numFmtId="1" fontId="4" fillId="0" borderId="55" xfId="0" applyNumberFormat="1" applyFont="1" applyBorder="1" applyAlignment="1">
      <alignment horizontal="center" vertical="center"/>
    </xf>
    <xf numFmtId="1" fontId="43" fillId="0" borderId="46" xfId="0" applyNumberFormat="1" applyFont="1" applyBorder="1" applyAlignment="1">
      <alignment vertical="center"/>
    </xf>
    <xf numFmtId="1" fontId="4" fillId="0" borderId="51" xfId="0" applyNumberFormat="1" applyFont="1" applyBorder="1" applyAlignment="1">
      <alignment vertical="center"/>
    </xf>
    <xf numFmtId="0" fontId="5" fillId="0" borderId="46" xfId="0" applyFont="1" applyFill="1" applyBorder="1"/>
    <xf numFmtId="0" fontId="5" fillId="0" borderId="51" xfId="0" applyFont="1" applyFill="1" applyBorder="1"/>
    <xf numFmtId="0" fontId="5" fillId="0" borderId="47" xfId="0" applyFont="1" applyBorder="1"/>
    <xf numFmtId="0" fontId="6" fillId="0" borderId="59" xfId="0" applyFont="1" applyBorder="1" applyAlignment="1"/>
    <xf numFmtId="0" fontId="4" fillId="0" borderId="4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" fontId="4" fillId="0" borderId="56" xfId="0" applyNumberFormat="1" applyFont="1" applyBorder="1" applyAlignment="1">
      <alignment horizontal="center" vertical="center"/>
    </xf>
    <xf numFmtId="1" fontId="43" fillId="0" borderId="44" xfId="0" applyNumberFormat="1" applyFont="1" applyBorder="1" applyAlignment="1">
      <alignment vertical="center"/>
    </xf>
    <xf numFmtId="1" fontId="4" fillId="0" borderId="57" xfId="0" applyNumberFormat="1" applyFont="1" applyBorder="1" applyAlignment="1">
      <alignment vertical="center"/>
    </xf>
    <xf numFmtId="0" fontId="5" fillId="0" borderId="44" xfId="0" applyFont="1" applyFill="1" applyBorder="1"/>
    <xf numFmtId="0" fontId="5" fillId="0" borderId="57" xfId="0" applyFont="1" applyFill="1" applyBorder="1"/>
    <xf numFmtId="0" fontId="5" fillId="0" borderId="56" xfId="0" applyFont="1" applyFill="1" applyBorder="1"/>
    <xf numFmtId="0" fontId="5" fillId="0" borderId="60" xfId="0" applyFont="1" applyBorder="1"/>
    <xf numFmtId="0" fontId="5" fillId="0" borderId="45" xfId="0" applyFont="1" applyBorder="1"/>
    <xf numFmtId="0" fontId="5" fillId="0" borderId="54" xfId="0" applyFont="1" applyFill="1" applyBorder="1"/>
    <xf numFmtId="0" fontId="5" fillId="0" borderId="61" xfId="0" applyFont="1" applyBorder="1"/>
    <xf numFmtId="0" fontId="5" fillId="0" borderId="55" xfId="0" applyFont="1" applyFill="1" applyBorder="1"/>
    <xf numFmtId="0" fontId="5" fillId="0" borderId="62" xfId="0" applyFont="1" applyBorder="1"/>
    <xf numFmtId="0" fontId="44" fillId="0" borderId="0" xfId="0" applyFont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1" fontId="2" fillId="0" borderId="6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/>
    <xf numFmtId="164" fontId="1" fillId="25" borderId="27" xfId="0" applyNumberFormat="1" applyFont="1" applyFill="1" applyBorder="1" applyAlignment="1">
      <alignment horizontal="center" vertical="center"/>
    </xf>
    <xf numFmtId="49" fontId="30" fillId="29" borderId="0" xfId="0" applyNumberFormat="1" applyFont="1" applyFill="1" applyAlignment="1">
      <alignment horizontal="left"/>
    </xf>
    <xf numFmtId="0" fontId="30" fillId="29" borderId="0" xfId="0" applyFont="1" applyFill="1" applyAlignment="1">
      <alignment horizontal="left"/>
    </xf>
    <xf numFmtId="1" fontId="2" fillId="0" borderId="64" xfId="0" applyNumberFormat="1" applyFont="1" applyBorder="1" applyAlignment="1">
      <alignment horizontal="center" vertical="center"/>
    </xf>
    <xf numFmtId="0" fontId="44" fillId="0" borderId="0" xfId="0" applyFont="1" applyFill="1" applyAlignment="1">
      <alignment horizontal="center"/>
    </xf>
    <xf numFmtId="164" fontId="46" fillId="25" borderId="27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39" fillId="0" borderId="58" xfId="0" applyFont="1" applyBorder="1" applyAlignment="1">
      <alignment horizontal="center"/>
    </xf>
    <xf numFmtId="0" fontId="39" fillId="0" borderId="54" xfId="0" applyFont="1" applyBorder="1"/>
    <xf numFmtId="0" fontId="39" fillId="0" borderId="47" xfId="0" applyFont="1" applyBorder="1" applyAlignment="1">
      <alignment horizontal="center"/>
    </xf>
    <xf numFmtId="0" fontId="39" fillId="0" borderId="55" xfId="0" applyFont="1" applyBorder="1"/>
    <xf numFmtId="0" fontId="39" fillId="0" borderId="46" xfId="0" applyFont="1" applyBorder="1" applyAlignment="1">
      <alignment horizontal="center"/>
    </xf>
    <xf numFmtId="0" fontId="39" fillId="0" borderId="51" xfId="0" applyFont="1" applyBorder="1"/>
    <xf numFmtId="164" fontId="39" fillId="0" borderId="44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164" fontId="39" fillId="0" borderId="57" xfId="0" applyNumberFormat="1" applyFont="1" applyBorder="1" applyAlignment="1">
      <alignment horizontal="center"/>
    </xf>
    <xf numFmtId="164" fontId="39" fillId="0" borderId="56" xfId="0" applyNumberFormat="1" applyFont="1" applyBorder="1" applyAlignment="1">
      <alignment horizontal="center"/>
    </xf>
    <xf numFmtId="2" fontId="2" fillId="30" borderId="29" xfId="0" applyNumberFormat="1" applyFont="1" applyFill="1" applyBorder="1" applyAlignment="1">
      <alignment horizontal="center" vertical="center"/>
    </xf>
    <xf numFmtId="2" fontId="2" fillId="30" borderId="10" xfId="0" applyNumberFormat="1" applyFont="1" applyFill="1" applyBorder="1" applyAlignment="1">
      <alignment horizontal="center" vertical="center"/>
    </xf>
    <xf numFmtId="2" fontId="2" fillId="30" borderId="28" xfId="0" applyNumberFormat="1" applyFont="1" applyFill="1" applyBorder="1" applyAlignment="1">
      <alignment horizontal="center" vertical="center"/>
    </xf>
    <xf numFmtId="2" fontId="11" fillId="30" borderId="11" xfId="0" applyNumberFormat="1" applyFont="1" applyFill="1" applyBorder="1" applyAlignment="1">
      <alignment horizontal="center" vertical="center"/>
    </xf>
    <xf numFmtId="2" fontId="11" fillId="30" borderId="10" xfId="0" applyNumberFormat="1" applyFont="1" applyFill="1" applyBorder="1" applyAlignment="1">
      <alignment horizontal="center" vertical="center"/>
    </xf>
    <xf numFmtId="2" fontId="11" fillId="30" borderId="16" xfId="0" applyNumberFormat="1" applyFont="1" applyFill="1" applyBorder="1" applyAlignment="1">
      <alignment horizontal="center" vertical="center"/>
    </xf>
    <xf numFmtId="0" fontId="44" fillId="30" borderId="0" xfId="0" applyFont="1" applyFill="1" applyAlignment="1">
      <alignment horizontal="center"/>
    </xf>
    <xf numFmtId="0" fontId="2" fillId="30" borderId="10" xfId="0" applyFont="1" applyFill="1" applyBorder="1" applyAlignment="1">
      <alignment horizontal="center" vertical="center"/>
    </xf>
    <xf numFmtId="0" fontId="48" fillId="0" borderId="0" xfId="0" applyFont="1"/>
    <xf numFmtId="49" fontId="30" fillId="0" borderId="0" xfId="0" applyNumberFormat="1" applyFont="1" applyFill="1" applyAlignment="1">
      <alignment horizontal="left"/>
    </xf>
    <xf numFmtId="1" fontId="4" fillId="0" borderId="42" xfId="0" applyNumberFormat="1" applyFont="1" applyBorder="1" applyAlignment="1">
      <alignment horizontal="center" vertical="center"/>
    </xf>
    <xf numFmtId="2" fontId="38" fillId="0" borderId="56" xfId="0" applyNumberFormat="1" applyFont="1" applyBorder="1" applyAlignment="1">
      <alignment horizontal="center" vertical="center"/>
    </xf>
    <xf numFmtId="2" fontId="38" fillId="0" borderId="57" xfId="0" applyNumberFormat="1" applyFont="1" applyBorder="1" applyAlignment="1">
      <alignment horizontal="center"/>
    </xf>
    <xf numFmtId="2" fontId="39" fillId="0" borderId="55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/>
    </xf>
    <xf numFmtId="1" fontId="4" fillId="0" borderId="66" xfId="0" applyNumberFormat="1" applyFont="1" applyBorder="1" applyAlignment="1">
      <alignment horizontal="center" vertical="center"/>
    </xf>
    <xf numFmtId="1" fontId="43" fillId="0" borderId="42" xfId="0" applyNumberFormat="1" applyFont="1" applyBorder="1" applyAlignment="1">
      <alignment vertical="center"/>
    </xf>
    <xf numFmtId="1" fontId="4" fillId="0" borderId="49" xfId="0" applyNumberFormat="1" applyFont="1" applyBorder="1" applyAlignment="1">
      <alignment vertical="center"/>
    </xf>
    <xf numFmtId="0" fontId="5" fillId="0" borderId="66" xfId="0" applyFont="1" applyFill="1" applyBorder="1"/>
    <xf numFmtId="0" fontId="5" fillId="0" borderId="42" xfId="0" applyFont="1" applyFill="1" applyBorder="1"/>
    <xf numFmtId="0" fontId="5" fillId="0" borderId="49" xfId="0" applyFont="1" applyFill="1" applyBorder="1"/>
    <xf numFmtId="0" fontId="5" fillId="0" borderId="67" xfId="0" applyFont="1" applyBorder="1"/>
    <xf numFmtId="0" fontId="5" fillId="0" borderId="68" xfId="0" applyFont="1" applyBorder="1"/>
    <xf numFmtId="0" fontId="6" fillId="0" borderId="59" xfId="0" applyFont="1" applyBorder="1" applyAlignment="1">
      <alignment horizontal="center"/>
    </xf>
    <xf numFmtId="1" fontId="4" fillId="0" borderId="60" xfId="0" applyNumberFormat="1" applyFont="1" applyBorder="1" applyAlignment="1">
      <alignment horizontal="center" vertical="center"/>
    </xf>
    <xf numFmtId="1" fontId="4" fillId="0" borderId="61" xfId="0" applyNumberFormat="1" applyFont="1" applyBorder="1" applyAlignment="1">
      <alignment horizontal="center" vertical="center"/>
    </xf>
    <xf numFmtId="1" fontId="4" fillId="0" borderId="67" xfId="0" applyNumberFormat="1" applyFont="1" applyBorder="1" applyAlignment="1">
      <alignment horizontal="center" vertical="center"/>
    </xf>
    <xf numFmtId="1" fontId="4" fillId="0" borderId="62" xfId="0" applyNumberFormat="1" applyFont="1" applyBorder="1" applyAlignment="1">
      <alignment horizontal="center" vertical="center"/>
    </xf>
    <xf numFmtId="0" fontId="39" fillId="0" borderId="30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9" fillId="0" borderId="69" xfId="0" applyFont="1" applyBorder="1" applyAlignment="1">
      <alignment horizontal="center"/>
    </xf>
    <xf numFmtId="164" fontId="39" fillId="0" borderId="70" xfId="0" applyNumberFormat="1" applyFont="1" applyBorder="1" applyAlignment="1">
      <alignment horizontal="center"/>
    </xf>
    <xf numFmtId="164" fontId="39" fillId="0" borderId="71" xfId="0" applyNumberFormat="1" applyFont="1" applyBorder="1" applyAlignment="1">
      <alignment horizontal="center"/>
    </xf>
    <xf numFmtId="164" fontId="39" fillId="0" borderId="65" xfId="0" applyNumberFormat="1" applyFont="1" applyBorder="1" applyAlignment="1">
      <alignment horizontal="center"/>
    </xf>
    <xf numFmtId="1" fontId="39" fillId="0" borderId="58" xfId="0" applyNumberFormat="1" applyFont="1" applyBorder="1" applyAlignment="1">
      <alignment horizontal="center"/>
    </xf>
    <xf numFmtId="1" fontId="39" fillId="0" borderId="54" xfId="0" applyNumberFormat="1" applyFont="1" applyBorder="1" applyAlignment="1">
      <alignment horizontal="center"/>
    </xf>
    <xf numFmtId="1" fontId="39" fillId="0" borderId="10" xfId="0" applyNumberFormat="1" applyFont="1" applyBorder="1"/>
    <xf numFmtId="1" fontId="39" fillId="0" borderId="10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left"/>
    </xf>
    <xf numFmtId="1" fontId="39" fillId="0" borderId="47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/>
    </xf>
    <xf numFmtId="1" fontId="39" fillId="0" borderId="46" xfId="0" applyNumberFormat="1" applyFont="1" applyBorder="1"/>
    <xf numFmtId="1" fontId="39" fillId="0" borderId="46" xfId="0" applyNumberFormat="1" applyFont="1" applyBorder="1" applyAlignment="1">
      <alignment horizontal="center"/>
    </xf>
    <xf numFmtId="1" fontId="39" fillId="0" borderId="51" xfId="0" applyNumberFormat="1" applyFont="1" applyBorder="1" applyAlignment="1">
      <alignment horizontal="left"/>
    </xf>
    <xf numFmtId="2" fontId="39" fillId="0" borderId="56" xfId="0" applyNumberFormat="1" applyFont="1" applyBorder="1" applyAlignment="1">
      <alignment horizontal="center" vertical="center"/>
    </xf>
    <xf numFmtId="2" fontId="39" fillId="0" borderId="57" xfId="0" applyNumberFormat="1" applyFont="1" applyBorder="1" applyAlignment="1">
      <alignment horizontal="center"/>
    </xf>
    <xf numFmtId="164" fontId="39" fillId="0" borderId="45" xfId="0" applyNumberFormat="1" applyFont="1" applyBorder="1" applyAlignment="1">
      <alignment horizontal="center"/>
    </xf>
    <xf numFmtId="49" fontId="30" fillId="24" borderId="0" xfId="0" applyNumberFormat="1" applyFont="1" applyFill="1" applyAlignment="1">
      <alignment horizontal="left"/>
    </xf>
    <xf numFmtId="0" fontId="30" fillId="24" borderId="0" xfId="0" applyFont="1" applyFill="1" applyAlignment="1">
      <alignment horizontal="left"/>
    </xf>
    <xf numFmtId="49" fontId="30" fillId="24" borderId="0" xfId="0" applyNumberFormat="1" applyFont="1" applyFill="1"/>
    <xf numFmtId="0" fontId="30" fillId="24" borderId="0" xfId="0" applyFont="1" applyFill="1"/>
    <xf numFmtId="49" fontId="30" fillId="29" borderId="0" xfId="0" applyNumberFormat="1" applyFont="1" applyFill="1"/>
    <xf numFmtId="0" fontId="30" fillId="29" borderId="0" xfId="0" applyFont="1" applyFill="1"/>
    <xf numFmtId="49" fontId="30" fillId="31" borderId="0" xfId="0" applyNumberFormat="1" applyFont="1" applyFill="1"/>
    <xf numFmtId="49" fontId="30" fillId="31" borderId="0" xfId="0" applyNumberFormat="1" applyFont="1" applyFill="1" applyAlignment="1">
      <alignment horizontal="left"/>
    </xf>
    <xf numFmtId="0" fontId="30" fillId="31" borderId="0" xfId="0" applyFont="1" applyFill="1"/>
    <xf numFmtId="0" fontId="30" fillId="31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/>
    <xf numFmtId="49" fontId="0" fillId="24" borderId="0" xfId="0" applyNumberFormat="1" applyFill="1"/>
    <xf numFmtId="0" fontId="0" fillId="30" borderId="0" xfId="0" applyFill="1" applyAlignment="1">
      <alignment horizontal="center"/>
    </xf>
    <xf numFmtId="0" fontId="0" fillId="30" borderId="0" xfId="0" applyFill="1"/>
    <xf numFmtId="49" fontId="0" fillId="30" borderId="0" xfId="0" applyNumberFormat="1" applyFill="1"/>
    <xf numFmtId="49" fontId="30" fillId="30" borderId="0" xfId="0" applyNumberFormat="1" applyFont="1" applyFill="1" applyAlignment="1">
      <alignment horizontal="left"/>
    </xf>
    <xf numFmtId="0" fontId="30" fillId="30" borderId="0" xfId="0" applyFont="1" applyFill="1" applyAlignment="1">
      <alignment horizontal="left"/>
    </xf>
    <xf numFmtId="0" fontId="30" fillId="30" borderId="0" xfId="0" applyFont="1" applyFill="1"/>
    <xf numFmtId="0" fontId="0" fillId="32" borderId="0" xfId="0" applyFill="1" applyAlignment="1">
      <alignment horizontal="center"/>
    </xf>
    <xf numFmtId="0" fontId="0" fillId="32" borderId="0" xfId="0" applyFill="1"/>
    <xf numFmtId="49" fontId="0" fillId="32" borderId="0" xfId="0" applyNumberFormat="1" applyFill="1"/>
    <xf numFmtId="49" fontId="30" fillId="32" borderId="0" xfId="0" applyNumberFormat="1" applyFont="1" applyFill="1" applyAlignment="1">
      <alignment horizontal="left"/>
    </xf>
    <xf numFmtId="0" fontId="30" fillId="32" borderId="0" xfId="0" applyFont="1" applyFill="1" applyAlignment="1">
      <alignment horizontal="left"/>
    </xf>
    <xf numFmtId="0" fontId="30" fillId="32" borderId="0" xfId="0" applyFont="1" applyFill="1"/>
    <xf numFmtId="0" fontId="0" fillId="32" borderId="0" xfId="0" applyFill="1" applyAlignment="1">
      <alignment horizontal="left"/>
    </xf>
    <xf numFmtId="49" fontId="0" fillId="32" borderId="0" xfId="0" applyNumberFormat="1" applyFill="1" applyAlignment="1">
      <alignment horizontal="left"/>
    </xf>
    <xf numFmtId="0" fontId="0" fillId="29" borderId="0" xfId="0" applyFill="1" applyAlignment="1">
      <alignment horizontal="center"/>
    </xf>
    <xf numFmtId="0" fontId="0" fillId="29" borderId="0" xfId="0" applyFill="1" applyAlignment="1">
      <alignment horizontal="left"/>
    </xf>
    <xf numFmtId="49" fontId="0" fillId="29" borderId="0" xfId="0" applyNumberFormat="1" applyFill="1" applyAlignment="1">
      <alignment horizontal="left"/>
    </xf>
    <xf numFmtId="0" fontId="0" fillId="29" borderId="0" xfId="0" applyFill="1"/>
    <xf numFmtId="0" fontId="0" fillId="26" borderId="0" xfId="0" applyFill="1" applyAlignment="1">
      <alignment horizontal="center"/>
    </xf>
    <xf numFmtId="0" fontId="0" fillId="26" borderId="0" xfId="0" applyFill="1" applyAlignment="1">
      <alignment horizontal="left"/>
    </xf>
    <xf numFmtId="49" fontId="0" fillId="26" borderId="0" xfId="0" applyNumberFormat="1" applyFill="1" applyAlignment="1">
      <alignment horizontal="left"/>
    </xf>
    <xf numFmtId="49" fontId="30" fillId="26" borderId="0" xfId="0" applyNumberFormat="1" applyFont="1" applyFill="1" applyAlignment="1">
      <alignment horizontal="left"/>
    </xf>
    <xf numFmtId="0" fontId="30" fillId="26" borderId="0" xfId="0" applyFont="1" applyFill="1" applyAlignment="1">
      <alignment horizontal="left"/>
    </xf>
    <xf numFmtId="0" fontId="30" fillId="26" borderId="0" xfId="0" applyFont="1" applyFill="1"/>
    <xf numFmtId="0" fontId="0" fillId="28" borderId="0" xfId="0" applyFill="1" applyAlignment="1">
      <alignment horizontal="left"/>
    </xf>
    <xf numFmtId="49" fontId="0" fillId="28" borderId="0" xfId="0" applyNumberFormat="1" applyFill="1" applyAlignment="1">
      <alignment horizontal="left"/>
    </xf>
    <xf numFmtId="49" fontId="30" fillId="28" borderId="0" xfId="0" applyNumberFormat="1" applyFont="1" applyFill="1" applyAlignment="1">
      <alignment horizontal="left"/>
    </xf>
    <xf numFmtId="0" fontId="30" fillId="28" borderId="0" xfId="0" applyFont="1" applyFill="1" applyAlignment="1">
      <alignment horizontal="left"/>
    </xf>
    <xf numFmtId="0" fontId="30" fillId="28" borderId="0" xfId="0" applyFont="1" applyFill="1"/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 horizontal="left"/>
    </xf>
    <xf numFmtId="49" fontId="30" fillId="33" borderId="0" xfId="0" applyNumberFormat="1" applyFont="1" applyFill="1" applyAlignment="1">
      <alignment horizontal="left"/>
    </xf>
    <xf numFmtId="0" fontId="30" fillId="33" borderId="0" xfId="0" applyFont="1" applyFill="1" applyAlignment="1">
      <alignment horizontal="left"/>
    </xf>
    <xf numFmtId="0" fontId="30" fillId="33" borderId="0" xfId="0" applyFont="1" applyFill="1"/>
    <xf numFmtId="0" fontId="0" fillId="2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/>
    <xf numFmtId="0" fontId="30" fillId="34" borderId="0" xfId="0" applyFont="1" applyFill="1"/>
    <xf numFmtId="0" fontId="30" fillId="34" borderId="0" xfId="0" applyFont="1" applyFill="1" applyAlignment="1">
      <alignment horizontal="left"/>
    </xf>
    <xf numFmtId="0" fontId="4" fillId="0" borderId="4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2" fillId="0" borderId="29" xfId="0" applyFont="1" applyFill="1" applyBorder="1"/>
    <xf numFmtId="0" fontId="42" fillId="0" borderId="73" xfId="0" applyFont="1" applyFill="1" applyBorder="1"/>
    <xf numFmtId="0" fontId="5" fillId="0" borderId="71" xfId="0" applyFont="1" applyBorder="1"/>
    <xf numFmtId="1" fontId="2" fillId="0" borderId="65" xfId="0" applyNumberFormat="1" applyFont="1" applyBorder="1" applyAlignment="1">
      <alignment horizontal="center" vertical="center"/>
    </xf>
    <xf numFmtId="0" fontId="5" fillId="0" borderId="65" xfId="0" applyFont="1" applyBorder="1"/>
    <xf numFmtId="0" fontId="5" fillId="0" borderId="70" xfId="0" applyFont="1" applyBorder="1"/>
    <xf numFmtId="0" fontId="5" fillId="0" borderId="28" xfId="0" applyFont="1" applyFill="1" applyBorder="1"/>
    <xf numFmtId="0" fontId="5" fillId="0" borderId="74" xfId="0" applyFont="1" applyFill="1" applyBorder="1"/>
    <xf numFmtId="0" fontId="4" fillId="0" borderId="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0" fillId="0" borderId="10" xfId="0" applyFill="1" applyBorder="1"/>
    <xf numFmtId="0" fontId="5" fillId="0" borderId="10" xfId="0" applyFont="1" applyBorder="1"/>
    <xf numFmtId="0" fontId="4" fillId="0" borderId="3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1" fontId="4" fillId="0" borderId="86" xfId="0" applyNumberFormat="1" applyFont="1" applyBorder="1" applyAlignment="1">
      <alignment horizontal="center" vertical="center"/>
    </xf>
    <xf numFmtId="1" fontId="43" fillId="0" borderId="87" xfId="0" applyNumberFormat="1" applyFont="1" applyBorder="1" applyAlignment="1">
      <alignment vertical="center"/>
    </xf>
    <xf numFmtId="1" fontId="4" fillId="0" borderId="87" xfId="0" applyNumberFormat="1" applyFont="1" applyBorder="1" applyAlignment="1">
      <alignment horizontal="center" vertical="center"/>
    </xf>
    <xf numFmtId="1" fontId="4" fillId="0" borderId="88" xfId="0" applyNumberFormat="1" applyFont="1" applyBorder="1" applyAlignment="1">
      <alignment vertical="center"/>
    </xf>
    <xf numFmtId="1" fontId="4" fillId="0" borderId="16" xfId="0" applyNumberFormat="1" applyFont="1" applyBorder="1" applyAlignment="1">
      <alignment horizontal="center" vertical="center"/>
    </xf>
    <xf numFmtId="0" fontId="5" fillId="0" borderId="87" xfId="0" applyFont="1" applyFill="1" applyBorder="1"/>
    <xf numFmtId="0" fontId="5" fillId="0" borderId="88" xfId="0" applyFont="1" applyFill="1" applyBorder="1"/>
    <xf numFmtId="0" fontId="5" fillId="0" borderId="86" xfId="0" applyFont="1" applyFill="1" applyBorder="1"/>
    <xf numFmtId="0" fontId="5" fillId="0" borderId="16" xfId="0" applyFont="1" applyBorder="1"/>
    <xf numFmtId="0" fontId="5" fillId="0" borderId="91" xfId="0" applyFont="1" applyBorder="1"/>
    <xf numFmtId="2" fontId="11" fillId="0" borderId="61" xfId="0" applyNumberFormat="1" applyFont="1" applyBorder="1" applyAlignment="1">
      <alignment horizontal="center" vertical="center"/>
    </xf>
    <xf numFmtId="164" fontId="1" fillId="25" borderId="93" xfId="0" applyNumberFormat="1" applyFont="1" applyFill="1" applyBorder="1" applyAlignment="1">
      <alignment horizontal="center" vertical="center"/>
    </xf>
    <xf numFmtId="0" fontId="4" fillId="0" borderId="72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39" fillId="0" borderId="91" xfId="0" applyFont="1" applyBorder="1" applyAlignment="1">
      <alignment horizontal="center"/>
    </xf>
    <xf numFmtId="0" fontId="39" fillId="0" borderId="86" xfId="0" applyFont="1" applyBorder="1"/>
    <xf numFmtId="0" fontId="39" fillId="0" borderId="87" xfId="0" applyFont="1" applyBorder="1" applyAlignment="1">
      <alignment horizontal="center"/>
    </xf>
    <xf numFmtId="0" fontId="39" fillId="0" borderId="88" xfId="0" applyFont="1" applyBorder="1"/>
    <xf numFmtId="164" fontId="39" fillId="0" borderId="86" xfId="0" applyNumberFormat="1" applyFont="1" applyBorder="1" applyAlignment="1">
      <alignment horizontal="center"/>
    </xf>
    <xf numFmtId="2" fontId="39" fillId="0" borderId="100" xfId="0" applyNumberFormat="1" applyFont="1" applyBorder="1" applyAlignment="1">
      <alignment horizontal="center"/>
    </xf>
    <xf numFmtId="164" fontId="39" fillId="0" borderId="100" xfId="0" applyNumberFormat="1" applyFont="1" applyBorder="1" applyAlignment="1">
      <alignment horizontal="center"/>
    </xf>
    <xf numFmtId="164" fontId="39" fillId="0" borderId="101" xfId="0" applyNumberFormat="1" applyFont="1" applyBorder="1" applyAlignment="1">
      <alignment horizontal="center"/>
    </xf>
    <xf numFmtId="2" fontId="39" fillId="0" borderId="101" xfId="0" applyNumberFormat="1" applyFont="1" applyBorder="1" applyAlignment="1">
      <alignment horizontal="center"/>
    </xf>
    <xf numFmtId="164" fontId="39" fillId="0" borderId="103" xfId="0" applyNumberFormat="1" applyFont="1" applyBorder="1" applyAlignment="1">
      <alignment horizontal="center"/>
    </xf>
    <xf numFmtId="164" fontId="39" fillId="0" borderId="104" xfId="0" applyNumberFormat="1" applyFont="1" applyBorder="1" applyAlignment="1">
      <alignment horizontal="center"/>
    </xf>
    <xf numFmtId="0" fontId="39" fillId="0" borderId="38" xfId="0" applyFont="1" applyBorder="1" applyAlignment="1">
      <alignment vertical="center"/>
    </xf>
    <xf numFmtId="0" fontId="39" fillId="0" borderId="38" xfId="0" applyFont="1" applyBorder="1" applyAlignment="1">
      <alignment horizontal="center" vertical="center"/>
    </xf>
    <xf numFmtId="0" fontId="39" fillId="0" borderId="40" xfId="0" applyFont="1" applyBorder="1" applyAlignment="1">
      <alignment vertical="center"/>
    </xf>
    <xf numFmtId="0" fontId="39" fillId="0" borderId="52" xfId="0" applyFont="1" applyBorder="1" applyAlignment="1">
      <alignment horizontal="center" vertical="center"/>
    </xf>
    <xf numFmtId="2" fontId="39" fillId="0" borderId="0" xfId="0" applyNumberFormat="1" applyFont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40" xfId="0" applyNumberFormat="1" applyFont="1" applyBorder="1" applyAlignment="1">
      <alignment horizontal="center"/>
    </xf>
    <xf numFmtId="2" fontId="39" fillId="0" borderId="87" xfId="0" applyNumberFormat="1" applyFont="1" applyBorder="1" applyAlignment="1">
      <alignment horizontal="center"/>
    </xf>
    <xf numFmtId="164" fontId="39" fillId="0" borderId="87" xfId="0" applyNumberFormat="1" applyFont="1" applyBorder="1" applyAlignment="1">
      <alignment horizontal="center"/>
    </xf>
    <xf numFmtId="164" fontId="39" fillId="0" borderId="88" xfId="0" applyNumberFormat="1" applyFont="1" applyBorder="1" applyAlignment="1">
      <alignment horizontal="center"/>
    </xf>
    <xf numFmtId="164" fontId="39" fillId="0" borderId="64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0" xfId="0" applyFont="1" applyBorder="1"/>
    <xf numFmtId="164" fontId="39" fillId="0" borderId="0" xfId="0" applyNumberFormat="1" applyFont="1" applyBorder="1" applyAlignment="1">
      <alignment horizontal="center"/>
    </xf>
    <xf numFmtId="1" fontId="3" fillId="0" borderId="46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vertical="center"/>
    </xf>
    <xf numFmtId="0" fontId="42" fillId="0" borderId="46" xfId="0" applyFont="1" applyBorder="1" applyAlignment="1">
      <alignment horizontal="left" vertical="center"/>
    </xf>
    <xf numFmtId="1" fontId="2" fillId="0" borderId="46" xfId="0" applyNumberFormat="1" applyFont="1" applyBorder="1" applyAlignment="1">
      <alignment horizontal="center" vertical="center"/>
    </xf>
    <xf numFmtId="0" fontId="0" fillId="0" borderId="46" xfId="0" applyFill="1" applyBorder="1"/>
    <xf numFmtId="0" fontId="5" fillId="0" borderId="46" xfId="0" applyFont="1" applyBorder="1"/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" fontId="38" fillId="0" borderId="45" xfId="0" applyNumberFormat="1" applyFont="1" applyBorder="1" applyAlignment="1">
      <alignment horizontal="center"/>
    </xf>
    <xf numFmtId="1" fontId="38" fillId="0" borderId="56" xfId="0" applyNumberFormat="1" applyFont="1" applyBorder="1" applyAlignment="1">
      <alignment horizontal="center"/>
    </xf>
    <xf numFmtId="1" fontId="38" fillId="0" borderId="44" xfId="0" applyNumberFormat="1" applyFont="1" applyBorder="1"/>
    <xf numFmtId="1" fontId="38" fillId="0" borderId="44" xfId="0" applyNumberFormat="1" applyFont="1" applyBorder="1" applyAlignment="1">
      <alignment horizontal="center"/>
    </xf>
    <xf numFmtId="1" fontId="38" fillId="0" borderId="57" xfId="0" applyNumberFormat="1" applyFont="1" applyBorder="1" applyAlignment="1">
      <alignment horizontal="left"/>
    </xf>
    <xf numFmtId="1" fontId="38" fillId="0" borderId="58" xfId="0" applyNumberFormat="1" applyFont="1" applyBorder="1" applyAlignment="1">
      <alignment horizontal="center"/>
    </xf>
    <xf numFmtId="1" fontId="38" fillId="0" borderId="54" xfId="0" applyNumberFormat="1" applyFont="1" applyBorder="1" applyAlignment="1">
      <alignment horizontal="center"/>
    </xf>
    <xf numFmtId="1" fontId="38" fillId="0" borderId="10" xfId="0" applyNumberFormat="1" applyFont="1" applyBorder="1"/>
    <xf numFmtId="1" fontId="38" fillId="0" borderId="10" xfId="0" applyNumberFormat="1" applyFont="1" applyBorder="1" applyAlignment="1">
      <alignment horizontal="center"/>
    </xf>
    <xf numFmtId="1" fontId="38" fillId="0" borderId="48" xfId="0" applyNumberFormat="1" applyFont="1" applyBorder="1" applyAlignment="1">
      <alignment horizontal="left"/>
    </xf>
    <xf numFmtId="49" fontId="39" fillId="0" borderId="102" xfId="0" applyNumberFormat="1" applyFont="1" applyBorder="1" applyAlignment="1">
      <alignment horizontal="center" vertical="center"/>
    </xf>
    <xf numFmtId="1" fontId="38" fillId="0" borderId="52" xfId="0" applyNumberFormat="1" applyFont="1" applyBorder="1" applyAlignment="1">
      <alignment horizontal="center"/>
    </xf>
    <xf numFmtId="1" fontId="39" fillId="0" borderId="52" xfId="0" applyNumberFormat="1" applyFont="1" applyBorder="1" applyAlignment="1">
      <alignment horizontal="center"/>
    </xf>
    <xf numFmtId="1" fontId="39" fillId="0" borderId="105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left"/>
    </xf>
    <xf numFmtId="1" fontId="39" fillId="0" borderId="10" xfId="0" applyNumberFormat="1" applyFont="1" applyBorder="1" applyAlignment="1">
      <alignment horizontal="left"/>
    </xf>
    <xf numFmtId="0" fontId="38" fillId="0" borderId="45" xfId="0" applyFont="1" applyBorder="1" applyAlignment="1">
      <alignment horizontal="center"/>
    </xf>
    <xf numFmtId="0" fontId="38" fillId="0" borderId="56" xfId="0" applyFont="1" applyBorder="1"/>
    <xf numFmtId="0" fontId="38" fillId="0" borderId="44" xfId="0" applyFont="1" applyBorder="1" applyAlignment="1">
      <alignment horizontal="center"/>
    </xf>
    <xf numFmtId="0" fontId="38" fillId="0" borderId="57" xfId="0" applyFont="1" applyBorder="1"/>
    <xf numFmtId="164" fontId="38" fillId="0" borderId="56" xfId="0" applyNumberFormat="1" applyFont="1" applyBorder="1" applyAlignment="1">
      <alignment horizontal="center"/>
    </xf>
    <xf numFmtId="2" fontId="38" fillId="0" borderId="44" xfId="0" applyNumberFormat="1" applyFont="1" applyBorder="1" applyAlignment="1">
      <alignment horizontal="center"/>
    </xf>
    <xf numFmtId="164" fontId="38" fillId="0" borderId="57" xfId="0" applyNumberFormat="1" applyFont="1" applyBorder="1" applyAlignment="1">
      <alignment horizontal="center"/>
    </xf>
    <xf numFmtId="164" fontId="38" fillId="0" borderId="70" xfId="0" applyNumberFormat="1" applyFont="1" applyBorder="1" applyAlignment="1">
      <alignment horizontal="center"/>
    </xf>
    <xf numFmtId="0" fontId="38" fillId="0" borderId="58" xfId="0" applyFont="1" applyBorder="1" applyAlignment="1">
      <alignment horizontal="center"/>
    </xf>
    <xf numFmtId="0" fontId="38" fillId="0" borderId="54" xfId="0" applyFont="1" applyBorder="1"/>
    <xf numFmtId="0" fontId="38" fillId="0" borderId="10" xfId="0" applyFont="1" applyBorder="1" applyAlignment="1">
      <alignment horizontal="center"/>
    </xf>
    <xf numFmtId="0" fontId="38" fillId="0" borderId="48" xfId="0" applyFont="1" applyBorder="1"/>
    <xf numFmtId="164" fontId="38" fillId="0" borderId="54" xfId="0" applyNumberFormat="1" applyFont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38" fillId="0" borderId="86" xfId="0" applyFont="1" applyBorder="1"/>
    <xf numFmtId="0" fontId="38" fillId="0" borderId="87" xfId="0" applyFont="1" applyBorder="1" applyAlignment="1">
      <alignment horizontal="center"/>
    </xf>
    <xf numFmtId="0" fontId="38" fillId="0" borderId="88" xfId="0" applyFont="1" applyBorder="1"/>
    <xf numFmtId="164" fontId="38" fillId="0" borderId="86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38" fillId="0" borderId="48" xfId="0" applyNumberFormat="1" applyFont="1" applyBorder="1" applyAlignment="1">
      <alignment horizontal="center"/>
    </xf>
    <xf numFmtId="164" fontId="38" fillId="0" borderId="71" xfId="0" applyNumberFormat="1" applyFont="1" applyBorder="1" applyAlignment="1">
      <alignment horizontal="center"/>
    </xf>
    <xf numFmtId="0" fontId="39" fillId="0" borderId="10" xfId="0" applyFont="1" applyBorder="1"/>
    <xf numFmtId="2" fontId="38" fillId="0" borderId="87" xfId="0" applyNumberFormat="1" applyFont="1" applyBorder="1" applyAlignment="1">
      <alignment horizontal="center"/>
    </xf>
    <xf numFmtId="164" fontId="38" fillId="0" borderId="87" xfId="0" applyNumberFormat="1" applyFont="1" applyBorder="1" applyAlignment="1">
      <alignment horizontal="center"/>
    </xf>
    <xf numFmtId="164" fontId="38" fillId="0" borderId="88" xfId="0" applyNumberFormat="1" applyFont="1" applyBorder="1" applyAlignment="1">
      <alignment horizontal="center"/>
    </xf>
    <xf numFmtId="164" fontId="38" fillId="0" borderId="64" xfId="0" applyNumberFormat="1" applyFont="1" applyBorder="1" applyAlignment="1">
      <alignment horizontal="center"/>
    </xf>
    <xf numFmtId="0" fontId="38" fillId="0" borderId="10" xfId="0" applyFont="1" applyBorder="1"/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7" fillId="0" borderId="82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44" fontId="33" fillId="0" borderId="0" xfId="22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66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72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75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70" xfId="0" applyFont="1" applyBorder="1" applyAlignment="1">
      <alignment horizontal="center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měny" xfId="22" builtinId="4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390525</xdr:colOff>
      <xdr:row>0</xdr:row>
      <xdr:rowOff>0</xdr:rowOff>
    </xdr:from>
    <xdr:to>
      <xdr:col>10</xdr:col>
      <xdr:colOff>47625</xdr:colOff>
      <xdr:row>7</xdr:row>
      <xdr:rowOff>9525</xdr:rowOff>
    </xdr:to>
    <xdr:pic>
      <xdr:nvPicPr>
        <xdr:cNvPr id="3073" name="Picture 1" descr="logo_mg_milevsko">
          <a:extLst>
            <a:ext uri="{FF2B5EF4-FFF2-40B4-BE49-F238E27FC236}">
              <a16:creationId xmlns:a16="http://schemas.microsoft.com/office/drawing/2014/main" xmlns="" id="{00000000-0008-0000-0F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05475" y="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5121" name="Picture 1" descr="logo_mg_milevsko">
          <a:extLst>
            <a:ext uri="{FF2B5EF4-FFF2-40B4-BE49-F238E27FC236}">
              <a16:creationId xmlns:a16="http://schemas.microsoft.com/office/drawing/2014/main" xmlns="" id="{00000000-0008-0000-1000-000001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9630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428625</xdr:colOff>
      <xdr:row>0</xdr:row>
      <xdr:rowOff>114300</xdr:rowOff>
    </xdr:from>
    <xdr:to>
      <xdr:col>20</xdr:col>
      <xdr:colOff>561975</xdr:colOff>
      <xdr:row>7</xdr:row>
      <xdr:rowOff>123825</xdr:rowOff>
    </xdr:to>
    <xdr:pic>
      <xdr:nvPicPr>
        <xdr:cNvPr id="7170" name="Picture 1" descr="logo_mg_milevsko">
          <a:extLst>
            <a:ext uri="{FF2B5EF4-FFF2-40B4-BE49-F238E27FC236}">
              <a16:creationId xmlns:a16="http://schemas.microsoft.com/office/drawing/2014/main" xmlns="" id="{00000000-0008-0000-1100-000002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177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428625</xdr:colOff>
      <xdr:row>0</xdr:row>
      <xdr:rowOff>114300</xdr:rowOff>
    </xdr:from>
    <xdr:to>
      <xdr:col>15</xdr:col>
      <xdr:colOff>561975</xdr:colOff>
      <xdr:row>7</xdr:row>
      <xdr:rowOff>123825</xdr:rowOff>
    </xdr:to>
    <xdr:pic>
      <xdr:nvPicPr>
        <xdr:cNvPr id="12289" name="Picture 1" descr="logo_mg_milevsko">
          <a:extLst>
            <a:ext uri="{FF2B5EF4-FFF2-40B4-BE49-F238E27FC236}">
              <a16:creationId xmlns:a16="http://schemas.microsoft.com/office/drawing/2014/main" xmlns="" id="{00000000-0008-0000-1200-000001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1050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114300</xdr:rowOff>
    </xdr:from>
    <xdr:to>
      <xdr:col>14</xdr:col>
      <xdr:colOff>133350</xdr:colOff>
      <xdr:row>7</xdr:row>
      <xdr:rowOff>123825</xdr:rowOff>
    </xdr:to>
    <xdr:pic>
      <xdr:nvPicPr>
        <xdr:cNvPr id="14337" name="Picture 1" descr="logo_mg_milevsko">
          <a:extLst>
            <a:ext uri="{FF2B5EF4-FFF2-40B4-BE49-F238E27FC236}">
              <a16:creationId xmlns:a16="http://schemas.microsoft.com/office/drawing/2014/main" xmlns="" id="{00000000-0008-0000-1300-000001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962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428625</xdr:colOff>
      <xdr:row>0</xdr:row>
      <xdr:rowOff>114300</xdr:rowOff>
    </xdr:from>
    <xdr:to>
      <xdr:col>20</xdr:col>
      <xdr:colOff>561975</xdr:colOff>
      <xdr:row>7</xdr:row>
      <xdr:rowOff>123825</xdr:rowOff>
    </xdr:to>
    <xdr:pic>
      <xdr:nvPicPr>
        <xdr:cNvPr id="13313" name="Picture 1" descr="logo_mg_milevsko">
          <a:extLst>
            <a:ext uri="{FF2B5EF4-FFF2-40B4-BE49-F238E27FC236}">
              <a16:creationId xmlns:a16="http://schemas.microsoft.com/office/drawing/2014/main" xmlns="" id="{00000000-0008-0000-1400-000001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114300"/>
          <a:ext cx="135255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opLeftCell="A52" workbookViewId="0">
      <selection activeCell="C77" sqref="C77"/>
    </sheetView>
  </sheetViews>
  <sheetFormatPr defaultRowHeight="12.75"/>
  <cols>
    <col min="1" max="1" width="8.140625" style="37" bestFit="1" customWidth="1"/>
    <col min="2" max="2" width="8.7109375" style="37" bestFit="1" customWidth="1"/>
    <col min="3" max="3" width="22" style="38" bestFit="1" customWidth="1"/>
    <col min="4" max="4" width="11" style="37" bestFit="1" customWidth="1"/>
    <col min="5" max="5" width="26" style="39" bestFit="1" customWidth="1"/>
    <col min="6" max="6" width="8.7109375" style="37" bestFit="1" customWidth="1"/>
    <col min="7" max="7" width="12.5703125" style="38" bestFit="1" customWidth="1"/>
    <col min="8" max="8" width="13.140625" style="38" bestFit="1" customWidth="1"/>
    <col min="9" max="9" width="12.5703125" style="38" bestFit="1" customWidth="1"/>
    <col min="10" max="10" width="13.140625" style="38" bestFit="1" customWidth="1"/>
    <col min="11" max="11" width="55.42578125" style="40" bestFit="1" customWidth="1"/>
    <col min="12" max="16384" width="9.140625" style="40"/>
  </cols>
  <sheetData>
    <row r="1" spans="1:11">
      <c r="A1" s="266" t="s">
        <v>0</v>
      </c>
      <c r="B1" s="266" t="s">
        <v>1</v>
      </c>
      <c r="C1" s="46" t="s">
        <v>2</v>
      </c>
      <c r="D1" s="266" t="s">
        <v>3</v>
      </c>
      <c r="E1" s="47" t="s">
        <v>4</v>
      </c>
      <c r="F1" s="37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40" t="s">
        <v>10</v>
      </c>
    </row>
    <row r="2" spans="1:11">
      <c r="A2" s="267">
        <v>1</v>
      </c>
      <c r="B2" s="267">
        <v>2</v>
      </c>
      <c r="C2" s="268" t="s">
        <v>11</v>
      </c>
      <c r="D2" s="267">
        <v>2010</v>
      </c>
      <c r="E2" s="268" t="s">
        <v>12</v>
      </c>
      <c r="F2" s="267"/>
      <c r="G2" s="269" t="s">
        <v>13</v>
      </c>
      <c r="H2" s="256" t="s">
        <v>14</v>
      </c>
      <c r="I2" s="257" t="s">
        <v>15</v>
      </c>
      <c r="J2" s="257" t="s">
        <v>16</v>
      </c>
      <c r="K2" s="259" t="s">
        <v>17</v>
      </c>
    </row>
    <row r="3" spans="1:11">
      <c r="A3" s="267">
        <v>1</v>
      </c>
      <c r="B3" s="267">
        <v>3</v>
      </c>
      <c r="C3" s="268" t="s">
        <v>18</v>
      </c>
      <c r="D3" s="267">
        <v>2010</v>
      </c>
      <c r="E3" s="268" t="s">
        <v>19</v>
      </c>
      <c r="F3" s="267"/>
      <c r="G3" s="269" t="s">
        <v>20</v>
      </c>
      <c r="H3" s="256" t="s">
        <v>21</v>
      </c>
      <c r="I3" s="257" t="s">
        <v>22</v>
      </c>
      <c r="J3" s="257" t="s">
        <v>23</v>
      </c>
      <c r="K3" s="259" t="s">
        <v>17</v>
      </c>
    </row>
    <row r="4" spans="1:11">
      <c r="A4" s="267">
        <v>1</v>
      </c>
      <c r="B4" s="267">
        <v>4</v>
      </c>
      <c r="C4" s="268" t="s">
        <v>24</v>
      </c>
      <c r="D4" s="267">
        <v>2010</v>
      </c>
      <c r="E4" s="268" t="s">
        <v>25</v>
      </c>
      <c r="F4" s="267"/>
      <c r="G4" s="269" t="s">
        <v>26</v>
      </c>
      <c r="H4" s="256" t="s">
        <v>21</v>
      </c>
      <c r="I4" s="257" t="s">
        <v>27</v>
      </c>
      <c r="J4" s="257" t="s">
        <v>23</v>
      </c>
      <c r="K4" s="259" t="s">
        <v>17</v>
      </c>
    </row>
    <row r="5" spans="1:11">
      <c r="A5" s="267">
        <v>1</v>
      </c>
      <c r="B5" s="267">
        <v>5</v>
      </c>
      <c r="C5" s="268" t="s">
        <v>28</v>
      </c>
      <c r="D5" s="267">
        <v>2010</v>
      </c>
      <c r="E5" s="268" t="s">
        <v>29</v>
      </c>
      <c r="F5" s="267"/>
      <c r="G5" s="269" t="s">
        <v>30</v>
      </c>
      <c r="H5" s="256" t="s">
        <v>31</v>
      </c>
      <c r="I5" s="257" t="s">
        <v>32</v>
      </c>
      <c r="J5" s="257" t="s">
        <v>33</v>
      </c>
      <c r="K5" s="259" t="s">
        <v>17</v>
      </c>
    </row>
    <row r="6" spans="1:11">
      <c r="A6" s="267">
        <v>1</v>
      </c>
      <c r="B6" s="267">
        <v>6</v>
      </c>
      <c r="C6" s="268" t="s">
        <v>34</v>
      </c>
      <c r="D6" s="267">
        <v>2010</v>
      </c>
      <c r="E6" s="268" t="s">
        <v>35</v>
      </c>
      <c r="F6" s="267"/>
      <c r="G6" s="269" t="s">
        <v>36</v>
      </c>
      <c r="H6" s="256" t="s">
        <v>37</v>
      </c>
      <c r="I6" s="257" t="s">
        <v>38</v>
      </c>
      <c r="J6" s="257" t="s">
        <v>39</v>
      </c>
      <c r="K6" s="259" t="s">
        <v>17</v>
      </c>
    </row>
    <row r="7" spans="1:11">
      <c r="A7" s="267">
        <v>1</v>
      </c>
      <c r="B7" s="267">
        <v>7</v>
      </c>
      <c r="C7" s="268" t="s">
        <v>40</v>
      </c>
      <c r="D7" s="267">
        <v>2011</v>
      </c>
      <c r="E7" s="268" t="s">
        <v>41</v>
      </c>
      <c r="F7" s="267"/>
      <c r="G7" s="269" t="s">
        <v>42</v>
      </c>
      <c r="H7" s="256" t="s">
        <v>43</v>
      </c>
      <c r="I7" s="257" t="s">
        <v>44</v>
      </c>
      <c r="J7" s="257" t="s">
        <v>45</v>
      </c>
      <c r="K7" s="259" t="s">
        <v>17</v>
      </c>
    </row>
    <row r="8" spans="1:11">
      <c r="A8" s="267">
        <v>1</v>
      </c>
      <c r="B8" s="267">
        <v>8</v>
      </c>
      <c r="C8" s="268" t="s">
        <v>46</v>
      </c>
      <c r="D8" s="267">
        <v>2010</v>
      </c>
      <c r="E8" s="268" t="s">
        <v>35</v>
      </c>
      <c r="F8" s="267"/>
      <c r="G8" s="269" t="s">
        <v>47</v>
      </c>
      <c r="H8" s="256" t="s">
        <v>48</v>
      </c>
      <c r="I8" s="257" t="s">
        <v>49</v>
      </c>
      <c r="J8" s="257" t="s">
        <v>50</v>
      </c>
      <c r="K8" s="259" t="s">
        <v>17</v>
      </c>
    </row>
    <row r="9" spans="1:11">
      <c r="A9" s="270">
        <v>2</v>
      </c>
      <c r="B9" s="270">
        <v>1</v>
      </c>
      <c r="C9" s="271" t="s">
        <v>51</v>
      </c>
      <c r="D9" s="270">
        <v>2009</v>
      </c>
      <c r="E9" s="271" t="s">
        <v>52</v>
      </c>
      <c r="F9" s="270"/>
      <c r="G9" s="272" t="s">
        <v>53</v>
      </c>
      <c r="H9" s="273" t="s">
        <v>54</v>
      </c>
      <c r="I9" s="274" t="s">
        <v>55</v>
      </c>
      <c r="J9" s="274" t="s">
        <v>56</v>
      </c>
      <c r="K9" s="275" t="str">
        <f>VLOOKUP(A9,Popis!$B$6:$C$14,2,FALSE)</f>
        <v>2. Naděje nejmladší 2009</v>
      </c>
    </row>
    <row r="10" spans="1:11">
      <c r="A10" s="270">
        <v>2</v>
      </c>
      <c r="B10" s="270">
        <v>2</v>
      </c>
      <c r="C10" s="271" t="s">
        <v>57</v>
      </c>
      <c r="D10" s="270">
        <v>2009</v>
      </c>
      <c r="E10" s="271" t="s">
        <v>25</v>
      </c>
      <c r="F10" s="270"/>
      <c r="G10" s="272" t="s">
        <v>58</v>
      </c>
      <c r="H10" s="273" t="s">
        <v>59</v>
      </c>
      <c r="I10" s="274" t="s">
        <v>60</v>
      </c>
      <c r="J10" s="274" t="s">
        <v>61</v>
      </c>
      <c r="K10" s="275" t="str">
        <f>VLOOKUP(A10,Popis!$B$6:$C$14,2,FALSE)</f>
        <v>2. Naděje nejmladší 2009</v>
      </c>
    </row>
    <row r="11" spans="1:11">
      <c r="A11" s="270">
        <v>2</v>
      </c>
      <c r="B11" s="270">
        <v>3</v>
      </c>
      <c r="C11" s="271" t="s">
        <v>62</v>
      </c>
      <c r="D11" s="270">
        <v>2009</v>
      </c>
      <c r="E11" s="271" t="s">
        <v>29</v>
      </c>
      <c r="F11" s="270"/>
      <c r="G11" s="272" t="s">
        <v>63</v>
      </c>
      <c r="H11" s="273" t="s">
        <v>64</v>
      </c>
      <c r="I11" s="274" t="s">
        <v>65</v>
      </c>
      <c r="J11" s="274" t="s">
        <v>64</v>
      </c>
      <c r="K11" s="275" t="str">
        <f>VLOOKUP(A11,Popis!$B$6:$C$14,2,FALSE)</f>
        <v>2. Naděje nejmladší 2009</v>
      </c>
    </row>
    <row r="12" spans="1:11">
      <c r="A12" s="270">
        <v>2</v>
      </c>
      <c r="B12" s="270">
        <v>6</v>
      </c>
      <c r="C12" s="271" t="s">
        <v>66</v>
      </c>
      <c r="D12" s="270">
        <v>2009</v>
      </c>
      <c r="E12" s="271" t="s">
        <v>25</v>
      </c>
      <c r="F12" s="270"/>
      <c r="G12" s="272" t="s">
        <v>67</v>
      </c>
      <c r="H12" s="273" t="s">
        <v>68</v>
      </c>
      <c r="I12" s="274" t="s">
        <v>69</v>
      </c>
      <c r="J12" s="274" t="s">
        <v>70</v>
      </c>
      <c r="K12" s="275" t="str">
        <f>VLOOKUP(A12,Popis!$B$6:$C$14,2,FALSE)</f>
        <v>2. Naděje nejmladší 2009</v>
      </c>
    </row>
    <row r="13" spans="1:11">
      <c r="A13" s="270">
        <v>2</v>
      </c>
      <c r="B13" s="270">
        <v>7</v>
      </c>
      <c r="C13" s="271" t="s">
        <v>71</v>
      </c>
      <c r="D13" s="270">
        <v>2009</v>
      </c>
      <c r="E13" s="271" t="s">
        <v>29</v>
      </c>
      <c r="F13" s="270"/>
      <c r="G13" s="272" t="s">
        <v>72</v>
      </c>
      <c r="H13" s="273" t="s">
        <v>21</v>
      </c>
      <c r="I13" s="274" t="s">
        <v>73</v>
      </c>
      <c r="J13" s="274" t="s">
        <v>23</v>
      </c>
      <c r="K13" s="275" t="str">
        <f>VLOOKUP(A13,Popis!$B$6:$C$14,2,FALSE)</f>
        <v>2. Naděje nejmladší 2009</v>
      </c>
    </row>
    <row r="14" spans="1:11">
      <c r="A14" s="270">
        <v>2</v>
      </c>
      <c r="B14" s="270">
        <v>8</v>
      </c>
      <c r="C14" s="271" t="s">
        <v>74</v>
      </c>
      <c r="D14" s="270">
        <v>2009</v>
      </c>
      <c r="E14" s="271" t="s">
        <v>52</v>
      </c>
      <c r="F14" s="270"/>
      <c r="G14" s="272" t="s">
        <v>75</v>
      </c>
      <c r="H14" s="273" t="s">
        <v>76</v>
      </c>
      <c r="I14" s="274" t="s">
        <v>77</v>
      </c>
      <c r="J14" s="274" t="s">
        <v>78</v>
      </c>
      <c r="K14" s="275" t="str">
        <f>VLOOKUP(A14,Popis!$B$6:$C$14,2,FALSE)</f>
        <v>2. Naděje nejmladší 2009</v>
      </c>
    </row>
    <row r="15" spans="1:11">
      <c r="A15" s="270">
        <v>2</v>
      </c>
      <c r="B15" s="270">
        <v>9</v>
      </c>
      <c r="C15" s="271" t="s">
        <v>79</v>
      </c>
      <c r="D15" s="270">
        <v>2009</v>
      </c>
      <c r="E15" s="271" t="s">
        <v>29</v>
      </c>
      <c r="F15" s="270"/>
      <c r="G15" s="272" t="s">
        <v>80</v>
      </c>
      <c r="H15" s="273" t="s">
        <v>81</v>
      </c>
      <c r="I15" s="274" t="s">
        <v>82</v>
      </c>
      <c r="J15" s="274" t="s">
        <v>83</v>
      </c>
      <c r="K15" s="275" t="str">
        <f>VLOOKUP(A15,Popis!$B$6:$C$14,2,FALSE)</f>
        <v>2. Naděje nejmladší 2009</v>
      </c>
    </row>
    <row r="16" spans="1:11">
      <c r="A16" s="276">
        <v>3</v>
      </c>
      <c r="B16" s="276">
        <v>1</v>
      </c>
      <c r="C16" s="277" t="s">
        <v>84</v>
      </c>
      <c r="D16" s="276">
        <v>2008</v>
      </c>
      <c r="E16" s="277" t="s">
        <v>29</v>
      </c>
      <c r="F16" s="276"/>
      <c r="G16" s="278" t="s">
        <v>85</v>
      </c>
      <c r="H16" s="279" t="s">
        <v>86</v>
      </c>
      <c r="I16" s="280" t="s">
        <v>87</v>
      </c>
      <c r="J16" s="280" t="s">
        <v>88</v>
      </c>
      <c r="K16" s="281" t="str">
        <f>VLOOKUP(A16,Popis!$B$6:$C$14,2,FALSE)</f>
        <v>3. Naděje nejmladší 2008</v>
      </c>
    </row>
    <row r="17" spans="1:11">
      <c r="A17" s="276">
        <v>3</v>
      </c>
      <c r="B17" s="276">
        <v>2</v>
      </c>
      <c r="C17" s="282" t="s">
        <v>89</v>
      </c>
      <c r="D17" s="276">
        <v>2008</v>
      </c>
      <c r="E17" s="282" t="s">
        <v>25</v>
      </c>
      <c r="F17" s="276"/>
      <c r="G17" s="283" t="s">
        <v>90</v>
      </c>
      <c r="H17" s="279" t="s">
        <v>91</v>
      </c>
      <c r="I17" s="280" t="s">
        <v>92</v>
      </c>
      <c r="J17" s="280" t="s">
        <v>93</v>
      </c>
      <c r="K17" s="281" t="str">
        <f>VLOOKUP(A17,Popis!$B$6:$C$14,2,FALSE)</f>
        <v>3. Naděje nejmladší 2008</v>
      </c>
    </row>
    <row r="18" spans="1:11">
      <c r="A18" s="276">
        <v>3</v>
      </c>
      <c r="B18" s="276">
        <v>3</v>
      </c>
      <c r="C18" s="277" t="s">
        <v>94</v>
      </c>
      <c r="D18" s="276">
        <v>2008</v>
      </c>
      <c r="E18" s="277" t="s">
        <v>29</v>
      </c>
      <c r="F18" s="276"/>
      <c r="G18" s="278" t="s">
        <v>95</v>
      </c>
      <c r="H18" s="279" t="s">
        <v>96</v>
      </c>
      <c r="I18" s="280" t="s">
        <v>97</v>
      </c>
      <c r="J18" s="280" t="s">
        <v>98</v>
      </c>
      <c r="K18" s="281" t="str">
        <f>VLOOKUP(A18,Popis!$B$6:$C$14,2,FALSE)</f>
        <v>3. Naděje nejmladší 2008</v>
      </c>
    </row>
    <row r="19" spans="1:11">
      <c r="A19" s="276">
        <v>3</v>
      </c>
      <c r="B19" s="276">
        <v>4</v>
      </c>
      <c r="C19" s="277" t="s">
        <v>99</v>
      </c>
      <c r="D19" s="276">
        <v>2008</v>
      </c>
      <c r="E19" s="277" t="s">
        <v>25</v>
      </c>
      <c r="F19" s="276"/>
      <c r="G19" s="278" t="s">
        <v>100</v>
      </c>
      <c r="H19" s="279" t="s">
        <v>101</v>
      </c>
      <c r="I19" s="280" t="s">
        <v>102</v>
      </c>
      <c r="J19" s="280" t="s">
        <v>103</v>
      </c>
      <c r="K19" s="281" t="str">
        <f>VLOOKUP(A19,Popis!$B$6:$C$14,2,FALSE)</f>
        <v>3. Naděje nejmladší 2008</v>
      </c>
    </row>
    <row r="20" spans="1:11">
      <c r="A20" s="276">
        <v>3</v>
      </c>
      <c r="B20" s="276">
        <v>6</v>
      </c>
      <c r="C20" s="277" t="s">
        <v>104</v>
      </c>
      <c r="D20" s="276">
        <v>2008</v>
      </c>
      <c r="E20" s="277" t="s">
        <v>25</v>
      </c>
      <c r="F20" s="276"/>
      <c r="G20" s="278" t="s">
        <v>105</v>
      </c>
      <c r="H20" s="279" t="s">
        <v>106</v>
      </c>
      <c r="I20" s="280" t="s">
        <v>107</v>
      </c>
      <c r="J20" s="280" t="s">
        <v>106</v>
      </c>
      <c r="K20" s="281" t="str">
        <f>VLOOKUP(A20,Popis!$B$6:$C$14,2,FALSE)</f>
        <v>3. Naděje nejmladší 2008</v>
      </c>
    </row>
    <row r="21" spans="1:11">
      <c r="A21" s="276">
        <v>3</v>
      </c>
      <c r="B21" s="276">
        <v>7</v>
      </c>
      <c r="C21" s="282" t="s">
        <v>108</v>
      </c>
      <c r="D21" s="276">
        <v>2008</v>
      </c>
      <c r="E21" s="282" t="s">
        <v>109</v>
      </c>
      <c r="F21" s="276"/>
      <c r="G21" s="283" t="s">
        <v>110</v>
      </c>
      <c r="H21" s="279" t="s">
        <v>91</v>
      </c>
      <c r="I21" s="280" t="s">
        <v>111</v>
      </c>
      <c r="J21" s="280" t="s">
        <v>93</v>
      </c>
      <c r="K21" s="281" t="str">
        <f>VLOOKUP(A21,Popis!$B$6:$C$14,2,FALSE)</f>
        <v>3. Naděje nejmladší 2008</v>
      </c>
    </row>
    <row r="22" spans="1:11">
      <c r="A22" s="276">
        <v>3</v>
      </c>
      <c r="B22" s="276">
        <v>8</v>
      </c>
      <c r="C22" s="282" t="s">
        <v>112</v>
      </c>
      <c r="D22" s="276">
        <v>2008</v>
      </c>
      <c r="E22" s="282" t="s">
        <v>25</v>
      </c>
      <c r="F22" s="276"/>
      <c r="G22" s="283" t="s">
        <v>113</v>
      </c>
      <c r="H22" s="279" t="s">
        <v>114</v>
      </c>
      <c r="I22" s="280" t="s">
        <v>115</v>
      </c>
      <c r="J22" s="280" t="s">
        <v>116</v>
      </c>
      <c r="K22" s="281" t="s">
        <v>117</v>
      </c>
    </row>
    <row r="23" spans="1:11">
      <c r="A23" s="284">
        <v>4</v>
      </c>
      <c r="B23" s="284">
        <v>1</v>
      </c>
      <c r="C23" s="285" t="s">
        <v>118</v>
      </c>
      <c r="D23" s="284">
        <v>2007</v>
      </c>
      <c r="E23" s="285" t="s">
        <v>119</v>
      </c>
      <c r="F23" s="284"/>
      <c r="G23" s="286" t="s">
        <v>120</v>
      </c>
      <c r="H23" s="193" t="s">
        <v>114</v>
      </c>
      <c r="I23" s="194" t="s">
        <v>121</v>
      </c>
      <c r="J23" s="194" t="s">
        <v>116</v>
      </c>
      <c r="K23" s="261" t="s">
        <v>122</v>
      </c>
    </row>
    <row r="24" spans="1:11">
      <c r="A24" s="284">
        <v>4</v>
      </c>
      <c r="B24" s="284">
        <v>2</v>
      </c>
      <c r="C24" s="285" t="s">
        <v>123</v>
      </c>
      <c r="D24" s="284">
        <v>2007</v>
      </c>
      <c r="E24" s="285" t="s">
        <v>124</v>
      </c>
      <c r="F24" s="284"/>
      <c r="G24" s="286" t="s">
        <v>125</v>
      </c>
      <c r="H24" s="193" t="s">
        <v>86</v>
      </c>
      <c r="I24" s="194" t="s">
        <v>125</v>
      </c>
      <c r="J24" s="194" t="s">
        <v>88</v>
      </c>
      <c r="K24" s="261" t="s">
        <v>122</v>
      </c>
    </row>
    <row r="25" spans="1:11">
      <c r="A25" s="284">
        <v>4</v>
      </c>
      <c r="B25" s="284">
        <v>3</v>
      </c>
      <c r="C25" s="285" t="s">
        <v>126</v>
      </c>
      <c r="D25" s="284">
        <v>2007</v>
      </c>
      <c r="E25" s="287" t="s">
        <v>127</v>
      </c>
      <c r="F25" s="284"/>
      <c r="G25" s="286" t="s">
        <v>128</v>
      </c>
      <c r="H25" s="193" t="s">
        <v>129</v>
      </c>
      <c r="I25" s="194" t="s">
        <v>130</v>
      </c>
      <c r="J25" s="194" t="s">
        <v>131</v>
      </c>
      <c r="K25" s="261" t="s">
        <v>122</v>
      </c>
    </row>
    <row r="26" spans="1:11">
      <c r="A26" s="284">
        <v>4</v>
      </c>
      <c r="B26" s="284">
        <v>4</v>
      </c>
      <c r="C26" s="285" t="s">
        <v>132</v>
      </c>
      <c r="D26" s="284">
        <v>2007</v>
      </c>
      <c r="E26" s="285" t="s">
        <v>133</v>
      </c>
      <c r="F26" s="284"/>
      <c r="G26" s="286" t="s">
        <v>134</v>
      </c>
      <c r="H26" s="193" t="s">
        <v>48</v>
      </c>
      <c r="I26" s="194" t="s">
        <v>135</v>
      </c>
      <c r="J26" s="194" t="s">
        <v>50</v>
      </c>
      <c r="K26" s="261" t="s">
        <v>122</v>
      </c>
    </row>
    <row r="27" spans="1:11">
      <c r="A27" s="284">
        <v>4</v>
      </c>
      <c r="B27" s="284">
        <v>6</v>
      </c>
      <c r="C27" s="285" t="s">
        <v>136</v>
      </c>
      <c r="D27" s="284">
        <v>2007</v>
      </c>
      <c r="E27" s="287" t="s">
        <v>52</v>
      </c>
      <c r="F27" s="284"/>
      <c r="G27" s="286" t="s">
        <v>137</v>
      </c>
      <c r="H27" s="193" t="s">
        <v>86</v>
      </c>
      <c r="I27" s="194" t="s">
        <v>138</v>
      </c>
      <c r="J27" s="194" t="s">
        <v>88</v>
      </c>
      <c r="K27" s="261" t="s">
        <v>122</v>
      </c>
    </row>
    <row r="28" spans="1:11">
      <c r="A28" s="284">
        <v>4</v>
      </c>
      <c r="B28" s="284">
        <v>7</v>
      </c>
      <c r="C28" s="285" t="s">
        <v>139</v>
      </c>
      <c r="D28" s="284">
        <v>2007</v>
      </c>
      <c r="E28" s="287" t="s">
        <v>124</v>
      </c>
      <c r="F28" s="284"/>
      <c r="G28" s="286" t="s">
        <v>100</v>
      </c>
      <c r="H28" s="193" t="s">
        <v>140</v>
      </c>
      <c r="I28" s="194" t="s">
        <v>102</v>
      </c>
      <c r="J28" s="194" t="s">
        <v>141</v>
      </c>
      <c r="K28" s="261" t="s">
        <v>122</v>
      </c>
    </row>
    <row r="29" spans="1:11">
      <c r="A29" s="284">
        <v>4</v>
      </c>
      <c r="B29" s="284">
        <v>8</v>
      </c>
      <c r="C29" s="285" t="s">
        <v>142</v>
      </c>
      <c r="D29" s="284">
        <v>2007</v>
      </c>
      <c r="E29" s="287" t="s">
        <v>127</v>
      </c>
      <c r="F29" s="284"/>
      <c r="G29" s="286" t="s">
        <v>143</v>
      </c>
      <c r="H29" s="193" t="s">
        <v>144</v>
      </c>
      <c r="I29" s="194" t="s">
        <v>145</v>
      </c>
      <c r="J29" s="194" t="s">
        <v>146</v>
      </c>
      <c r="K29" s="261" t="s">
        <v>122</v>
      </c>
    </row>
    <row r="30" spans="1:11">
      <c r="A30" s="284">
        <v>4</v>
      </c>
      <c r="B30" s="284">
        <v>9</v>
      </c>
      <c r="C30" s="285" t="s">
        <v>147</v>
      </c>
      <c r="D30" s="284">
        <v>2007</v>
      </c>
      <c r="E30" s="287" t="s">
        <v>119</v>
      </c>
      <c r="F30" s="284"/>
      <c r="G30" s="286" t="s">
        <v>148</v>
      </c>
      <c r="H30" s="193" t="s">
        <v>149</v>
      </c>
      <c r="I30" s="194" t="s">
        <v>150</v>
      </c>
      <c r="J30" s="194" t="s">
        <v>151</v>
      </c>
      <c r="K30" s="261" t="s">
        <v>122</v>
      </c>
    </row>
    <row r="31" spans="1:11">
      <c r="A31" s="284">
        <v>4</v>
      </c>
      <c r="B31" s="284">
        <v>12</v>
      </c>
      <c r="C31" s="285" t="s">
        <v>152</v>
      </c>
      <c r="D31" s="284">
        <v>2007</v>
      </c>
      <c r="E31" s="287" t="s">
        <v>25</v>
      </c>
      <c r="F31" s="284"/>
      <c r="G31" s="286" t="s">
        <v>153</v>
      </c>
      <c r="H31" s="193" t="s">
        <v>154</v>
      </c>
      <c r="I31" s="194" t="s">
        <v>155</v>
      </c>
      <c r="J31" s="194" t="s">
        <v>156</v>
      </c>
      <c r="K31" s="261" t="s">
        <v>122</v>
      </c>
    </row>
    <row r="32" spans="1:11">
      <c r="A32" s="288">
        <v>5</v>
      </c>
      <c r="B32" s="288">
        <v>1</v>
      </c>
      <c r="C32" s="289" t="s">
        <v>157</v>
      </c>
      <c r="D32" s="288">
        <v>2006</v>
      </c>
      <c r="E32" s="289" t="s">
        <v>109</v>
      </c>
      <c r="F32" s="288"/>
      <c r="G32" s="290" t="s">
        <v>158</v>
      </c>
      <c r="H32" s="291" t="s">
        <v>159</v>
      </c>
      <c r="I32" s="292" t="s">
        <v>160</v>
      </c>
      <c r="J32" s="292" t="s">
        <v>161</v>
      </c>
      <c r="K32" s="293" t="s">
        <v>162</v>
      </c>
    </row>
    <row r="33" spans="1:11">
      <c r="A33" s="288">
        <v>5</v>
      </c>
      <c r="B33" s="288">
        <v>2</v>
      </c>
      <c r="C33" s="289" t="s">
        <v>163</v>
      </c>
      <c r="D33" s="288">
        <v>2006</v>
      </c>
      <c r="E33" s="289" t="s">
        <v>127</v>
      </c>
      <c r="F33" s="288"/>
      <c r="G33" s="290" t="s">
        <v>164</v>
      </c>
      <c r="H33" s="291" t="s">
        <v>165</v>
      </c>
      <c r="I33" s="292" t="s">
        <v>166</v>
      </c>
      <c r="J33" s="292" t="s">
        <v>167</v>
      </c>
      <c r="K33" s="293" t="s">
        <v>162</v>
      </c>
    </row>
    <row r="34" spans="1:11">
      <c r="A34" s="288">
        <v>5</v>
      </c>
      <c r="B34" s="288">
        <v>3</v>
      </c>
      <c r="C34" s="289" t="s">
        <v>168</v>
      </c>
      <c r="D34" s="288">
        <v>2006</v>
      </c>
      <c r="E34" s="289" t="s">
        <v>25</v>
      </c>
      <c r="F34" s="288"/>
      <c r="G34" s="290" t="s">
        <v>169</v>
      </c>
      <c r="H34" s="291" t="s">
        <v>86</v>
      </c>
      <c r="I34" s="292" t="s">
        <v>170</v>
      </c>
      <c r="J34" s="292" t="s">
        <v>88</v>
      </c>
      <c r="K34" s="293" t="s">
        <v>162</v>
      </c>
    </row>
    <row r="35" spans="1:11">
      <c r="A35" s="288">
        <v>5</v>
      </c>
      <c r="B35" s="288">
        <v>4</v>
      </c>
      <c r="C35" s="289" t="s">
        <v>171</v>
      </c>
      <c r="D35" s="288">
        <v>2006</v>
      </c>
      <c r="E35" s="289" t="s">
        <v>127</v>
      </c>
      <c r="F35" s="288"/>
      <c r="G35" s="290" t="s">
        <v>172</v>
      </c>
      <c r="H35" s="291" t="s">
        <v>54</v>
      </c>
      <c r="I35" s="292" t="s">
        <v>173</v>
      </c>
      <c r="J35" s="292" t="s">
        <v>56</v>
      </c>
      <c r="K35" s="293" t="s">
        <v>162</v>
      </c>
    </row>
    <row r="36" spans="1:11">
      <c r="A36" s="288">
        <v>5</v>
      </c>
      <c r="B36" s="288">
        <v>5</v>
      </c>
      <c r="C36" s="289" t="s">
        <v>174</v>
      </c>
      <c r="D36" s="288">
        <v>2006</v>
      </c>
      <c r="E36" s="289" t="s">
        <v>133</v>
      </c>
      <c r="F36" s="288"/>
      <c r="G36" s="290" t="s">
        <v>67</v>
      </c>
      <c r="H36" s="291" t="s">
        <v>21</v>
      </c>
      <c r="I36" s="292" t="s">
        <v>69</v>
      </c>
      <c r="J36" s="292" t="s">
        <v>23</v>
      </c>
      <c r="K36" s="293" t="s">
        <v>162</v>
      </c>
    </row>
    <row r="37" spans="1:11">
      <c r="A37" s="288">
        <v>5</v>
      </c>
      <c r="B37" s="288">
        <v>6</v>
      </c>
      <c r="C37" s="289" t="s">
        <v>175</v>
      </c>
      <c r="D37" s="288">
        <v>2006</v>
      </c>
      <c r="E37" s="289" t="s">
        <v>176</v>
      </c>
      <c r="F37" s="288"/>
      <c r="G37" s="290" t="s">
        <v>177</v>
      </c>
      <c r="H37" s="291" t="s">
        <v>21</v>
      </c>
      <c r="I37" s="292" t="s">
        <v>178</v>
      </c>
      <c r="J37" s="292" t="s">
        <v>23</v>
      </c>
      <c r="K37" s="293" t="s">
        <v>162</v>
      </c>
    </row>
    <row r="38" spans="1:11">
      <c r="A38" s="288">
        <v>5</v>
      </c>
      <c r="B38" s="288">
        <v>7</v>
      </c>
      <c r="C38" s="289" t="s">
        <v>179</v>
      </c>
      <c r="D38" s="288">
        <v>2006</v>
      </c>
      <c r="E38" s="289" t="s">
        <v>25</v>
      </c>
      <c r="F38" s="288"/>
      <c r="G38" s="290" t="s">
        <v>180</v>
      </c>
      <c r="H38" s="291" t="s">
        <v>181</v>
      </c>
      <c r="I38" s="292" t="s">
        <v>182</v>
      </c>
      <c r="J38" s="292" t="s">
        <v>183</v>
      </c>
      <c r="K38" s="293" t="s">
        <v>162</v>
      </c>
    </row>
    <row r="39" spans="1:11">
      <c r="A39" s="288">
        <v>5</v>
      </c>
      <c r="B39" s="288">
        <v>8</v>
      </c>
      <c r="C39" s="289" t="s">
        <v>184</v>
      </c>
      <c r="D39" s="288">
        <v>2006</v>
      </c>
      <c r="E39" s="289" t="s">
        <v>12</v>
      </c>
      <c r="F39" s="288"/>
      <c r="G39" s="290" t="s">
        <v>13</v>
      </c>
      <c r="H39" s="291" t="s">
        <v>86</v>
      </c>
      <c r="I39" s="292" t="s">
        <v>15</v>
      </c>
      <c r="J39" s="292" t="s">
        <v>185</v>
      </c>
      <c r="K39" s="293" t="s">
        <v>162</v>
      </c>
    </row>
    <row r="40" spans="1:11">
      <c r="A40" s="288">
        <v>5</v>
      </c>
      <c r="B40" s="288">
        <v>9</v>
      </c>
      <c r="C40" s="289" t="s">
        <v>186</v>
      </c>
      <c r="D40" s="288">
        <v>2006</v>
      </c>
      <c r="E40" s="289" t="s">
        <v>127</v>
      </c>
      <c r="F40" s="288"/>
      <c r="G40" s="290" t="s">
        <v>187</v>
      </c>
      <c r="H40" s="291" t="s">
        <v>188</v>
      </c>
      <c r="I40" s="292" t="s">
        <v>189</v>
      </c>
      <c r="J40" s="292" t="s">
        <v>190</v>
      </c>
      <c r="K40" s="293" t="s">
        <v>162</v>
      </c>
    </row>
    <row r="41" spans="1:11">
      <c r="A41" s="288">
        <v>5</v>
      </c>
      <c r="B41" s="288">
        <v>10</v>
      </c>
      <c r="C41" s="289" t="s">
        <v>191</v>
      </c>
      <c r="D41" s="288">
        <v>2006</v>
      </c>
      <c r="E41" s="289" t="s">
        <v>52</v>
      </c>
      <c r="F41" s="288"/>
      <c r="G41" s="290" t="s">
        <v>192</v>
      </c>
      <c r="H41" s="291" t="s">
        <v>96</v>
      </c>
      <c r="I41" s="292" t="s">
        <v>193</v>
      </c>
      <c r="J41" s="292" t="s">
        <v>98</v>
      </c>
      <c r="K41" s="293" t="s">
        <v>162</v>
      </c>
    </row>
    <row r="42" spans="1:11">
      <c r="A42" s="288">
        <v>5</v>
      </c>
      <c r="B42" s="288">
        <v>11</v>
      </c>
      <c r="C42" s="289" t="s">
        <v>194</v>
      </c>
      <c r="D42" s="288">
        <v>2006</v>
      </c>
      <c r="E42" s="289" t="s">
        <v>12</v>
      </c>
      <c r="F42" s="288"/>
      <c r="G42" s="290" t="s">
        <v>195</v>
      </c>
      <c r="H42" s="291" t="s">
        <v>144</v>
      </c>
      <c r="I42" s="292" t="s">
        <v>196</v>
      </c>
      <c r="J42" s="292" t="s">
        <v>146</v>
      </c>
      <c r="K42" s="293" t="s">
        <v>162</v>
      </c>
    </row>
    <row r="43" spans="1:11">
      <c r="A43" s="288">
        <v>5</v>
      </c>
      <c r="B43" s="288">
        <v>12</v>
      </c>
      <c r="C43" s="289" t="s">
        <v>197</v>
      </c>
      <c r="D43" s="288">
        <v>2006</v>
      </c>
      <c r="E43" s="289" t="s">
        <v>124</v>
      </c>
      <c r="F43" s="288"/>
      <c r="G43" s="290" t="s">
        <v>198</v>
      </c>
      <c r="H43" s="291" t="s">
        <v>14</v>
      </c>
      <c r="I43" s="292" t="s">
        <v>199</v>
      </c>
      <c r="J43" s="292" t="s">
        <v>16</v>
      </c>
      <c r="K43" s="293" t="s">
        <v>162</v>
      </c>
    </row>
    <row r="44" spans="1:11">
      <c r="A44" s="288">
        <v>5</v>
      </c>
      <c r="B44" s="288">
        <v>13</v>
      </c>
      <c r="C44" s="289" t="s">
        <v>200</v>
      </c>
      <c r="D44" s="288">
        <v>2006</v>
      </c>
      <c r="E44" s="289" t="s">
        <v>201</v>
      </c>
      <c r="F44" s="288"/>
      <c r="G44" s="290" t="s">
        <v>202</v>
      </c>
      <c r="H44" s="291" t="s">
        <v>114</v>
      </c>
      <c r="I44" s="292" t="s">
        <v>203</v>
      </c>
      <c r="J44" s="292" t="s">
        <v>116</v>
      </c>
      <c r="K44" s="293" t="s">
        <v>162</v>
      </c>
    </row>
    <row r="45" spans="1:11">
      <c r="A45" s="56">
        <v>6</v>
      </c>
      <c r="B45" s="56">
        <v>1</v>
      </c>
      <c r="C45" s="294" t="s">
        <v>204</v>
      </c>
      <c r="D45" s="56">
        <v>2004</v>
      </c>
      <c r="E45" s="55" t="s">
        <v>133</v>
      </c>
      <c r="F45" s="56"/>
      <c r="G45" s="295" t="s">
        <v>205</v>
      </c>
      <c r="H45" s="296" t="s">
        <v>31</v>
      </c>
      <c r="I45" s="297" t="s">
        <v>206</v>
      </c>
      <c r="J45" s="297" t="s">
        <v>33</v>
      </c>
      <c r="K45" s="298" t="s">
        <v>207</v>
      </c>
    </row>
    <row r="46" spans="1:11">
      <c r="A46" s="56">
        <v>6</v>
      </c>
      <c r="B46" s="56">
        <v>2</v>
      </c>
      <c r="C46" s="294" t="s">
        <v>208</v>
      </c>
      <c r="D46" s="56">
        <v>2005</v>
      </c>
      <c r="E46" s="55" t="s">
        <v>19</v>
      </c>
      <c r="F46" s="56"/>
      <c r="G46" s="295" t="s">
        <v>209</v>
      </c>
      <c r="H46" s="296" t="s">
        <v>210</v>
      </c>
      <c r="I46" s="297" t="s">
        <v>211</v>
      </c>
      <c r="J46" s="297" t="s">
        <v>212</v>
      </c>
      <c r="K46" s="298" t="s">
        <v>207</v>
      </c>
    </row>
    <row r="47" spans="1:11">
      <c r="A47" s="56">
        <v>6</v>
      </c>
      <c r="B47" s="56">
        <v>3</v>
      </c>
      <c r="C47" s="294" t="s">
        <v>213</v>
      </c>
      <c r="D47" s="56">
        <v>2005</v>
      </c>
      <c r="E47" s="55" t="s">
        <v>176</v>
      </c>
      <c r="F47" s="56"/>
      <c r="G47" s="295" t="s">
        <v>214</v>
      </c>
      <c r="H47" s="296" t="s">
        <v>48</v>
      </c>
      <c r="I47" s="297" t="s">
        <v>215</v>
      </c>
      <c r="J47" s="297" t="s">
        <v>50</v>
      </c>
      <c r="K47" s="298" t="s">
        <v>207</v>
      </c>
    </row>
    <row r="48" spans="1:11">
      <c r="A48" s="56">
        <v>6</v>
      </c>
      <c r="B48" s="56">
        <v>4</v>
      </c>
      <c r="C48" s="294" t="s">
        <v>216</v>
      </c>
      <c r="D48" s="56">
        <v>2004</v>
      </c>
      <c r="E48" s="55" t="s">
        <v>25</v>
      </c>
      <c r="F48" s="56"/>
      <c r="G48" s="295" t="s">
        <v>217</v>
      </c>
      <c r="H48" s="296" t="s">
        <v>218</v>
      </c>
      <c r="I48" s="297" t="s">
        <v>219</v>
      </c>
      <c r="J48" s="297" t="s">
        <v>220</v>
      </c>
      <c r="K48" s="298" t="s">
        <v>207</v>
      </c>
    </row>
    <row r="49" spans="1:11">
      <c r="A49" s="56">
        <v>6</v>
      </c>
      <c r="B49" s="56">
        <v>5</v>
      </c>
      <c r="C49" s="294" t="s">
        <v>221</v>
      </c>
      <c r="D49" s="56">
        <v>2004</v>
      </c>
      <c r="E49" s="55" t="s">
        <v>119</v>
      </c>
      <c r="F49" s="56"/>
      <c r="G49" s="295" t="s">
        <v>120</v>
      </c>
      <c r="H49" s="296" t="s">
        <v>222</v>
      </c>
      <c r="I49" s="297" t="s">
        <v>121</v>
      </c>
      <c r="J49" s="297" t="s">
        <v>223</v>
      </c>
      <c r="K49" s="298" t="s">
        <v>207</v>
      </c>
    </row>
    <row r="50" spans="1:11">
      <c r="A50" s="56">
        <v>6</v>
      </c>
      <c r="B50" s="56">
        <v>6</v>
      </c>
      <c r="C50" s="294" t="s">
        <v>224</v>
      </c>
      <c r="D50" s="56">
        <v>2004</v>
      </c>
      <c r="E50" s="55" t="s">
        <v>19</v>
      </c>
      <c r="F50" s="56"/>
      <c r="G50" s="295" t="s">
        <v>225</v>
      </c>
      <c r="H50" s="296" t="s">
        <v>218</v>
      </c>
      <c r="I50" s="297" t="s">
        <v>226</v>
      </c>
      <c r="J50" s="297" t="s">
        <v>220</v>
      </c>
      <c r="K50" s="298" t="s">
        <v>207</v>
      </c>
    </row>
    <row r="51" spans="1:11">
      <c r="A51" s="56">
        <v>6</v>
      </c>
      <c r="B51" s="56">
        <v>7</v>
      </c>
      <c r="C51" s="294" t="s">
        <v>227</v>
      </c>
      <c r="D51" s="56"/>
      <c r="E51" s="55" t="s">
        <v>133</v>
      </c>
      <c r="F51" s="56"/>
      <c r="G51" s="295" t="s">
        <v>228</v>
      </c>
      <c r="H51" s="296" t="s">
        <v>86</v>
      </c>
      <c r="I51" s="297" t="s">
        <v>229</v>
      </c>
      <c r="J51" s="297" t="s">
        <v>88</v>
      </c>
      <c r="K51" s="298" t="s">
        <v>207</v>
      </c>
    </row>
    <row r="52" spans="1:11">
      <c r="A52" s="56">
        <v>6</v>
      </c>
      <c r="B52" s="56">
        <v>8</v>
      </c>
      <c r="C52" s="294" t="s">
        <v>230</v>
      </c>
      <c r="D52" s="56">
        <v>2005</v>
      </c>
      <c r="E52" s="55" t="s">
        <v>109</v>
      </c>
      <c r="F52" s="56"/>
      <c r="G52" s="295" t="s">
        <v>231</v>
      </c>
      <c r="H52" s="296" t="s">
        <v>159</v>
      </c>
      <c r="I52" s="297" t="s">
        <v>232</v>
      </c>
      <c r="J52" s="297" t="s">
        <v>161</v>
      </c>
      <c r="K52" s="298" t="s">
        <v>207</v>
      </c>
    </row>
    <row r="53" spans="1:11">
      <c r="A53" s="56">
        <v>6</v>
      </c>
      <c r="B53" s="56">
        <v>9</v>
      </c>
      <c r="C53" s="294" t="s">
        <v>233</v>
      </c>
      <c r="D53" s="56">
        <v>2004</v>
      </c>
      <c r="E53" s="55" t="s">
        <v>35</v>
      </c>
      <c r="F53" s="56"/>
      <c r="G53" s="295" t="s">
        <v>234</v>
      </c>
      <c r="H53" s="296" t="s">
        <v>235</v>
      </c>
      <c r="I53" s="297" t="s">
        <v>236</v>
      </c>
      <c r="J53" s="297" t="s">
        <v>237</v>
      </c>
      <c r="K53" s="298" t="s">
        <v>207</v>
      </c>
    </row>
    <row r="54" spans="1:11">
      <c r="A54" s="299">
        <v>7</v>
      </c>
      <c r="B54" s="299">
        <v>2</v>
      </c>
      <c r="C54" s="300" t="s">
        <v>238</v>
      </c>
      <c r="D54" s="299">
        <v>2003</v>
      </c>
      <c r="E54" s="300" t="s">
        <v>35</v>
      </c>
      <c r="F54" s="299"/>
      <c r="G54" s="301" t="s">
        <v>239</v>
      </c>
      <c r="H54" s="302" t="s">
        <v>48</v>
      </c>
      <c r="I54" s="303" t="s">
        <v>240</v>
      </c>
      <c r="J54" s="303" t="s">
        <v>50</v>
      </c>
      <c r="K54" s="304" t="s">
        <v>241</v>
      </c>
    </row>
    <row r="55" spans="1:11">
      <c r="A55" s="299">
        <v>7</v>
      </c>
      <c r="B55" s="299">
        <v>3</v>
      </c>
      <c r="C55" s="300" t="s">
        <v>242</v>
      </c>
      <c r="D55" s="299">
        <v>2002</v>
      </c>
      <c r="E55" s="300" t="s">
        <v>12</v>
      </c>
      <c r="F55" s="299"/>
      <c r="G55" s="301" t="s">
        <v>243</v>
      </c>
      <c r="H55" s="302" t="s">
        <v>54</v>
      </c>
      <c r="I55" s="303" t="s">
        <v>244</v>
      </c>
      <c r="J55" s="303" t="s">
        <v>56</v>
      </c>
      <c r="K55" s="304" t="s">
        <v>241</v>
      </c>
    </row>
    <row r="56" spans="1:11">
      <c r="A56" s="299">
        <v>7</v>
      </c>
      <c r="B56" s="299">
        <v>4</v>
      </c>
      <c r="C56" s="300" t="s">
        <v>245</v>
      </c>
      <c r="D56" s="299">
        <v>2001</v>
      </c>
      <c r="E56" s="300" t="s">
        <v>19</v>
      </c>
      <c r="F56" s="299"/>
      <c r="G56" s="301" t="s">
        <v>246</v>
      </c>
      <c r="H56" s="302" t="s">
        <v>91</v>
      </c>
      <c r="I56" s="303" t="s">
        <v>247</v>
      </c>
      <c r="J56" s="303" t="s">
        <v>93</v>
      </c>
      <c r="K56" s="304" t="s">
        <v>241</v>
      </c>
    </row>
    <row r="57" spans="1:11">
      <c r="A57" s="299">
        <v>7</v>
      </c>
      <c r="B57" s="299">
        <v>6</v>
      </c>
      <c r="C57" s="300" t="s">
        <v>248</v>
      </c>
      <c r="D57" s="299">
        <v>2001</v>
      </c>
      <c r="E57" s="300" t="s">
        <v>124</v>
      </c>
      <c r="F57" s="299"/>
      <c r="G57" s="301" t="s">
        <v>198</v>
      </c>
      <c r="H57" s="302" t="s">
        <v>21</v>
      </c>
      <c r="I57" s="303" t="s">
        <v>199</v>
      </c>
      <c r="J57" s="303" t="s">
        <v>23</v>
      </c>
      <c r="K57" s="304" t="s">
        <v>241</v>
      </c>
    </row>
    <row r="58" spans="1:11">
      <c r="A58" s="299">
        <v>7</v>
      </c>
      <c r="B58" s="299">
        <v>7</v>
      </c>
      <c r="C58" s="300" t="s">
        <v>249</v>
      </c>
      <c r="D58" s="299"/>
      <c r="E58" s="300" t="s">
        <v>52</v>
      </c>
      <c r="F58" s="299"/>
      <c r="G58" s="301" t="s">
        <v>250</v>
      </c>
      <c r="H58" s="302" t="s">
        <v>251</v>
      </c>
      <c r="I58" s="303" t="s">
        <v>252</v>
      </c>
      <c r="J58" s="303" t="s">
        <v>251</v>
      </c>
      <c r="K58" s="304" t="s">
        <v>241</v>
      </c>
    </row>
    <row r="59" spans="1:11">
      <c r="A59" s="299">
        <v>7</v>
      </c>
      <c r="B59" s="299">
        <v>8</v>
      </c>
      <c r="C59" s="300" t="s">
        <v>253</v>
      </c>
      <c r="D59" s="299">
        <v>2003</v>
      </c>
      <c r="E59" s="300" t="s">
        <v>35</v>
      </c>
      <c r="F59" s="299"/>
      <c r="G59" s="301" t="s">
        <v>254</v>
      </c>
      <c r="H59" s="302" t="s">
        <v>255</v>
      </c>
      <c r="I59" s="303" t="s">
        <v>256</v>
      </c>
      <c r="J59" s="303" t="s">
        <v>257</v>
      </c>
      <c r="K59" s="304" t="s">
        <v>241</v>
      </c>
    </row>
    <row r="60" spans="1:11">
      <c r="A60" s="299">
        <v>7</v>
      </c>
      <c r="B60" s="299">
        <v>9</v>
      </c>
      <c r="C60" s="300" t="s">
        <v>258</v>
      </c>
      <c r="D60" s="299">
        <v>2001</v>
      </c>
      <c r="E60" s="300" t="s">
        <v>12</v>
      </c>
      <c r="F60" s="299"/>
      <c r="G60" s="301" t="s">
        <v>259</v>
      </c>
      <c r="H60" s="302" t="s">
        <v>260</v>
      </c>
      <c r="I60" s="303" t="s">
        <v>261</v>
      </c>
      <c r="J60" s="303" t="s">
        <v>262</v>
      </c>
      <c r="K60" s="304" t="s">
        <v>241</v>
      </c>
    </row>
    <row r="61" spans="1:11">
      <c r="A61" s="299">
        <v>7</v>
      </c>
      <c r="B61" s="299">
        <v>10</v>
      </c>
      <c r="C61" s="300" t="s">
        <v>263</v>
      </c>
      <c r="D61" s="299"/>
      <c r="E61" s="300" t="s">
        <v>133</v>
      </c>
      <c r="F61" s="299"/>
      <c r="G61" s="301" t="s">
        <v>264</v>
      </c>
      <c r="H61" s="302" t="s">
        <v>265</v>
      </c>
      <c r="I61" s="303" t="s">
        <v>266</v>
      </c>
      <c r="J61" s="303" t="s">
        <v>267</v>
      </c>
      <c r="K61" s="304" t="s">
        <v>241</v>
      </c>
    </row>
    <row r="62" spans="1:11">
      <c r="A62" s="299">
        <v>7</v>
      </c>
      <c r="B62" s="299">
        <v>11</v>
      </c>
      <c r="C62" s="300" t="s">
        <v>268</v>
      </c>
      <c r="D62" s="299">
        <v>2001</v>
      </c>
      <c r="E62" s="300" t="s">
        <v>19</v>
      </c>
      <c r="F62" s="299"/>
      <c r="G62" s="301" t="s">
        <v>269</v>
      </c>
      <c r="H62" s="302" t="s">
        <v>210</v>
      </c>
      <c r="I62" s="303" t="s">
        <v>270</v>
      </c>
      <c r="J62" s="303" t="s">
        <v>212</v>
      </c>
      <c r="K62" s="304" t="s">
        <v>241</v>
      </c>
    </row>
    <row r="63" spans="1:11">
      <c r="A63" s="299">
        <v>7</v>
      </c>
      <c r="B63" s="299">
        <v>12</v>
      </c>
      <c r="C63" s="300" t="s">
        <v>271</v>
      </c>
      <c r="D63" s="299">
        <v>2001</v>
      </c>
      <c r="E63" s="300" t="s">
        <v>109</v>
      </c>
      <c r="F63" s="299"/>
      <c r="G63" s="301" t="s">
        <v>272</v>
      </c>
      <c r="H63" s="302" t="s">
        <v>159</v>
      </c>
      <c r="I63" s="303" t="s">
        <v>273</v>
      </c>
      <c r="J63" s="303" t="s">
        <v>161</v>
      </c>
      <c r="K63" s="304" t="s">
        <v>241</v>
      </c>
    </row>
    <row r="64" spans="1:11">
      <c r="A64" s="267">
        <v>8</v>
      </c>
      <c r="B64" s="267">
        <v>1</v>
      </c>
      <c r="C64" s="305" t="s">
        <v>274</v>
      </c>
      <c r="D64" s="267">
        <v>2003</v>
      </c>
      <c r="E64" s="268" t="s">
        <v>275</v>
      </c>
      <c r="F64" s="267"/>
      <c r="G64" s="259" t="s">
        <v>276</v>
      </c>
      <c r="H64" s="257" t="s">
        <v>218</v>
      </c>
      <c r="I64" s="257" t="s">
        <v>276</v>
      </c>
      <c r="J64" s="257" t="s">
        <v>220</v>
      </c>
      <c r="K64" s="259" t="s">
        <v>277</v>
      </c>
    </row>
    <row r="65" spans="1:11">
      <c r="A65" s="267">
        <v>8</v>
      </c>
      <c r="B65" s="267">
        <v>2</v>
      </c>
      <c r="C65" s="305" t="s">
        <v>278</v>
      </c>
      <c r="D65" s="267">
        <v>2003</v>
      </c>
      <c r="E65" s="268" t="s">
        <v>127</v>
      </c>
      <c r="F65" s="267"/>
      <c r="G65" s="259" t="s">
        <v>279</v>
      </c>
      <c r="H65" s="257" t="s">
        <v>280</v>
      </c>
      <c r="I65" s="257" t="s">
        <v>281</v>
      </c>
      <c r="J65" s="257" t="s">
        <v>282</v>
      </c>
      <c r="K65" s="259" t="s">
        <v>277</v>
      </c>
    </row>
    <row r="66" spans="1:11">
      <c r="A66" s="267">
        <v>8</v>
      </c>
      <c r="B66" s="267">
        <v>4</v>
      </c>
      <c r="C66" s="305" t="s">
        <v>283</v>
      </c>
      <c r="D66" s="267">
        <v>2003</v>
      </c>
      <c r="E66" s="268" t="s">
        <v>25</v>
      </c>
      <c r="F66" s="267"/>
      <c r="G66" s="259" t="s">
        <v>284</v>
      </c>
      <c r="H66" s="257" t="s">
        <v>140</v>
      </c>
      <c r="I66" s="257" t="s">
        <v>285</v>
      </c>
      <c r="J66" s="257" t="s">
        <v>141</v>
      </c>
      <c r="K66" s="259" t="s">
        <v>277</v>
      </c>
    </row>
    <row r="67" spans="1:11">
      <c r="A67" s="267">
        <v>8</v>
      </c>
      <c r="B67" s="267">
        <v>5</v>
      </c>
      <c r="C67" s="305" t="s">
        <v>286</v>
      </c>
      <c r="D67" s="267">
        <v>2002</v>
      </c>
      <c r="E67" s="268" t="s">
        <v>127</v>
      </c>
      <c r="F67" s="267"/>
      <c r="G67" s="259" t="s">
        <v>287</v>
      </c>
      <c r="H67" s="257" t="s">
        <v>68</v>
      </c>
      <c r="I67" s="257" t="s">
        <v>288</v>
      </c>
      <c r="J67" s="257" t="s">
        <v>70</v>
      </c>
      <c r="K67" s="259" t="s">
        <v>277</v>
      </c>
    </row>
    <row r="68" spans="1:11">
      <c r="A68" s="306">
        <v>9</v>
      </c>
      <c r="B68" s="306">
        <v>1</v>
      </c>
      <c r="C68" s="307" t="s">
        <v>289</v>
      </c>
      <c r="D68" s="306">
        <v>2000</v>
      </c>
      <c r="E68" s="308" t="s">
        <v>19</v>
      </c>
      <c r="F68" s="306"/>
      <c r="G68" s="309" t="s">
        <v>105</v>
      </c>
      <c r="H68" s="310" t="s">
        <v>181</v>
      </c>
      <c r="I68" s="310" t="s">
        <v>107</v>
      </c>
      <c r="J68" s="310" t="s">
        <v>183</v>
      </c>
      <c r="K68" s="309" t="str">
        <f>VLOOKUP(A68,Popis!$B$6:$C$14,2,FALSE)</f>
        <v>9. Dorostenky 2000 a starší</v>
      </c>
    </row>
    <row r="69" spans="1:11">
      <c r="A69" s="306">
        <v>9</v>
      </c>
      <c r="B69" s="306">
        <v>2</v>
      </c>
      <c r="C69" s="307" t="s">
        <v>290</v>
      </c>
      <c r="D69" s="306">
        <v>1999</v>
      </c>
      <c r="E69" s="308" t="s">
        <v>275</v>
      </c>
      <c r="F69" s="306"/>
      <c r="G69" s="309" t="s">
        <v>291</v>
      </c>
      <c r="H69" s="310" t="s">
        <v>292</v>
      </c>
      <c r="I69" s="310" t="s">
        <v>293</v>
      </c>
      <c r="J69" s="310" t="s">
        <v>294</v>
      </c>
      <c r="K69" s="309" t="s">
        <v>295</v>
      </c>
    </row>
    <row r="70" spans="1:11">
      <c r="A70" s="306">
        <v>9</v>
      </c>
      <c r="B70" s="306">
        <v>3</v>
      </c>
      <c r="C70" s="307" t="s">
        <v>296</v>
      </c>
      <c r="D70" s="306">
        <v>2000</v>
      </c>
      <c r="E70" s="308" t="s">
        <v>19</v>
      </c>
      <c r="F70" s="306"/>
      <c r="G70" s="309" t="s">
        <v>297</v>
      </c>
      <c r="H70" s="310" t="s">
        <v>298</v>
      </c>
      <c r="I70" s="310" t="s">
        <v>299</v>
      </c>
      <c r="J70" s="310" t="s">
        <v>300</v>
      </c>
      <c r="K70" s="309" t="s">
        <v>295</v>
      </c>
    </row>
    <row r="71" spans="1:11">
      <c r="A71" s="306">
        <v>9</v>
      </c>
      <c r="B71" s="306">
        <v>4</v>
      </c>
      <c r="C71" s="307" t="s">
        <v>301</v>
      </c>
      <c r="D71" s="306">
        <v>1998</v>
      </c>
      <c r="E71" s="308" t="s">
        <v>133</v>
      </c>
      <c r="F71" s="306"/>
      <c r="G71" s="309" t="s">
        <v>302</v>
      </c>
      <c r="H71" s="310" t="s">
        <v>140</v>
      </c>
      <c r="I71" s="310" t="s">
        <v>303</v>
      </c>
      <c r="J71" s="310" t="s">
        <v>141</v>
      </c>
      <c r="K71" s="309" t="s">
        <v>295</v>
      </c>
    </row>
    <row r="72" spans="1:11">
      <c r="A72" s="306">
        <v>9</v>
      </c>
      <c r="B72" s="306">
        <v>5</v>
      </c>
      <c r="C72" s="307" t="s">
        <v>304</v>
      </c>
      <c r="D72" s="306">
        <v>1993</v>
      </c>
      <c r="E72" s="308" t="s">
        <v>25</v>
      </c>
      <c r="F72" s="306"/>
      <c r="G72" s="309" t="s">
        <v>305</v>
      </c>
      <c r="H72" s="310" t="s">
        <v>306</v>
      </c>
      <c r="I72" s="310" t="s">
        <v>307</v>
      </c>
      <c r="J72" s="310" t="s">
        <v>308</v>
      </c>
      <c r="K72" s="309" t="s">
        <v>295</v>
      </c>
    </row>
    <row r="73" spans="1:11">
      <c r="A73" s="306">
        <v>9</v>
      </c>
      <c r="B73" s="306">
        <v>6</v>
      </c>
      <c r="C73" s="307" t="s">
        <v>309</v>
      </c>
      <c r="D73" s="306">
        <v>1998</v>
      </c>
      <c r="E73" s="308" t="s">
        <v>109</v>
      </c>
      <c r="F73" s="306"/>
      <c r="G73" s="309" t="s">
        <v>310</v>
      </c>
      <c r="H73" s="310" t="s">
        <v>101</v>
      </c>
      <c r="I73" s="310" t="s">
        <v>311</v>
      </c>
      <c r="J73" s="310" t="s">
        <v>103</v>
      </c>
      <c r="K73" s="309" t="s">
        <v>295</v>
      </c>
    </row>
    <row r="74" spans="1:11">
      <c r="A74" s="306">
        <v>9</v>
      </c>
      <c r="B74" s="306">
        <v>7</v>
      </c>
      <c r="C74" s="307" t="s">
        <v>312</v>
      </c>
      <c r="D74" s="306"/>
      <c r="E74" s="308" t="s">
        <v>124</v>
      </c>
      <c r="F74" s="306"/>
      <c r="G74" s="309" t="s">
        <v>313</v>
      </c>
      <c r="H74" s="310" t="s">
        <v>48</v>
      </c>
      <c r="I74" s="310" t="s">
        <v>314</v>
      </c>
      <c r="J74" s="310" t="s">
        <v>50</v>
      </c>
      <c r="K74" s="309" t="s">
        <v>295</v>
      </c>
    </row>
    <row r="75" spans="1:11">
      <c r="A75" s="306">
        <v>9</v>
      </c>
      <c r="B75" s="306">
        <v>8</v>
      </c>
      <c r="C75" s="307" t="s">
        <v>315</v>
      </c>
      <c r="D75" s="306">
        <v>2000</v>
      </c>
      <c r="E75" s="308" t="s">
        <v>12</v>
      </c>
      <c r="F75" s="306"/>
      <c r="G75" s="309" t="s">
        <v>316</v>
      </c>
      <c r="H75" s="310" t="s">
        <v>114</v>
      </c>
      <c r="I75" s="310" t="s">
        <v>317</v>
      </c>
      <c r="J75" s="310" t="s">
        <v>116</v>
      </c>
      <c r="K75" s="309" t="s">
        <v>295</v>
      </c>
    </row>
  </sheetData>
  <autoFilter ref="A1:K75"/>
  <phoneticPr fontId="12" type="noConversion"/>
  <printOptions gridLines="1"/>
  <pageMargins left="0.39370078740157483" right="0.39370078740157483" top="0.98425196850393704" bottom="0.39370078740157483" header="0.51181102362204722" footer="0.51181102362204722"/>
  <pageSetup paperSize="9" scale="120" orientation="portrait" r:id="rId1"/>
  <headerFooter alignWithMargins="0">
    <oddHeader>&amp;LStartovní listina</oddHeader>
    <oddFooter>&amp;L&amp;D  &amp;T&amp;C&amp;P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Zeros="0" topLeftCell="A34" zoomScale="75" workbookViewId="0">
      <selection activeCell="P43" sqref="P43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9"/>
      <c r="L1" s="180" t="s">
        <v>350</v>
      </c>
      <c r="M1" s="180" t="s">
        <v>351</v>
      </c>
      <c r="N1" s="196"/>
      <c r="O1" s="196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215">
        <v>4</v>
      </c>
      <c r="M2" s="215">
        <v>4</v>
      </c>
      <c r="N2" s="196"/>
      <c r="O2" s="196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356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_kat4</f>
        <v>4. Naděje mladší 2007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357</v>
      </c>
    </row>
    <row r="7" spans="1:27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tr">
        <f>Kat4S1</f>
        <v>sestava s obručí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480" t="s">
        <v>377</v>
      </c>
      <c r="U7" s="482" t="s">
        <v>378</v>
      </c>
    </row>
    <row r="8" spans="1:27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379</v>
      </c>
      <c r="I8" s="17" t="s">
        <v>368</v>
      </c>
      <c r="J8" s="17" t="s">
        <v>369</v>
      </c>
      <c r="K8" s="17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/>
      <c r="T8" s="481"/>
      <c r="U8" s="483"/>
      <c r="W8" s="44" t="s">
        <v>374</v>
      </c>
      <c r="X8" s="44" t="s">
        <v>350</v>
      </c>
      <c r="Y8" s="44" t="s">
        <v>351</v>
      </c>
      <c r="Z8" s="44" t="s">
        <v>375</v>
      </c>
      <c r="AA8" s="44" t="s">
        <v>348</v>
      </c>
    </row>
    <row r="9" spans="1:27" ht="24.95" customHeight="1">
      <c r="A9" s="379">
        <f>Seznam!B23</f>
        <v>1</v>
      </c>
      <c r="B9" s="2" t="str">
        <f>Seznam!C23</f>
        <v>Anna Pomahačová</v>
      </c>
      <c r="C9" s="378">
        <f>Seznam!D23</f>
        <v>2007</v>
      </c>
      <c r="D9" s="43" t="str">
        <f>Seznam!E23</f>
        <v>Žižkov I. Elite</v>
      </c>
      <c r="E9" s="43">
        <f>Seznam!F23</f>
        <v>0</v>
      </c>
      <c r="F9" s="378" t="s">
        <v>380</v>
      </c>
      <c r="G9" s="209">
        <v>1.5</v>
      </c>
      <c r="H9" s="210">
        <v>2</v>
      </c>
      <c r="I9" s="211">
        <v>0.9</v>
      </c>
      <c r="J9" s="211">
        <v>1.2</v>
      </c>
      <c r="K9" s="33">
        <f t="shared" ref="K9:K18" si="0">IF($L$2=2,TRUNC(SUM(G9:J9)/2*1000)/1000,IF($L$2=3,TRUNC(SUM(G9:J9)/3*1000)/1000,IF($L$2=4,TRUNC(MEDIAN(G9:J9)*1000)/1000,"???")))</f>
        <v>1.35</v>
      </c>
      <c r="L9" s="212">
        <v>5.2</v>
      </c>
      <c r="M9" s="213">
        <v>4.0999999999999996</v>
      </c>
      <c r="N9" s="211">
        <v>4.7</v>
      </c>
      <c r="O9" s="211">
        <v>5.3</v>
      </c>
      <c r="P9" s="33">
        <f t="shared" ref="P9:P18" si="1">IF($M$2=2,TRUNC(SUM(L9:M9)/2*1000)/1000,IF($M$2=3,TRUNC(SUM(L9:N9)/3*1000)/1000,IF($M$2=4,TRUNC(MEDIAN(L9:O9)*1000)/1000,"???")))</f>
        <v>4.95</v>
      </c>
      <c r="Q9" s="214"/>
      <c r="R9" s="26">
        <f t="shared" ref="R9:R18" si="2">K9+P9-Q9</f>
        <v>6.3000000000000007</v>
      </c>
      <c r="S9" s="197" t="s">
        <v>378</v>
      </c>
      <c r="T9" s="24">
        <f t="shared" ref="T9:T18" si="3">RANK(R9,$R$9:$R$18)</f>
        <v>5</v>
      </c>
      <c r="U9" s="35" t="s">
        <v>378</v>
      </c>
      <c r="W9" s="45" t="s">
        <v>383</v>
      </c>
      <c r="X9" s="41">
        <f t="shared" ref="X9:X18" si="4">K9</f>
        <v>1.35</v>
      </c>
      <c r="Y9" s="41">
        <f t="shared" ref="Y9:Y18" si="5">P9</f>
        <v>4.95</v>
      </c>
      <c r="Z9" s="41">
        <f t="shared" ref="Z9:Z18" si="6">Q9</f>
        <v>0</v>
      </c>
      <c r="AA9" s="41">
        <f t="shared" ref="AA9:AA18" si="7">R9</f>
        <v>6.3000000000000007</v>
      </c>
    </row>
    <row r="10" spans="1:27" ht="24.95" customHeight="1">
      <c r="A10" s="379">
        <f>Seznam!B24</f>
        <v>2</v>
      </c>
      <c r="B10" s="2" t="str">
        <f>Seznam!C24</f>
        <v>Natálie Legindi</v>
      </c>
      <c r="C10" s="378">
        <f>Seznam!D24</f>
        <v>2007</v>
      </c>
      <c r="D10" s="43" t="str">
        <f>Seznam!E24</f>
        <v>SKP MG Brno</v>
      </c>
      <c r="E10" s="43">
        <f>Seznam!F24</f>
        <v>0</v>
      </c>
      <c r="F10" s="378" t="s">
        <v>380</v>
      </c>
      <c r="G10" s="209">
        <v>1.9</v>
      </c>
      <c r="H10" s="210">
        <v>2.2000000000000002</v>
      </c>
      <c r="I10" s="211">
        <v>2.1</v>
      </c>
      <c r="J10" s="211">
        <v>2.7</v>
      </c>
      <c r="K10" s="33">
        <f t="shared" si="0"/>
        <v>2.15</v>
      </c>
      <c r="L10" s="212">
        <v>5.3</v>
      </c>
      <c r="M10" s="213">
        <v>5.7</v>
      </c>
      <c r="N10" s="211">
        <v>5.9</v>
      </c>
      <c r="O10" s="211">
        <v>6.1</v>
      </c>
      <c r="P10" s="33">
        <f t="shared" si="1"/>
        <v>5.8</v>
      </c>
      <c r="Q10" s="214"/>
      <c r="R10" s="26">
        <f t="shared" si="2"/>
        <v>7.9499999999999993</v>
      </c>
      <c r="S10" s="192" t="s">
        <v>378</v>
      </c>
      <c r="T10" s="24">
        <f t="shared" si="3"/>
        <v>3</v>
      </c>
      <c r="U10" s="35" t="s">
        <v>378</v>
      </c>
      <c r="W10" s="45" t="s">
        <v>383</v>
      </c>
      <c r="X10" s="41">
        <f t="shared" si="4"/>
        <v>2.15</v>
      </c>
      <c r="Y10" s="41">
        <f t="shared" si="5"/>
        <v>5.8</v>
      </c>
      <c r="Z10" s="41">
        <f t="shared" si="6"/>
        <v>0</v>
      </c>
      <c r="AA10" s="41">
        <f t="shared" si="7"/>
        <v>7.9499999999999993</v>
      </c>
    </row>
    <row r="11" spans="1:27" ht="24.95" customHeight="1">
      <c r="A11" s="379">
        <f>Seznam!B25</f>
        <v>3</v>
      </c>
      <c r="B11" s="2" t="str">
        <f>Seznam!C25</f>
        <v>Anika Dominová</v>
      </c>
      <c r="C11" s="378">
        <f>Seznam!D25</f>
        <v>2007</v>
      </c>
      <c r="D11" s="43" t="str">
        <f>Seznam!E25</f>
        <v>SLAVIA HRADEC KRÁLOVÉ</v>
      </c>
      <c r="E11" s="43">
        <f>Seznam!F25</f>
        <v>0</v>
      </c>
      <c r="F11" s="378" t="s">
        <v>380</v>
      </c>
      <c r="G11" s="209">
        <v>1</v>
      </c>
      <c r="H11" s="210">
        <v>0.3</v>
      </c>
      <c r="I11" s="211">
        <v>0.3</v>
      </c>
      <c r="J11" s="211">
        <v>0.6</v>
      </c>
      <c r="K11" s="33">
        <f t="shared" si="0"/>
        <v>0.45</v>
      </c>
      <c r="L11" s="212">
        <v>4</v>
      </c>
      <c r="M11" s="213">
        <v>5.6</v>
      </c>
      <c r="N11" s="211">
        <v>5</v>
      </c>
      <c r="O11" s="211">
        <v>4.2</v>
      </c>
      <c r="P11" s="33">
        <f t="shared" si="1"/>
        <v>4.5999999999999996</v>
      </c>
      <c r="Q11" s="214"/>
      <c r="R11" s="26">
        <f t="shared" si="2"/>
        <v>5.05</v>
      </c>
      <c r="S11" s="192" t="s">
        <v>378</v>
      </c>
      <c r="T11" s="24">
        <f t="shared" si="3"/>
        <v>7</v>
      </c>
      <c r="U11" s="35" t="s">
        <v>378</v>
      </c>
      <c r="W11" s="45" t="s">
        <v>383</v>
      </c>
      <c r="X11" s="41">
        <f t="shared" si="4"/>
        <v>0.45</v>
      </c>
      <c r="Y11" s="41">
        <f t="shared" si="5"/>
        <v>4.5999999999999996</v>
      </c>
      <c r="Z11" s="41">
        <f t="shared" si="6"/>
        <v>0</v>
      </c>
      <c r="AA11" s="41">
        <f t="shared" si="7"/>
        <v>5.05</v>
      </c>
    </row>
    <row r="12" spans="1:27" ht="24.95" customHeight="1">
      <c r="A12" s="181">
        <f>Seznam!B26</f>
        <v>4</v>
      </c>
      <c r="B12" s="182" t="str">
        <f>Seznam!C26</f>
        <v>Anna Deimová</v>
      </c>
      <c r="C12" s="389">
        <f>Seznam!D26</f>
        <v>2007</v>
      </c>
      <c r="D12" s="183" t="str">
        <f>Seznam!E26</f>
        <v>GSK Tábor</v>
      </c>
      <c r="E12" s="183">
        <f>Seznam!F26</f>
        <v>0</v>
      </c>
      <c r="F12" s="378" t="s">
        <v>380</v>
      </c>
      <c r="G12" s="209">
        <v>1.1000000000000001</v>
      </c>
      <c r="H12" s="210">
        <v>0.4</v>
      </c>
      <c r="I12" s="211">
        <v>0.4</v>
      </c>
      <c r="J12" s="211">
        <v>0.4</v>
      </c>
      <c r="K12" s="33">
        <f t="shared" si="0"/>
        <v>0.4</v>
      </c>
      <c r="L12" s="212">
        <v>4.5</v>
      </c>
      <c r="M12" s="213">
        <v>5</v>
      </c>
      <c r="N12" s="211">
        <v>4.0999999999999996</v>
      </c>
      <c r="O12" s="211">
        <v>4.4000000000000004</v>
      </c>
      <c r="P12" s="33">
        <f t="shared" si="1"/>
        <v>4.45</v>
      </c>
      <c r="Q12" s="214"/>
      <c r="R12" s="26">
        <f t="shared" si="2"/>
        <v>4.8500000000000005</v>
      </c>
      <c r="S12" s="192" t="s">
        <v>378</v>
      </c>
      <c r="T12" s="24">
        <f t="shared" si="3"/>
        <v>8</v>
      </c>
      <c r="U12" s="35" t="s">
        <v>378</v>
      </c>
      <c r="W12" s="45" t="s">
        <v>383</v>
      </c>
      <c r="X12" s="41">
        <f t="shared" si="4"/>
        <v>0.4</v>
      </c>
      <c r="Y12" s="41">
        <f t="shared" si="5"/>
        <v>4.45</v>
      </c>
      <c r="Z12" s="41">
        <f t="shared" si="6"/>
        <v>0</v>
      </c>
      <c r="AA12" s="41">
        <f t="shared" si="7"/>
        <v>4.8500000000000005</v>
      </c>
    </row>
    <row r="13" spans="1:27" ht="24.95" customHeight="1">
      <c r="A13" s="181">
        <f>Seznam!B27</f>
        <v>6</v>
      </c>
      <c r="B13" s="182" t="str">
        <f>Seznam!C27</f>
        <v>Natálie Šeďová</v>
      </c>
      <c r="C13" s="389">
        <f>Seznam!D27</f>
        <v>2007</v>
      </c>
      <c r="D13" s="183" t="str">
        <f>Seznam!E27</f>
        <v>SK PROVO Brno</v>
      </c>
      <c r="E13" s="183">
        <f>Seznam!F27</f>
        <v>0</v>
      </c>
      <c r="F13" s="378" t="s">
        <v>380</v>
      </c>
      <c r="G13" s="209">
        <v>2.2999999999999998</v>
      </c>
      <c r="H13" s="210">
        <v>3</v>
      </c>
      <c r="I13" s="211">
        <v>3.4</v>
      </c>
      <c r="J13" s="211">
        <v>3.4</v>
      </c>
      <c r="K13" s="33">
        <f t="shared" si="0"/>
        <v>3.2</v>
      </c>
      <c r="L13" s="212">
        <v>6</v>
      </c>
      <c r="M13" s="213">
        <v>5.8</v>
      </c>
      <c r="N13" s="211">
        <v>6</v>
      </c>
      <c r="O13" s="211">
        <v>6.3</v>
      </c>
      <c r="P13" s="33">
        <f t="shared" si="1"/>
        <v>6</v>
      </c>
      <c r="Q13" s="214"/>
      <c r="R13" s="26">
        <f t="shared" si="2"/>
        <v>9.1999999999999993</v>
      </c>
      <c r="S13" s="192" t="s">
        <v>378</v>
      </c>
      <c r="T13" s="24">
        <f t="shared" si="3"/>
        <v>1</v>
      </c>
      <c r="U13" s="35" t="s">
        <v>378</v>
      </c>
      <c r="W13" s="45" t="s">
        <v>383</v>
      </c>
      <c r="X13" s="41">
        <f t="shared" si="4"/>
        <v>3.2</v>
      </c>
      <c r="Y13" s="41">
        <f t="shared" si="5"/>
        <v>6</v>
      </c>
      <c r="Z13" s="41">
        <f t="shared" si="6"/>
        <v>0</v>
      </c>
      <c r="AA13" s="41">
        <f t="shared" si="7"/>
        <v>9.1999999999999993</v>
      </c>
    </row>
    <row r="14" spans="1:27" ht="24.95" customHeight="1">
      <c r="A14" s="181">
        <f>Seznam!B28</f>
        <v>7</v>
      </c>
      <c r="B14" s="182" t="str">
        <f>Seznam!C28</f>
        <v>Tereza Procházková</v>
      </c>
      <c r="C14" s="389">
        <f>Seznam!D28</f>
        <v>2007</v>
      </c>
      <c r="D14" s="183" t="str">
        <f>Seznam!E28</f>
        <v>SKP MG Brno</v>
      </c>
      <c r="E14" s="183">
        <f>Seznam!F28</f>
        <v>0</v>
      </c>
      <c r="F14" s="389" t="s">
        <v>380</v>
      </c>
      <c r="G14" s="209">
        <v>1.7</v>
      </c>
      <c r="H14" s="210">
        <v>2.5</v>
      </c>
      <c r="I14" s="211">
        <v>2</v>
      </c>
      <c r="J14" s="211">
        <v>2</v>
      </c>
      <c r="K14" s="33">
        <f t="shared" si="0"/>
        <v>2</v>
      </c>
      <c r="L14" s="212">
        <v>4.8</v>
      </c>
      <c r="M14" s="213">
        <v>6.1</v>
      </c>
      <c r="N14" s="211">
        <v>5.5</v>
      </c>
      <c r="O14" s="211">
        <v>5.5</v>
      </c>
      <c r="P14" s="33">
        <f t="shared" si="1"/>
        <v>5.5</v>
      </c>
      <c r="Q14" s="214"/>
      <c r="R14" s="26">
        <f t="shared" si="2"/>
        <v>7.5</v>
      </c>
      <c r="S14" s="192" t="s">
        <v>378</v>
      </c>
      <c r="T14" s="24">
        <f t="shared" si="3"/>
        <v>4</v>
      </c>
      <c r="U14" s="35" t="s">
        <v>378</v>
      </c>
      <c r="W14" s="45" t="s">
        <v>383</v>
      </c>
      <c r="X14" s="41">
        <f t="shared" si="4"/>
        <v>2</v>
      </c>
      <c r="Y14" s="41">
        <f t="shared" si="5"/>
        <v>5.5</v>
      </c>
      <c r="Z14" s="41">
        <f t="shared" si="6"/>
        <v>0</v>
      </c>
      <c r="AA14" s="41">
        <f t="shared" si="7"/>
        <v>7.5</v>
      </c>
    </row>
    <row r="15" spans="1:27" ht="24.95" customHeight="1">
      <c r="A15" s="181">
        <f>Seznam!B29</f>
        <v>8</v>
      </c>
      <c r="B15" s="182" t="str">
        <f>Seznam!C29</f>
        <v>Karolína Laubelová</v>
      </c>
      <c r="C15" s="389">
        <f>Seznam!D29</f>
        <v>2007</v>
      </c>
      <c r="D15" s="183" t="str">
        <f>Seznam!E29</f>
        <v>SLAVIA HRADEC KRÁLOVÉ</v>
      </c>
      <c r="E15" s="183">
        <f>Seznam!F29</f>
        <v>0</v>
      </c>
      <c r="F15" s="389" t="s">
        <v>380</v>
      </c>
      <c r="G15" s="209">
        <v>0.7</v>
      </c>
      <c r="H15" s="210">
        <v>0.6</v>
      </c>
      <c r="I15" s="211">
        <v>1.5</v>
      </c>
      <c r="J15" s="211">
        <v>0.3</v>
      </c>
      <c r="K15" s="33">
        <f t="shared" si="0"/>
        <v>0.65</v>
      </c>
      <c r="L15" s="212">
        <v>4.9000000000000004</v>
      </c>
      <c r="M15" s="213">
        <v>4.5</v>
      </c>
      <c r="N15" s="211">
        <v>4.5</v>
      </c>
      <c r="O15" s="211">
        <v>5</v>
      </c>
      <c r="P15" s="33">
        <f t="shared" si="1"/>
        <v>4.7</v>
      </c>
      <c r="Q15" s="214">
        <v>0.6</v>
      </c>
      <c r="R15" s="26">
        <f t="shared" si="2"/>
        <v>4.7500000000000009</v>
      </c>
      <c r="S15" s="192" t="s">
        <v>378</v>
      </c>
      <c r="T15" s="24">
        <f t="shared" si="3"/>
        <v>9</v>
      </c>
      <c r="U15" s="35" t="s">
        <v>378</v>
      </c>
      <c r="W15" s="45" t="s">
        <v>383</v>
      </c>
      <c r="X15" s="41">
        <f t="shared" si="4"/>
        <v>0.65</v>
      </c>
      <c r="Y15" s="41">
        <f t="shared" si="5"/>
        <v>4.7</v>
      </c>
      <c r="Z15" s="41">
        <f t="shared" si="6"/>
        <v>0.6</v>
      </c>
      <c r="AA15" s="41">
        <f t="shared" si="7"/>
        <v>4.7500000000000009</v>
      </c>
    </row>
    <row r="16" spans="1:27" ht="24.95" customHeight="1">
      <c r="A16" s="181">
        <f>Seznam!B30</f>
        <v>9</v>
      </c>
      <c r="B16" s="182" t="str">
        <f>Seznam!C30</f>
        <v>Sofie Sůvová</v>
      </c>
      <c r="C16" s="389">
        <f>Seznam!D30</f>
        <v>2007</v>
      </c>
      <c r="D16" s="183" t="str">
        <f>Seznam!E30</f>
        <v>Žižkov I. Elite</v>
      </c>
      <c r="E16" s="183">
        <f>Seznam!F30</f>
        <v>0</v>
      </c>
      <c r="F16" s="389" t="s">
        <v>380</v>
      </c>
      <c r="G16" s="209">
        <v>0.8</v>
      </c>
      <c r="H16" s="210">
        <v>1.1000000000000001</v>
      </c>
      <c r="I16" s="211">
        <v>1.9</v>
      </c>
      <c r="J16" s="211">
        <v>1.3</v>
      </c>
      <c r="K16" s="33">
        <f t="shared" si="0"/>
        <v>1.2</v>
      </c>
      <c r="L16" s="212">
        <v>5.4</v>
      </c>
      <c r="M16" s="213">
        <v>5.6</v>
      </c>
      <c r="N16" s="211">
        <v>4.7</v>
      </c>
      <c r="O16" s="211">
        <v>4.7</v>
      </c>
      <c r="P16" s="33">
        <f t="shared" si="1"/>
        <v>5.05</v>
      </c>
      <c r="Q16" s="214"/>
      <c r="R16" s="26">
        <f t="shared" si="2"/>
        <v>6.25</v>
      </c>
      <c r="S16" s="192" t="s">
        <v>378</v>
      </c>
      <c r="T16" s="24">
        <f t="shared" si="3"/>
        <v>6</v>
      </c>
      <c r="U16" s="35" t="s">
        <v>378</v>
      </c>
      <c r="W16" s="45" t="s">
        <v>383</v>
      </c>
      <c r="X16" s="41">
        <f t="shared" si="4"/>
        <v>1.2</v>
      </c>
      <c r="Y16" s="41">
        <f t="shared" si="5"/>
        <v>5.05</v>
      </c>
      <c r="Z16" s="41">
        <f t="shared" si="6"/>
        <v>0</v>
      </c>
      <c r="AA16" s="41">
        <f t="shared" si="7"/>
        <v>6.25</v>
      </c>
    </row>
    <row r="17" spans="1:27" ht="24.95" customHeight="1">
      <c r="A17" s="181">
        <f>Seznam!B31</f>
        <v>12</v>
      </c>
      <c r="B17" s="182" t="str">
        <f>Seznam!C31</f>
        <v>Valentýna Petříková</v>
      </c>
      <c r="C17" s="389">
        <f>Seznam!D31</f>
        <v>2007</v>
      </c>
      <c r="D17" s="183" t="str">
        <f>Seznam!E31</f>
        <v>RG Proactive Milevsko</v>
      </c>
      <c r="E17" s="183" t="e">
        <f>Seznam!#REF!</f>
        <v>#REF!</v>
      </c>
      <c r="F17" s="389" t="s">
        <v>380</v>
      </c>
      <c r="G17" s="209">
        <v>2.2999999999999998</v>
      </c>
      <c r="H17" s="210">
        <v>2.7</v>
      </c>
      <c r="I17" s="211">
        <v>2.9</v>
      </c>
      <c r="J17" s="211">
        <v>2.4</v>
      </c>
      <c r="K17" s="33">
        <f t="shared" si="0"/>
        <v>2.5499999999999998</v>
      </c>
      <c r="L17" s="212">
        <v>6.1</v>
      </c>
      <c r="M17" s="213">
        <v>6</v>
      </c>
      <c r="N17" s="211">
        <v>6.9</v>
      </c>
      <c r="O17" s="211">
        <v>6.2</v>
      </c>
      <c r="P17" s="33">
        <f t="shared" si="1"/>
        <v>6.15</v>
      </c>
      <c r="Q17" s="214"/>
      <c r="R17" s="26">
        <f t="shared" si="2"/>
        <v>8.6999999999999993</v>
      </c>
      <c r="S17" s="192" t="s">
        <v>378</v>
      </c>
      <c r="T17" s="24">
        <f t="shared" si="3"/>
        <v>2</v>
      </c>
      <c r="U17" s="35" t="s">
        <v>378</v>
      </c>
      <c r="W17" s="45" t="s">
        <v>383</v>
      </c>
      <c r="X17" s="41">
        <f t="shared" si="4"/>
        <v>2.5499999999999998</v>
      </c>
      <c r="Y17" s="41">
        <f t="shared" si="5"/>
        <v>6.15</v>
      </c>
      <c r="Z17" s="41">
        <f t="shared" si="6"/>
        <v>0</v>
      </c>
      <c r="AA17" s="41">
        <f t="shared" si="7"/>
        <v>8.6999999999999993</v>
      </c>
    </row>
    <row r="18" spans="1:27" ht="24.95" customHeight="1">
      <c r="A18" s="181"/>
      <c r="B18" s="182"/>
      <c r="C18" s="389"/>
      <c r="D18" s="183"/>
      <c r="E18" s="183"/>
      <c r="F18" s="389"/>
      <c r="G18" s="42">
        <v>0</v>
      </c>
      <c r="H18" s="14"/>
      <c r="I18" s="36">
        <f t="shared" ref="I18" si="8">IF($L$2&lt;3,"x",0)</f>
        <v>0</v>
      </c>
      <c r="J18" s="36">
        <f t="shared" ref="J18" si="9">IF($L$2&lt;4,"x",0)</f>
        <v>0</v>
      </c>
      <c r="K18" s="33">
        <f t="shared" si="0"/>
        <v>0</v>
      </c>
      <c r="L18" s="16">
        <v>0</v>
      </c>
      <c r="M18" s="15"/>
      <c r="N18" s="36">
        <f t="shared" ref="N18" si="10">IF($M$2&lt;3,"x",0)</f>
        <v>0</v>
      </c>
      <c r="O18" s="36">
        <f t="shared" ref="O18" si="11">IF($M$2&lt;4,"x",0)</f>
        <v>0</v>
      </c>
      <c r="P18" s="33">
        <f t="shared" si="1"/>
        <v>0</v>
      </c>
      <c r="Q18" s="20"/>
      <c r="R18" s="26">
        <f t="shared" si="2"/>
        <v>0</v>
      </c>
      <c r="S18" s="192" t="s">
        <v>378</v>
      </c>
      <c r="T18" s="184">
        <f t="shared" si="3"/>
        <v>10</v>
      </c>
      <c r="U18" s="35" t="s">
        <v>378</v>
      </c>
      <c r="W18" s="45">
        <f t="shared" ref="W18" si="12">F18</f>
        <v>0</v>
      </c>
      <c r="X18" s="41">
        <f t="shared" si="4"/>
        <v>0</v>
      </c>
      <c r="Y18" s="41">
        <f t="shared" si="5"/>
        <v>0</v>
      </c>
      <c r="Z18" s="41">
        <f t="shared" si="6"/>
        <v>0</v>
      </c>
      <c r="AA18" s="41">
        <f t="shared" si="7"/>
        <v>0</v>
      </c>
    </row>
    <row r="19" spans="1:27" s="186" customFormat="1" ht="16.5" thickBot="1">
      <c r="C19" s="188"/>
      <c r="F19" s="187"/>
      <c r="G19" s="189">
        <v>0</v>
      </c>
      <c r="H19" s="189"/>
      <c r="I19" s="189"/>
      <c r="J19" s="189"/>
      <c r="K19" s="190">
        <f>SUM(G19:J19)/2</f>
        <v>0</v>
      </c>
      <c r="L19" s="198">
        <v>0</v>
      </c>
      <c r="M19" s="198"/>
      <c r="N19" s="198"/>
      <c r="O19" s="198"/>
      <c r="P19" s="190"/>
    </row>
    <row r="20" spans="1:27" ht="16.5" customHeight="1">
      <c r="A20" s="474" t="s">
        <v>347</v>
      </c>
      <c r="B20" s="476" t="s">
        <v>6</v>
      </c>
      <c r="C20" s="478" t="s">
        <v>3</v>
      </c>
      <c r="D20" s="476" t="s">
        <v>4</v>
      </c>
      <c r="E20" s="472" t="s">
        <v>5</v>
      </c>
      <c r="F20" s="472" t="s">
        <v>365</v>
      </c>
      <c r="G20" s="28" t="s">
        <v>340</v>
      </c>
      <c r="H20" s="27"/>
      <c r="I20" s="27"/>
      <c r="J20" s="27"/>
      <c r="K20" s="27"/>
      <c r="L20" s="29"/>
      <c r="M20" s="29"/>
      <c r="N20" s="29"/>
      <c r="O20" s="29"/>
      <c r="P20" s="29"/>
      <c r="Q20" s="19">
        <v>0</v>
      </c>
      <c r="R20" s="30">
        <v>0</v>
      </c>
      <c r="S20" s="185"/>
      <c r="T20" s="480" t="s">
        <v>381</v>
      </c>
      <c r="U20" s="470"/>
    </row>
    <row r="21" spans="1:27" ht="16.5" customHeight="1" thickBot="1">
      <c r="A21" s="475">
        <v>0</v>
      </c>
      <c r="B21" s="477">
        <v>0</v>
      </c>
      <c r="C21" s="479">
        <v>0</v>
      </c>
      <c r="D21" s="477">
        <v>0</v>
      </c>
      <c r="E21" s="473">
        <v>0</v>
      </c>
      <c r="F21" s="473">
        <v>0</v>
      </c>
      <c r="G21" s="17" t="s">
        <v>363</v>
      </c>
      <c r="H21" s="17" t="s">
        <v>379</v>
      </c>
      <c r="I21" s="17" t="s">
        <v>368</v>
      </c>
      <c r="J21" s="17" t="s">
        <v>369</v>
      </c>
      <c r="K21" s="17" t="s">
        <v>350</v>
      </c>
      <c r="L21" s="23" t="s">
        <v>370</v>
      </c>
      <c r="M21" s="386" t="s">
        <v>371</v>
      </c>
      <c r="N21" s="386" t="s">
        <v>372</v>
      </c>
      <c r="O21" s="386" t="s">
        <v>373</v>
      </c>
      <c r="P21" s="25" t="s">
        <v>351</v>
      </c>
      <c r="Q21" s="22" t="s">
        <v>352</v>
      </c>
      <c r="R21" s="21" t="s">
        <v>353</v>
      </c>
      <c r="S21" s="25"/>
      <c r="T21" s="481"/>
      <c r="U21" s="471"/>
      <c r="W21" s="44" t="s">
        <v>374</v>
      </c>
      <c r="X21" s="44" t="s">
        <v>350</v>
      </c>
      <c r="Y21" s="44" t="s">
        <v>351</v>
      </c>
      <c r="Z21" s="44" t="s">
        <v>375</v>
      </c>
      <c r="AA21" s="44" t="s">
        <v>348</v>
      </c>
    </row>
    <row r="22" spans="1:27" ht="24.95" customHeight="1">
      <c r="A22" s="379">
        <f t="shared" ref="A22:D30" si="13">A9</f>
        <v>1</v>
      </c>
      <c r="B22" s="2" t="str">
        <f t="shared" si="13"/>
        <v>Anna Pomahačová</v>
      </c>
      <c r="C22" s="378">
        <f t="shared" si="13"/>
        <v>2007</v>
      </c>
      <c r="D22" s="43" t="str">
        <f t="shared" si="13"/>
        <v>Žižkov I. Elite</v>
      </c>
      <c r="E22" s="43">
        <f>Seznam!F23</f>
        <v>0</v>
      </c>
      <c r="F22" s="216" t="str">
        <f t="shared" ref="F22:F30" si="14">IF($G$33="sestava bez náčiní","bez"," ")</f>
        <v xml:space="preserve"> </v>
      </c>
      <c r="G22" s="209">
        <v>2.4</v>
      </c>
      <c r="H22" s="210">
        <v>2</v>
      </c>
      <c r="I22" s="211">
        <v>1.9</v>
      </c>
      <c r="J22" s="211">
        <v>1.9</v>
      </c>
      <c r="K22" s="33">
        <f t="shared" ref="K22:K31" si="15">IF($L$2=2,TRUNC(SUM(G22:J22)/2*1000)/1000,IF($L$2=3,TRUNC(SUM(G22:J22)/3*1000)/1000,IF($L$2=4,TRUNC(MEDIAN(G22:J22)*1000)/1000,"???")))</f>
        <v>1.95</v>
      </c>
      <c r="L22" s="212">
        <v>5.9</v>
      </c>
      <c r="M22" s="213">
        <v>6.2</v>
      </c>
      <c r="N22" s="211">
        <v>4.8</v>
      </c>
      <c r="O22" s="211">
        <v>5.2</v>
      </c>
      <c r="P22" s="33">
        <f t="shared" ref="P22:P31" si="16">IF($M$2=2,TRUNC(SUM(L22:M22)/2*1000)/1000,IF($M$2=3,TRUNC(SUM(L22:N22)/3*1000)/1000,IF($M$2=4,TRUNC(MEDIAN(L22:O22)*1000)/1000,"???")))</f>
        <v>5.55</v>
      </c>
      <c r="Q22" s="214"/>
      <c r="R22" s="26">
        <f t="shared" ref="R22:R31" si="17">K22+P22-Q22</f>
        <v>7.5</v>
      </c>
      <c r="S22" s="197" t="s">
        <v>378</v>
      </c>
      <c r="T22" s="24">
        <f t="shared" ref="T22:T31" si="18">RANK(R22,$R$22:$R$31)</f>
        <v>3</v>
      </c>
      <c r="U22" s="35"/>
      <c r="W22" s="45" t="str">
        <f t="shared" ref="W22:W31" si="19">F22</f>
        <v xml:space="preserve"> </v>
      </c>
      <c r="X22" s="41">
        <f t="shared" ref="X22:X31" si="20">K22</f>
        <v>1.95</v>
      </c>
      <c r="Y22" s="41">
        <f t="shared" ref="Y22:Y31" si="21">P22</f>
        <v>5.55</v>
      </c>
      <c r="Z22" s="41">
        <f t="shared" ref="Z22:Z31" si="22">Q22</f>
        <v>0</v>
      </c>
      <c r="AA22" s="41">
        <f t="shared" ref="AA22:AA31" si="23">R22</f>
        <v>7.5</v>
      </c>
    </row>
    <row r="23" spans="1:27" ht="24.95" customHeight="1">
      <c r="A23" s="379">
        <f t="shared" si="13"/>
        <v>2</v>
      </c>
      <c r="B23" s="2" t="str">
        <f t="shared" si="13"/>
        <v>Natálie Legindi</v>
      </c>
      <c r="C23" s="378">
        <f t="shared" si="13"/>
        <v>2007</v>
      </c>
      <c r="D23" s="43" t="str">
        <f t="shared" si="13"/>
        <v>SKP MG Brno</v>
      </c>
      <c r="E23" s="43">
        <f>Seznam!F24</f>
        <v>0</v>
      </c>
      <c r="F23" s="216" t="str">
        <f t="shared" si="14"/>
        <v xml:space="preserve"> </v>
      </c>
      <c r="G23" s="209">
        <v>2.5</v>
      </c>
      <c r="H23" s="210">
        <v>1.8</v>
      </c>
      <c r="I23" s="211">
        <v>1.9</v>
      </c>
      <c r="J23" s="211">
        <v>1.9</v>
      </c>
      <c r="K23" s="33">
        <f t="shared" si="15"/>
        <v>1.9</v>
      </c>
      <c r="L23" s="212">
        <v>6.3</v>
      </c>
      <c r="M23" s="213">
        <v>6</v>
      </c>
      <c r="N23" s="211">
        <v>5</v>
      </c>
      <c r="O23" s="211">
        <v>4</v>
      </c>
      <c r="P23" s="33">
        <f t="shared" si="16"/>
        <v>5.5</v>
      </c>
      <c r="Q23" s="214"/>
      <c r="R23" s="26">
        <f t="shared" si="17"/>
        <v>7.4</v>
      </c>
      <c r="S23" s="192" t="s">
        <v>378</v>
      </c>
      <c r="T23" s="24">
        <f t="shared" si="18"/>
        <v>4</v>
      </c>
      <c r="U23" s="35"/>
      <c r="W23" s="45" t="str">
        <f t="shared" si="19"/>
        <v xml:space="preserve"> </v>
      </c>
      <c r="X23" s="41">
        <f t="shared" si="20"/>
        <v>1.9</v>
      </c>
      <c r="Y23" s="41">
        <f t="shared" si="21"/>
        <v>5.5</v>
      </c>
      <c r="Z23" s="41">
        <f t="shared" si="22"/>
        <v>0</v>
      </c>
      <c r="AA23" s="41">
        <f t="shared" si="23"/>
        <v>7.4</v>
      </c>
    </row>
    <row r="24" spans="1:27" ht="24.95" customHeight="1">
      <c r="A24" s="379">
        <f t="shared" si="13"/>
        <v>3</v>
      </c>
      <c r="B24" s="2" t="str">
        <f t="shared" si="13"/>
        <v>Anika Dominová</v>
      </c>
      <c r="C24" s="378">
        <f t="shared" si="13"/>
        <v>2007</v>
      </c>
      <c r="D24" s="43" t="str">
        <f t="shared" si="13"/>
        <v>SLAVIA HRADEC KRÁLOVÉ</v>
      </c>
      <c r="E24" s="43">
        <f>Seznam!F25</f>
        <v>0</v>
      </c>
      <c r="F24" s="216" t="str">
        <f t="shared" si="14"/>
        <v xml:space="preserve"> </v>
      </c>
      <c r="G24" s="209">
        <v>1.1000000000000001</v>
      </c>
      <c r="H24" s="210">
        <v>0.8</v>
      </c>
      <c r="I24" s="211">
        <v>1</v>
      </c>
      <c r="J24" s="211">
        <v>0.4</v>
      </c>
      <c r="K24" s="33">
        <f t="shared" si="15"/>
        <v>0.9</v>
      </c>
      <c r="L24" s="212">
        <v>4.5</v>
      </c>
      <c r="M24" s="213">
        <v>5.0999999999999996</v>
      </c>
      <c r="N24" s="211">
        <v>4.8</v>
      </c>
      <c r="O24" s="211">
        <v>3.2</v>
      </c>
      <c r="P24" s="33">
        <f t="shared" si="16"/>
        <v>4.6500000000000004</v>
      </c>
      <c r="Q24" s="214"/>
      <c r="R24" s="26">
        <f t="shared" si="17"/>
        <v>5.5500000000000007</v>
      </c>
      <c r="S24" s="192" t="s">
        <v>378</v>
      </c>
      <c r="T24" s="24">
        <f t="shared" si="18"/>
        <v>6</v>
      </c>
      <c r="U24" s="35"/>
      <c r="W24" s="45" t="str">
        <f t="shared" si="19"/>
        <v xml:space="preserve"> </v>
      </c>
      <c r="X24" s="41">
        <f t="shared" si="20"/>
        <v>0.9</v>
      </c>
      <c r="Y24" s="41">
        <f t="shared" si="21"/>
        <v>4.6500000000000004</v>
      </c>
      <c r="Z24" s="41">
        <f t="shared" si="22"/>
        <v>0</v>
      </c>
      <c r="AA24" s="41">
        <f t="shared" si="23"/>
        <v>5.5500000000000007</v>
      </c>
    </row>
    <row r="25" spans="1:27" ht="24.95" customHeight="1">
      <c r="A25" s="379">
        <f t="shared" si="13"/>
        <v>4</v>
      </c>
      <c r="B25" s="2" t="str">
        <f t="shared" si="13"/>
        <v>Anna Deimová</v>
      </c>
      <c r="C25" s="378">
        <f t="shared" si="13"/>
        <v>2007</v>
      </c>
      <c r="D25" s="43" t="str">
        <f t="shared" si="13"/>
        <v>GSK Tábor</v>
      </c>
      <c r="E25" s="43">
        <f>Seznam!F26</f>
        <v>0</v>
      </c>
      <c r="F25" s="216" t="str">
        <f t="shared" si="14"/>
        <v xml:space="preserve"> </v>
      </c>
      <c r="G25" s="209">
        <v>0.1</v>
      </c>
      <c r="H25" s="210">
        <v>0.7</v>
      </c>
      <c r="I25" s="211">
        <v>0.3</v>
      </c>
      <c r="J25" s="211">
        <v>0</v>
      </c>
      <c r="K25" s="33">
        <f t="shared" si="15"/>
        <v>0.2</v>
      </c>
      <c r="L25" s="212">
        <v>3.9</v>
      </c>
      <c r="M25" s="213">
        <v>5.2</v>
      </c>
      <c r="N25" s="211">
        <v>2.5</v>
      </c>
      <c r="O25" s="211">
        <v>3.7</v>
      </c>
      <c r="P25" s="33">
        <f t="shared" si="16"/>
        <v>3.8</v>
      </c>
      <c r="Q25" s="214"/>
      <c r="R25" s="26">
        <f t="shared" si="17"/>
        <v>4</v>
      </c>
      <c r="S25" s="192" t="s">
        <v>378</v>
      </c>
      <c r="T25" s="24">
        <f t="shared" si="18"/>
        <v>9</v>
      </c>
      <c r="U25" s="35"/>
      <c r="W25" s="45" t="str">
        <f t="shared" si="19"/>
        <v xml:space="preserve"> </v>
      </c>
      <c r="X25" s="41">
        <f t="shared" si="20"/>
        <v>0.2</v>
      </c>
      <c r="Y25" s="41">
        <f t="shared" si="21"/>
        <v>3.8</v>
      </c>
      <c r="Z25" s="41">
        <f t="shared" si="22"/>
        <v>0</v>
      </c>
      <c r="AA25" s="41">
        <f t="shared" si="23"/>
        <v>4</v>
      </c>
    </row>
    <row r="26" spans="1:27" ht="24.95" customHeight="1">
      <c r="A26" s="379">
        <f t="shared" si="13"/>
        <v>6</v>
      </c>
      <c r="B26" s="2" t="str">
        <f t="shared" si="13"/>
        <v>Natálie Šeďová</v>
      </c>
      <c r="C26" s="378">
        <f t="shared" si="13"/>
        <v>2007</v>
      </c>
      <c r="D26" s="43" t="str">
        <f t="shared" si="13"/>
        <v>SK PROVO Brno</v>
      </c>
      <c r="E26" s="43">
        <f>Seznam!F27</f>
        <v>0</v>
      </c>
      <c r="F26" s="216" t="str">
        <f t="shared" si="14"/>
        <v xml:space="preserve"> </v>
      </c>
      <c r="G26" s="209">
        <v>2.2999999999999998</v>
      </c>
      <c r="H26" s="210">
        <v>1.7</v>
      </c>
      <c r="I26" s="211">
        <v>2.4</v>
      </c>
      <c r="J26" s="211">
        <v>2.7</v>
      </c>
      <c r="K26" s="33">
        <f t="shared" si="15"/>
        <v>2.35</v>
      </c>
      <c r="L26" s="212">
        <v>4.5</v>
      </c>
      <c r="M26" s="213">
        <v>5.0999999999999996</v>
      </c>
      <c r="N26" s="211">
        <v>6.4</v>
      </c>
      <c r="O26" s="211">
        <v>6</v>
      </c>
      <c r="P26" s="33">
        <f t="shared" si="16"/>
        <v>5.55</v>
      </c>
      <c r="Q26" s="214"/>
      <c r="R26" s="26">
        <f t="shared" si="17"/>
        <v>7.9</v>
      </c>
      <c r="S26" s="192" t="s">
        <v>378</v>
      </c>
      <c r="T26" s="24">
        <f t="shared" si="18"/>
        <v>2</v>
      </c>
      <c r="U26" s="35"/>
      <c r="W26" s="45" t="str">
        <f t="shared" si="19"/>
        <v xml:space="preserve"> </v>
      </c>
      <c r="X26" s="41">
        <f t="shared" si="20"/>
        <v>2.35</v>
      </c>
      <c r="Y26" s="41">
        <f t="shared" si="21"/>
        <v>5.55</v>
      </c>
      <c r="Z26" s="41">
        <f t="shared" si="22"/>
        <v>0</v>
      </c>
      <c r="AA26" s="41">
        <f t="shared" si="23"/>
        <v>7.9</v>
      </c>
    </row>
    <row r="27" spans="1:27" ht="24.95" customHeight="1">
      <c r="A27" s="379">
        <f t="shared" si="13"/>
        <v>7</v>
      </c>
      <c r="B27" s="2" t="str">
        <f t="shared" si="13"/>
        <v>Tereza Procházková</v>
      </c>
      <c r="C27" s="378">
        <f t="shared" si="13"/>
        <v>2007</v>
      </c>
      <c r="D27" s="43" t="str">
        <f t="shared" si="13"/>
        <v>SKP MG Brno</v>
      </c>
      <c r="E27" s="43">
        <f>Seznam!F28</f>
        <v>0</v>
      </c>
      <c r="F27" s="216" t="str">
        <f t="shared" si="14"/>
        <v xml:space="preserve"> </v>
      </c>
      <c r="G27" s="209">
        <v>2.4</v>
      </c>
      <c r="H27" s="210">
        <v>1.6</v>
      </c>
      <c r="I27" s="211">
        <v>1.3</v>
      </c>
      <c r="J27" s="211">
        <v>1.2</v>
      </c>
      <c r="K27" s="33">
        <f t="shared" si="15"/>
        <v>1.45</v>
      </c>
      <c r="L27" s="212">
        <v>5</v>
      </c>
      <c r="M27" s="213">
        <v>5.8</v>
      </c>
      <c r="N27" s="211">
        <v>4</v>
      </c>
      <c r="O27" s="211">
        <v>4.8</v>
      </c>
      <c r="P27" s="33">
        <f t="shared" si="16"/>
        <v>4.9000000000000004</v>
      </c>
      <c r="Q27" s="214"/>
      <c r="R27" s="26">
        <f t="shared" si="17"/>
        <v>6.3500000000000005</v>
      </c>
      <c r="S27" s="192" t="s">
        <v>378</v>
      </c>
      <c r="T27" s="24">
        <f t="shared" si="18"/>
        <v>5</v>
      </c>
      <c r="U27" s="35"/>
      <c r="W27" s="45" t="str">
        <f t="shared" si="19"/>
        <v xml:space="preserve"> </v>
      </c>
      <c r="X27" s="41">
        <f t="shared" si="20"/>
        <v>1.45</v>
      </c>
      <c r="Y27" s="41">
        <f t="shared" si="21"/>
        <v>4.9000000000000004</v>
      </c>
      <c r="Z27" s="41">
        <f t="shared" si="22"/>
        <v>0</v>
      </c>
      <c r="AA27" s="41">
        <f t="shared" si="23"/>
        <v>6.3500000000000005</v>
      </c>
    </row>
    <row r="28" spans="1:27" ht="24.95" customHeight="1">
      <c r="A28" s="379">
        <f t="shared" si="13"/>
        <v>8</v>
      </c>
      <c r="B28" s="2" t="str">
        <f t="shared" si="13"/>
        <v>Karolína Laubelová</v>
      </c>
      <c r="C28" s="378">
        <f t="shared" si="13"/>
        <v>2007</v>
      </c>
      <c r="D28" s="43" t="str">
        <f t="shared" si="13"/>
        <v>SLAVIA HRADEC KRÁLOVÉ</v>
      </c>
      <c r="E28" s="43">
        <f>Seznam!F29</f>
        <v>0</v>
      </c>
      <c r="F28" s="216" t="str">
        <f t="shared" si="14"/>
        <v xml:space="preserve"> </v>
      </c>
      <c r="G28" s="209">
        <v>1.1000000000000001</v>
      </c>
      <c r="H28" s="210">
        <v>0.6</v>
      </c>
      <c r="I28" s="211">
        <v>0.8</v>
      </c>
      <c r="J28" s="211">
        <v>0.5</v>
      </c>
      <c r="K28" s="33">
        <f t="shared" si="15"/>
        <v>0.7</v>
      </c>
      <c r="L28" s="212">
        <v>3.5</v>
      </c>
      <c r="M28" s="213">
        <v>4.5</v>
      </c>
      <c r="N28" s="211">
        <v>4.8</v>
      </c>
      <c r="O28" s="211">
        <v>5</v>
      </c>
      <c r="P28" s="33">
        <f t="shared" si="16"/>
        <v>4.6500000000000004</v>
      </c>
      <c r="Q28" s="214"/>
      <c r="R28" s="26">
        <f t="shared" si="17"/>
        <v>5.3500000000000005</v>
      </c>
      <c r="S28" s="192" t="s">
        <v>378</v>
      </c>
      <c r="T28" s="24">
        <f t="shared" si="18"/>
        <v>7</v>
      </c>
      <c r="U28" s="35"/>
      <c r="W28" s="45" t="str">
        <f t="shared" si="19"/>
        <v xml:space="preserve"> </v>
      </c>
      <c r="X28" s="41">
        <f t="shared" si="20"/>
        <v>0.7</v>
      </c>
      <c r="Y28" s="41">
        <f t="shared" si="21"/>
        <v>4.6500000000000004</v>
      </c>
      <c r="Z28" s="41">
        <f t="shared" si="22"/>
        <v>0</v>
      </c>
      <c r="AA28" s="41">
        <f t="shared" si="23"/>
        <v>5.3500000000000005</v>
      </c>
    </row>
    <row r="29" spans="1:27" ht="24.95" customHeight="1">
      <c r="A29" s="379">
        <f t="shared" si="13"/>
        <v>9</v>
      </c>
      <c r="B29" s="2" t="str">
        <f t="shared" si="13"/>
        <v>Sofie Sůvová</v>
      </c>
      <c r="C29" s="378">
        <f t="shared" si="13"/>
        <v>2007</v>
      </c>
      <c r="D29" s="43" t="str">
        <f t="shared" si="13"/>
        <v>Žižkov I. Elite</v>
      </c>
      <c r="E29" s="43">
        <f>Seznam!F30</f>
        <v>0</v>
      </c>
      <c r="F29" s="216" t="str">
        <f t="shared" si="14"/>
        <v xml:space="preserve"> </v>
      </c>
      <c r="G29" s="209">
        <v>1</v>
      </c>
      <c r="H29" s="210">
        <v>1.1000000000000001</v>
      </c>
      <c r="I29" s="211">
        <v>1.1000000000000001</v>
      </c>
      <c r="J29" s="211">
        <v>0.5</v>
      </c>
      <c r="K29" s="33">
        <f t="shared" si="15"/>
        <v>1.05</v>
      </c>
      <c r="L29" s="212">
        <v>5.4</v>
      </c>
      <c r="M29" s="213">
        <v>4.5</v>
      </c>
      <c r="N29" s="211">
        <v>3.9</v>
      </c>
      <c r="O29" s="211">
        <v>4</v>
      </c>
      <c r="P29" s="33">
        <f t="shared" si="16"/>
        <v>4.25</v>
      </c>
      <c r="Q29" s="214"/>
      <c r="R29" s="26">
        <f t="shared" si="17"/>
        <v>5.3</v>
      </c>
      <c r="S29" s="192" t="s">
        <v>378</v>
      </c>
      <c r="T29" s="24">
        <f t="shared" si="18"/>
        <v>8</v>
      </c>
      <c r="U29" s="35"/>
      <c r="W29" s="45" t="str">
        <f t="shared" si="19"/>
        <v xml:space="preserve"> </v>
      </c>
      <c r="X29" s="41">
        <f t="shared" si="20"/>
        <v>1.05</v>
      </c>
      <c r="Y29" s="41">
        <f t="shared" si="21"/>
        <v>4.25</v>
      </c>
      <c r="Z29" s="41">
        <f t="shared" si="22"/>
        <v>0</v>
      </c>
      <c r="AA29" s="41">
        <f t="shared" si="23"/>
        <v>5.3</v>
      </c>
    </row>
    <row r="30" spans="1:27" ht="24.95" customHeight="1">
      <c r="A30" s="379">
        <f t="shared" si="13"/>
        <v>12</v>
      </c>
      <c r="B30" s="2" t="str">
        <f t="shared" si="13"/>
        <v>Valentýna Petříková</v>
      </c>
      <c r="C30" s="378">
        <f t="shared" si="13"/>
        <v>2007</v>
      </c>
      <c r="D30" s="43" t="str">
        <f t="shared" si="13"/>
        <v>RG Proactive Milevsko</v>
      </c>
      <c r="E30" s="43" t="e">
        <f>Seznam!#REF!</f>
        <v>#REF!</v>
      </c>
      <c r="F30" s="216" t="str">
        <f t="shared" si="14"/>
        <v xml:space="preserve"> </v>
      </c>
      <c r="G30" s="209">
        <v>2.4</v>
      </c>
      <c r="H30" s="210">
        <v>1.9</v>
      </c>
      <c r="I30" s="211">
        <v>2.2999999999999998</v>
      </c>
      <c r="J30" s="211">
        <v>2.6</v>
      </c>
      <c r="K30" s="33">
        <f t="shared" si="15"/>
        <v>2.35</v>
      </c>
      <c r="L30" s="212">
        <v>6.1</v>
      </c>
      <c r="M30" s="213">
        <v>5.6</v>
      </c>
      <c r="N30" s="211">
        <v>5</v>
      </c>
      <c r="O30" s="211">
        <v>6.2</v>
      </c>
      <c r="P30" s="33">
        <f t="shared" si="16"/>
        <v>5.85</v>
      </c>
      <c r="Q30" s="214"/>
      <c r="R30" s="26">
        <f t="shared" si="17"/>
        <v>8.1999999999999993</v>
      </c>
      <c r="S30" s="192" t="s">
        <v>378</v>
      </c>
      <c r="T30" s="24">
        <f t="shared" si="18"/>
        <v>1</v>
      </c>
      <c r="U30" s="35"/>
      <c r="W30" s="45" t="str">
        <f t="shared" si="19"/>
        <v xml:space="preserve"> </v>
      </c>
      <c r="X30" s="41">
        <f t="shared" si="20"/>
        <v>2.35</v>
      </c>
      <c r="Y30" s="41">
        <f t="shared" si="21"/>
        <v>5.85</v>
      </c>
      <c r="Z30" s="41">
        <f t="shared" si="22"/>
        <v>0</v>
      </c>
      <c r="AA30" s="41">
        <f t="shared" si="23"/>
        <v>8.1999999999999993</v>
      </c>
    </row>
    <row r="31" spans="1:27" ht="24.95" customHeight="1">
      <c r="A31" s="379"/>
      <c r="B31" s="2"/>
      <c r="C31" s="378"/>
      <c r="D31" s="43"/>
      <c r="E31" s="43"/>
      <c r="F31" s="378"/>
      <c r="G31" s="42">
        <v>0</v>
      </c>
      <c r="H31" s="14"/>
      <c r="I31" s="36">
        <f t="shared" ref="I31" si="24">IF($L$2&lt;3,"x",0)</f>
        <v>0</v>
      </c>
      <c r="J31" s="36">
        <f t="shared" ref="J31" si="25">IF($L$2&lt;4,"x",0)</f>
        <v>0</v>
      </c>
      <c r="K31" s="33">
        <f t="shared" si="15"/>
        <v>0</v>
      </c>
      <c r="L31" s="16">
        <v>0</v>
      </c>
      <c r="M31" s="15"/>
      <c r="N31" s="36">
        <f t="shared" ref="N31" si="26">IF($M$2&lt;3,"x",0)</f>
        <v>0</v>
      </c>
      <c r="O31" s="36">
        <f t="shared" ref="O31" si="27">IF($M$2&lt;4,"x",0)</f>
        <v>0</v>
      </c>
      <c r="P31" s="33">
        <f t="shared" si="16"/>
        <v>0</v>
      </c>
      <c r="Q31" s="20"/>
      <c r="R31" s="26">
        <f t="shared" si="17"/>
        <v>0</v>
      </c>
      <c r="S31" s="192" t="s">
        <v>378</v>
      </c>
      <c r="T31" s="24">
        <f t="shared" si="18"/>
        <v>10</v>
      </c>
      <c r="U31" s="35"/>
      <c r="W31" s="45">
        <f t="shared" si="19"/>
        <v>0</v>
      </c>
      <c r="X31" s="41">
        <f t="shared" si="20"/>
        <v>0</v>
      </c>
      <c r="Y31" s="41">
        <f t="shared" si="21"/>
        <v>0</v>
      </c>
      <c r="Z31" s="41">
        <f t="shared" si="22"/>
        <v>0</v>
      </c>
      <c r="AA31" s="41">
        <f t="shared" si="23"/>
        <v>0</v>
      </c>
    </row>
    <row r="32" spans="1:27" s="186" customFormat="1" ht="16.5" thickBot="1">
      <c r="C32" s="188"/>
      <c r="F32" s="187"/>
      <c r="G32" s="189">
        <v>0</v>
      </c>
      <c r="H32" s="189"/>
      <c r="I32" s="189"/>
      <c r="J32" s="189"/>
      <c r="K32" s="190">
        <f>SUM(G32:J32)/2</f>
        <v>0</v>
      </c>
      <c r="L32" s="198">
        <v>0</v>
      </c>
      <c r="M32" s="198"/>
      <c r="N32" s="198"/>
      <c r="O32" s="198"/>
      <c r="P32" s="190"/>
    </row>
    <row r="33" spans="1:28" ht="16.5" customHeight="1">
      <c r="A33" s="474" t="s">
        <v>347</v>
      </c>
      <c r="B33" s="476" t="s">
        <v>6</v>
      </c>
      <c r="C33" s="478" t="s">
        <v>3</v>
      </c>
      <c r="D33" s="476" t="s">
        <v>4</v>
      </c>
      <c r="E33" s="472" t="s">
        <v>5</v>
      </c>
      <c r="F33" s="472" t="s">
        <v>365</v>
      </c>
      <c r="G33" s="28" t="str">
        <f>Kat4S3</f>
        <v>finále sestava bez náčiní</v>
      </c>
      <c r="H33" s="27"/>
      <c r="I33" s="27"/>
      <c r="J33" s="27"/>
      <c r="K33" s="27"/>
      <c r="L33" s="29"/>
      <c r="M33" s="29"/>
      <c r="N33" s="29"/>
      <c r="O33" s="29"/>
      <c r="P33" s="29"/>
      <c r="Q33" s="19">
        <v>0</v>
      </c>
      <c r="R33" s="30">
        <v>0</v>
      </c>
      <c r="S33" s="185"/>
      <c r="T33" s="480" t="s">
        <v>384</v>
      </c>
      <c r="U33" s="470" t="s">
        <v>385</v>
      </c>
    </row>
    <row r="34" spans="1:28" ht="16.5" customHeight="1" thickBot="1">
      <c r="A34" s="475">
        <v>0</v>
      </c>
      <c r="B34" s="477">
        <v>0</v>
      </c>
      <c r="C34" s="479">
        <v>0</v>
      </c>
      <c r="D34" s="477">
        <v>0</v>
      </c>
      <c r="E34" s="473">
        <v>0</v>
      </c>
      <c r="F34" s="473">
        <v>0</v>
      </c>
      <c r="G34" s="17" t="s">
        <v>363</v>
      </c>
      <c r="H34" s="17" t="s">
        <v>379</v>
      </c>
      <c r="I34" s="17" t="s">
        <v>368</v>
      </c>
      <c r="J34" s="17" t="s">
        <v>369</v>
      </c>
      <c r="K34" s="17" t="s">
        <v>350</v>
      </c>
      <c r="L34" s="23" t="s">
        <v>370</v>
      </c>
      <c r="M34" s="386" t="s">
        <v>371</v>
      </c>
      <c r="N34" s="386" t="s">
        <v>372</v>
      </c>
      <c r="O34" s="386" t="s">
        <v>373</v>
      </c>
      <c r="P34" s="25" t="s">
        <v>351</v>
      </c>
      <c r="Q34" s="22" t="s">
        <v>352</v>
      </c>
      <c r="R34" s="21" t="s">
        <v>353</v>
      </c>
      <c r="S34" s="25" t="s">
        <v>348</v>
      </c>
      <c r="T34" s="481"/>
      <c r="U34" s="471"/>
      <c r="W34" s="44" t="s">
        <v>374</v>
      </c>
      <c r="X34" s="44" t="s">
        <v>350</v>
      </c>
      <c r="Y34" s="44" t="s">
        <v>351</v>
      </c>
      <c r="Z34" s="44" t="s">
        <v>375</v>
      </c>
      <c r="AA34" s="44" t="s">
        <v>348</v>
      </c>
      <c r="AB34" s="44" t="s">
        <v>353</v>
      </c>
    </row>
    <row r="35" spans="1:28" ht="24.95" customHeight="1">
      <c r="A35" s="379">
        <f t="shared" ref="A35:D43" si="28">A22</f>
        <v>1</v>
      </c>
      <c r="B35" s="2" t="str">
        <f t="shared" si="28"/>
        <v>Anna Pomahačová</v>
      </c>
      <c r="C35" s="378">
        <f t="shared" si="28"/>
        <v>2007</v>
      </c>
      <c r="D35" s="43" t="str">
        <f t="shared" si="28"/>
        <v>Žižkov I. Elite</v>
      </c>
      <c r="E35" s="43">
        <f>Seznam!F23</f>
        <v>0</v>
      </c>
      <c r="F35" s="216" t="str">
        <f t="shared" ref="F35:F43" si="29">IF($G$33="sestava bez náčiní","bez"," ")</f>
        <v xml:space="preserve"> </v>
      </c>
      <c r="G35" s="209">
        <v>1.6</v>
      </c>
      <c r="H35" s="210">
        <v>2.1</v>
      </c>
      <c r="I35" s="211">
        <v>2.7</v>
      </c>
      <c r="J35" s="211">
        <v>1.6</v>
      </c>
      <c r="K35" s="33">
        <f t="shared" ref="K35:K44" si="30">IF($L$2=2,TRUNC(SUM(G35:J35)/2*1000)/1000,IF($L$2=3,TRUNC(SUM(G35:J35)/3*1000)/1000,IF($L$2=4,TRUNC(MEDIAN(G35:J35)*1000)/1000,"???")))</f>
        <v>1.85</v>
      </c>
      <c r="L35" s="212">
        <v>7.2</v>
      </c>
      <c r="M35" s="213">
        <v>7</v>
      </c>
      <c r="N35" s="211">
        <v>7</v>
      </c>
      <c r="O35" s="211">
        <v>7.5</v>
      </c>
      <c r="P35" s="33">
        <f t="shared" ref="P35:P44" si="31">IF($M$2=2,TRUNC(SUM(L35:M35)/2*1000)/1000,IF($M$2=3,TRUNC(SUM(L35:N35)/3*1000)/1000,IF($M$2=4,TRUNC(MEDIAN(L35:O35)*1000)/1000,"???")))</f>
        <v>7.1</v>
      </c>
      <c r="Q35" s="214"/>
      <c r="R35" s="26">
        <f t="shared" ref="R35:R44" si="32">K35+P35-Q35</f>
        <v>8.9499999999999993</v>
      </c>
      <c r="S35" s="34">
        <f t="shared" ref="S35:S43" si="33">R9+R22+R35</f>
        <v>22.75</v>
      </c>
      <c r="T35" s="24">
        <f t="shared" ref="T35:T44" si="34">RANK(R35,$R$35:$R$44)</f>
        <v>3</v>
      </c>
      <c r="U35" s="35" t="e">
        <f t="shared" ref="U35:U44" si="35">RANK(S35,$S$35:$S$44)</f>
        <v>#REF!</v>
      </c>
      <c r="W35" s="45" t="s">
        <v>380</v>
      </c>
      <c r="X35" s="41">
        <f t="shared" ref="X35:X44" si="36">K35</f>
        <v>1.85</v>
      </c>
      <c r="Y35" s="41">
        <f t="shared" ref="Y35:Y44" si="37">P35</f>
        <v>7.1</v>
      </c>
      <c r="Z35" s="41">
        <f t="shared" ref="Z35:Z44" si="38">Q35</f>
        <v>0</v>
      </c>
      <c r="AA35" s="41">
        <f t="shared" ref="AA35:AA44" si="39">R35</f>
        <v>8.9499999999999993</v>
      </c>
      <c r="AB35" s="41">
        <f t="shared" ref="AB35:AB44" si="40">S35</f>
        <v>22.75</v>
      </c>
    </row>
    <row r="36" spans="1:28" ht="24.95" customHeight="1">
      <c r="A36" s="379">
        <f t="shared" si="28"/>
        <v>2</v>
      </c>
      <c r="B36" s="2" t="str">
        <f t="shared" si="28"/>
        <v>Natálie Legindi</v>
      </c>
      <c r="C36" s="378">
        <f t="shared" si="28"/>
        <v>2007</v>
      </c>
      <c r="D36" s="43" t="str">
        <f t="shared" si="28"/>
        <v>SKP MG Brno</v>
      </c>
      <c r="E36" s="43">
        <f>Seznam!F24</f>
        <v>0</v>
      </c>
      <c r="F36" s="216" t="str">
        <f t="shared" si="29"/>
        <v xml:space="preserve"> </v>
      </c>
      <c r="G36" s="209">
        <v>1.6</v>
      </c>
      <c r="H36" s="210">
        <v>1.6</v>
      </c>
      <c r="I36" s="211">
        <v>1.3</v>
      </c>
      <c r="J36" s="211">
        <v>2.2000000000000002</v>
      </c>
      <c r="K36" s="33">
        <f t="shared" si="30"/>
        <v>1.6</v>
      </c>
      <c r="L36" s="212">
        <v>7.7</v>
      </c>
      <c r="M36" s="213">
        <v>7.1</v>
      </c>
      <c r="N36" s="211">
        <v>6.4</v>
      </c>
      <c r="O36" s="211">
        <v>6.5</v>
      </c>
      <c r="P36" s="33">
        <f t="shared" si="31"/>
        <v>6.8</v>
      </c>
      <c r="Q36" s="214"/>
      <c r="R36" s="26">
        <f t="shared" si="32"/>
        <v>8.4</v>
      </c>
      <c r="S36" s="34">
        <f t="shared" si="33"/>
        <v>23.75</v>
      </c>
      <c r="T36" s="24">
        <f t="shared" si="34"/>
        <v>5</v>
      </c>
      <c r="U36" s="35" t="e">
        <f t="shared" si="35"/>
        <v>#REF!</v>
      </c>
      <c r="W36" s="45" t="s">
        <v>380</v>
      </c>
      <c r="X36" s="41">
        <f t="shared" si="36"/>
        <v>1.6</v>
      </c>
      <c r="Y36" s="41">
        <f t="shared" si="37"/>
        <v>6.8</v>
      </c>
      <c r="Z36" s="41">
        <f t="shared" si="38"/>
        <v>0</v>
      </c>
      <c r="AA36" s="41">
        <f t="shared" si="39"/>
        <v>8.4</v>
      </c>
      <c r="AB36" s="41">
        <f t="shared" si="40"/>
        <v>23.75</v>
      </c>
    </row>
    <row r="37" spans="1:28" ht="24.95" customHeight="1">
      <c r="A37" s="379">
        <f t="shared" si="28"/>
        <v>3</v>
      </c>
      <c r="B37" s="2" t="str">
        <f t="shared" si="28"/>
        <v>Anika Dominová</v>
      </c>
      <c r="C37" s="378">
        <f t="shared" si="28"/>
        <v>2007</v>
      </c>
      <c r="D37" s="43" t="str">
        <f t="shared" si="28"/>
        <v>SLAVIA HRADEC KRÁLOVÉ</v>
      </c>
      <c r="E37" s="43">
        <f>Seznam!F25</f>
        <v>0</v>
      </c>
      <c r="F37" s="216" t="str">
        <f t="shared" si="29"/>
        <v xml:space="preserve"> </v>
      </c>
      <c r="G37" s="209">
        <v>0.8</v>
      </c>
      <c r="H37" s="210">
        <v>0.8</v>
      </c>
      <c r="I37" s="211">
        <v>0.6</v>
      </c>
      <c r="J37" s="211">
        <v>1.1000000000000001</v>
      </c>
      <c r="K37" s="33">
        <f t="shared" si="30"/>
        <v>0.8</v>
      </c>
      <c r="L37" s="212">
        <v>6.2</v>
      </c>
      <c r="M37" s="213">
        <v>4.8</v>
      </c>
      <c r="N37" s="211">
        <v>6.4</v>
      </c>
      <c r="O37" s="211">
        <v>5</v>
      </c>
      <c r="P37" s="33">
        <f t="shared" si="31"/>
        <v>5.6</v>
      </c>
      <c r="Q37" s="214"/>
      <c r="R37" s="26">
        <f t="shared" si="32"/>
        <v>6.3999999999999995</v>
      </c>
      <c r="S37" s="34">
        <f t="shared" si="33"/>
        <v>17</v>
      </c>
      <c r="T37" s="24">
        <f t="shared" si="34"/>
        <v>7</v>
      </c>
      <c r="U37" s="35" t="e">
        <f t="shared" si="35"/>
        <v>#REF!</v>
      </c>
      <c r="W37" s="45" t="s">
        <v>380</v>
      </c>
      <c r="X37" s="41">
        <f t="shared" si="36"/>
        <v>0.8</v>
      </c>
      <c r="Y37" s="41">
        <f t="shared" si="37"/>
        <v>5.6</v>
      </c>
      <c r="Z37" s="41">
        <f t="shared" si="38"/>
        <v>0</v>
      </c>
      <c r="AA37" s="41">
        <f t="shared" si="39"/>
        <v>6.3999999999999995</v>
      </c>
      <c r="AB37" s="41">
        <f t="shared" si="40"/>
        <v>17</v>
      </c>
    </row>
    <row r="38" spans="1:28" ht="24.95" customHeight="1">
      <c r="A38" s="379">
        <f t="shared" si="28"/>
        <v>4</v>
      </c>
      <c r="B38" s="2" t="str">
        <f t="shared" si="28"/>
        <v>Anna Deimová</v>
      </c>
      <c r="C38" s="378">
        <f t="shared" si="28"/>
        <v>2007</v>
      </c>
      <c r="D38" s="43" t="str">
        <f t="shared" si="28"/>
        <v>GSK Tábor</v>
      </c>
      <c r="E38" s="43">
        <f>Seznam!F26</f>
        <v>0</v>
      </c>
      <c r="F38" s="216" t="str">
        <f t="shared" si="29"/>
        <v xml:space="preserve"> </v>
      </c>
      <c r="G38" s="209">
        <v>0.2</v>
      </c>
      <c r="H38" s="210">
        <v>0.5</v>
      </c>
      <c r="I38" s="211">
        <v>0.6</v>
      </c>
      <c r="J38" s="211">
        <v>0.2</v>
      </c>
      <c r="K38" s="33">
        <f t="shared" si="30"/>
        <v>0.35</v>
      </c>
      <c r="L38" s="212">
        <v>7</v>
      </c>
      <c r="M38" s="213">
        <v>4.5</v>
      </c>
      <c r="N38" s="211">
        <v>4.8</v>
      </c>
      <c r="O38" s="211">
        <v>4.3</v>
      </c>
      <c r="P38" s="33">
        <f t="shared" si="31"/>
        <v>4.6500000000000004</v>
      </c>
      <c r="Q38" s="214"/>
      <c r="R38" s="26">
        <f t="shared" si="32"/>
        <v>5</v>
      </c>
      <c r="S38" s="34">
        <f t="shared" si="33"/>
        <v>13.850000000000001</v>
      </c>
      <c r="T38" s="24">
        <f t="shared" si="34"/>
        <v>9</v>
      </c>
      <c r="U38" s="35" t="e">
        <f t="shared" si="35"/>
        <v>#REF!</v>
      </c>
      <c r="W38" s="45" t="s">
        <v>380</v>
      </c>
      <c r="X38" s="41">
        <f t="shared" si="36"/>
        <v>0.35</v>
      </c>
      <c r="Y38" s="41">
        <f t="shared" si="37"/>
        <v>4.6500000000000004</v>
      </c>
      <c r="Z38" s="41">
        <f t="shared" si="38"/>
        <v>0</v>
      </c>
      <c r="AA38" s="41">
        <f t="shared" si="39"/>
        <v>5</v>
      </c>
      <c r="AB38" s="41">
        <f t="shared" si="40"/>
        <v>13.850000000000001</v>
      </c>
    </row>
    <row r="39" spans="1:28" ht="24.95" customHeight="1">
      <c r="A39" s="379">
        <f t="shared" si="28"/>
        <v>6</v>
      </c>
      <c r="B39" s="2" t="str">
        <f t="shared" si="28"/>
        <v>Natálie Šeďová</v>
      </c>
      <c r="C39" s="378">
        <f t="shared" si="28"/>
        <v>2007</v>
      </c>
      <c r="D39" s="43" t="str">
        <f t="shared" si="28"/>
        <v>SK PROVO Brno</v>
      </c>
      <c r="E39" s="43">
        <f>Seznam!F27</f>
        <v>0</v>
      </c>
      <c r="F39" s="216" t="str">
        <f t="shared" si="29"/>
        <v xml:space="preserve"> </v>
      </c>
      <c r="G39" s="209">
        <v>2.2000000000000002</v>
      </c>
      <c r="H39" s="210">
        <v>2.9</v>
      </c>
      <c r="I39" s="211">
        <v>2.7</v>
      </c>
      <c r="J39" s="211">
        <v>2.2999999999999998</v>
      </c>
      <c r="K39" s="33">
        <f t="shared" si="30"/>
        <v>2.5</v>
      </c>
      <c r="L39" s="212">
        <v>7</v>
      </c>
      <c r="M39" s="213">
        <v>6.8</v>
      </c>
      <c r="N39" s="211">
        <v>7.5</v>
      </c>
      <c r="O39" s="211">
        <v>6</v>
      </c>
      <c r="P39" s="33">
        <f t="shared" si="31"/>
        <v>6.9</v>
      </c>
      <c r="Q39" s="214"/>
      <c r="R39" s="26">
        <f t="shared" si="32"/>
        <v>9.4</v>
      </c>
      <c r="S39" s="34">
        <f t="shared" si="33"/>
        <v>26.5</v>
      </c>
      <c r="T39" s="24">
        <f t="shared" si="34"/>
        <v>2</v>
      </c>
      <c r="U39" s="35" t="e">
        <f t="shared" si="35"/>
        <v>#REF!</v>
      </c>
      <c r="W39" s="45" t="s">
        <v>380</v>
      </c>
      <c r="X39" s="41">
        <f t="shared" si="36"/>
        <v>2.5</v>
      </c>
      <c r="Y39" s="41">
        <f t="shared" si="37"/>
        <v>6.9</v>
      </c>
      <c r="Z39" s="41">
        <f t="shared" si="38"/>
        <v>0</v>
      </c>
      <c r="AA39" s="41">
        <f t="shared" si="39"/>
        <v>9.4</v>
      </c>
      <c r="AB39" s="41">
        <f t="shared" si="40"/>
        <v>26.5</v>
      </c>
    </row>
    <row r="40" spans="1:28" ht="24.95" customHeight="1">
      <c r="A40" s="379">
        <f t="shared" si="28"/>
        <v>7</v>
      </c>
      <c r="B40" s="2" t="str">
        <f t="shared" si="28"/>
        <v>Tereza Procházková</v>
      </c>
      <c r="C40" s="378">
        <f t="shared" si="28"/>
        <v>2007</v>
      </c>
      <c r="D40" s="43" t="str">
        <f t="shared" si="28"/>
        <v>SKP MG Brno</v>
      </c>
      <c r="E40" s="43">
        <f>Seznam!F28</f>
        <v>0</v>
      </c>
      <c r="F40" s="216" t="str">
        <f t="shared" si="29"/>
        <v xml:space="preserve"> </v>
      </c>
      <c r="G40" s="209">
        <v>2.7</v>
      </c>
      <c r="H40" s="210">
        <v>1.2</v>
      </c>
      <c r="I40" s="211">
        <v>1.8</v>
      </c>
      <c r="J40" s="211">
        <v>1.6</v>
      </c>
      <c r="K40" s="33">
        <f t="shared" si="30"/>
        <v>1.7</v>
      </c>
      <c r="L40" s="212">
        <v>6.1</v>
      </c>
      <c r="M40" s="213">
        <v>7.2</v>
      </c>
      <c r="N40" s="211">
        <v>7.6</v>
      </c>
      <c r="O40" s="211">
        <v>6.3</v>
      </c>
      <c r="P40" s="33">
        <f t="shared" si="31"/>
        <v>6.75</v>
      </c>
      <c r="Q40" s="214"/>
      <c r="R40" s="26">
        <f t="shared" si="32"/>
        <v>8.4499999999999993</v>
      </c>
      <c r="S40" s="34">
        <f t="shared" si="33"/>
        <v>22.3</v>
      </c>
      <c r="T40" s="24">
        <f t="shared" si="34"/>
        <v>4</v>
      </c>
      <c r="U40" s="35" t="e">
        <f t="shared" si="35"/>
        <v>#REF!</v>
      </c>
      <c r="W40" s="45" t="s">
        <v>380</v>
      </c>
      <c r="X40" s="41">
        <f t="shared" si="36"/>
        <v>1.7</v>
      </c>
      <c r="Y40" s="41">
        <f t="shared" si="37"/>
        <v>6.75</v>
      </c>
      <c r="Z40" s="41">
        <f t="shared" si="38"/>
        <v>0</v>
      </c>
      <c r="AA40" s="41">
        <f t="shared" si="39"/>
        <v>8.4499999999999993</v>
      </c>
      <c r="AB40" s="41">
        <f t="shared" si="40"/>
        <v>22.3</v>
      </c>
    </row>
    <row r="41" spans="1:28" ht="24.95" customHeight="1">
      <c r="A41" s="379">
        <f t="shared" si="28"/>
        <v>8</v>
      </c>
      <c r="B41" s="2" t="str">
        <f t="shared" si="28"/>
        <v>Karolína Laubelová</v>
      </c>
      <c r="C41" s="378">
        <f t="shared" si="28"/>
        <v>2007</v>
      </c>
      <c r="D41" s="43" t="str">
        <f t="shared" si="28"/>
        <v>SLAVIA HRADEC KRÁLOVÉ</v>
      </c>
      <c r="E41" s="43">
        <f>Seznam!F29</f>
        <v>0</v>
      </c>
      <c r="F41" s="216" t="str">
        <f t="shared" si="29"/>
        <v xml:space="preserve"> </v>
      </c>
      <c r="G41" s="209">
        <v>0.9</v>
      </c>
      <c r="H41" s="210">
        <v>0.3</v>
      </c>
      <c r="I41" s="211">
        <v>0.6</v>
      </c>
      <c r="J41" s="211">
        <v>0.9</v>
      </c>
      <c r="K41" s="33">
        <f t="shared" si="30"/>
        <v>0.75</v>
      </c>
      <c r="L41" s="212">
        <v>4.3</v>
      </c>
      <c r="M41" s="213">
        <v>6.2</v>
      </c>
      <c r="N41" s="211">
        <v>5.2</v>
      </c>
      <c r="O41" s="211">
        <v>5.7</v>
      </c>
      <c r="P41" s="33">
        <f t="shared" si="31"/>
        <v>5.45</v>
      </c>
      <c r="Q41" s="214"/>
      <c r="R41" s="26">
        <f t="shared" si="32"/>
        <v>6.2</v>
      </c>
      <c r="S41" s="34">
        <f t="shared" si="33"/>
        <v>16.3</v>
      </c>
      <c r="T41" s="24">
        <f t="shared" si="34"/>
        <v>8</v>
      </c>
      <c r="U41" s="35" t="e">
        <f t="shared" si="35"/>
        <v>#REF!</v>
      </c>
      <c r="W41" s="45" t="s">
        <v>380</v>
      </c>
      <c r="X41" s="41">
        <f t="shared" si="36"/>
        <v>0.75</v>
      </c>
      <c r="Y41" s="41">
        <f t="shared" si="37"/>
        <v>5.45</v>
      </c>
      <c r="Z41" s="41">
        <f t="shared" si="38"/>
        <v>0</v>
      </c>
      <c r="AA41" s="41">
        <f t="shared" si="39"/>
        <v>6.2</v>
      </c>
      <c r="AB41" s="41">
        <f t="shared" si="40"/>
        <v>16.3</v>
      </c>
    </row>
    <row r="42" spans="1:28" ht="24.95" customHeight="1">
      <c r="A42" s="379">
        <f t="shared" si="28"/>
        <v>9</v>
      </c>
      <c r="B42" s="2" t="str">
        <f t="shared" si="28"/>
        <v>Sofie Sůvová</v>
      </c>
      <c r="C42" s="378">
        <f t="shared" si="28"/>
        <v>2007</v>
      </c>
      <c r="D42" s="43" t="str">
        <f t="shared" si="28"/>
        <v>Žižkov I. Elite</v>
      </c>
      <c r="E42" s="43">
        <f>Seznam!F30</f>
        <v>0</v>
      </c>
      <c r="F42" s="216" t="str">
        <f t="shared" si="29"/>
        <v xml:space="preserve"> </v>
      </c>
      <c r="G42" s="209">
        <v>1</v>
      </c>
      <c r="H42" s="210">
        <v>1.5</v>
      </c>
      <c r="I42" s="211">
        <v>1.9</v>
      </c>
      <c r="J42" s="211">
        <v>1.2</v>
      </c>
      <c r="K42" s="33">
        <f t="shared" si="30"/>
        <v>1.35</v>
      </c>
      <c r="L42" s="212">
        <v>6.4</v>
      </c>
      <c r="M42" s="213">
        <v>7</v>
      </c>
      <c r="N42" s="211">
        <v>6.9</v>
      </c>
      <c r="O42" s="211">
        <v>6.5</v>
      </c>
      <c r="P42" s="33">
        <f t="shared" si="31"/>
        <v>6.7</v>
      </c>
      <c r="Q42" s="214"/>
      <c r="R42" s="26">
        <f t="shared" si="32"/>
        <v>8.0500000000000007</v>
      </c>
      <c r="S42" s="34">
        <f t="shared" si="33"/>
        <v>19.600000000000001</v>
      </c>
      <c r="T42" s="24">
        <f t="shared" si="34"/>
        <v>6</v>
      </c>
      <c r="U42" s="35" t="e">
        <f t="shared" si="35"/>
        <v>#REF!</v>
      </c>
      <c r="W42" s="45" t="s">
        <v>380</v>
      </c>
      <c r="X42" s="41">
        <f t="shared" si="36"/>
        <v>1.35</v>
      </c>
      <c r="Y42" s="41">
        <f t="shared" si="37"/>
        <v>6.7</v>
      </c>
      <c r="Z42" s="41">
        <f t="shared" si="38"/>
        <v>0</v>
      </c>
      <c r="AA42" s="41">
        <f t="shared" si="39"/>
        <v>8.0500000000000007</v>
      </c>
      <c r="AB42" s="41">
        <f t="shared" si="40"/>
        <v>19.600000000000001</v>
      </c>
    </row>
    <row r="43" spans="1:28" ht="24.95" customHeight="1">
      <c r="A43" s="379">
        <f t="shared" si="28"/>
        <v>12</v>
      </c>
      <c r="B43" s="2" t="str">
        <f t="shared" si="28"/>
        <v>Valentýna Petříková</v>
      </c>
      <c r="C43" s="378">
        <f t="shared" si="28"/>
        <v>2007</v>
      </c>
      <c r="D43" s="43" t="str">
        <f t="shared" si="28"/>
        <v>RG Proactive Milevsko</v>
      </c>
      <c r="E43" s="43" t="e">
        <f>Seznam!#REF!</f>
        <v>#REF!</v>
      </c>
      <c r="F43" s="216" t="str">
        <f t="shared" si="29"/>
        <v xml:space="preserve"> </v>
      </c>
      <c r="G43" s="209">
        <v>3</v>
      </c>
      <c r="H43" s="210">
        <v>2</v>
      </c>
      <c r="I43" s="211">
        <v>2.7</v>
      </c>
      <c r="J43" s="211">
        <v>2</v>
      </c>
      <c r="K43" s="33">
        <f t="shared" si="30"/>
        <v>2.35</v>
      </c>
      <c r="L43" s="212">
        <v>7</v>
      </c>
      <c r="M43" s="213">
        <v>8</v>
      </c>
      <c r="N43" s="211">
        <v>7.4</v>
      </c>
      <c r="O43" s="211">
        <v>7.2</v>
      </c>
      <c r="P43" s="33">
        <f t="shared" si="31"/>
        <v>7.3</v>
      </c>
      <c r="Q43" s="214"/>
      <c r="R43" s="26">
        <f t="shared" si="32"/>
        <v>9.65</v>
      </c>
      <c r="S43" s="34">
        <f t="shared" si="33"/>
        <v>26.549999999999997</v>
      </c>
      <c r="T43" s="24">
        <f t="shared" si="34"/>
        <v>1</v>
      </c>
      <c r="U43" s="35" t="e">
        <f t="shared" si="35"/>
        <v>#REF!</v>
      </c>
      <c r="W43" s="45" t="s">
        <v>380</v>
      </c>
      <c r="X43" s="41">
        <f t="shared" si="36"/>
        <v>2.35</v>
      </c>
      <c r="Y43" s="41">
        <f t="shared" si="37"/>
        <v>7.3</v>
      </c>
      <c r="Z43" s="41">
        <f t="shared" si="38"/>
        <v>0</v>
      </c>
      <c r="AA43" s="41">
        <f t="shared" si="39"/>
        <v>9.65</v>
      </c>
      <c r="AB43" s="41">
        <f t="shared" si="40"/>
        <v>26.549999999999997</v>
      </c>
    </row>
    <row r="44" spans="1:28" ht="24.95" customHeight="1">
      <c r="A44" s="379"/>
      <c r="B44" s="2"/>
      <c r="C44" s="378"/>
      <c r="D44" s="43"/>
      <c r="E44" s="43"/>
      <c r="F44" s="378"/>
      <c r="G44" s="42">
        <v>0</v>
      </c>
      <c r="H44" s="14"/>
      <c r="I44" s="36">
        <f t="shared" ref="I44" si="41">IF($L$2&lt;3,"x",0)</f>
        <v>0</v>
      </c>
      <c r="J44" s="36">
        <f t="shared" ref="J44" si="42">IF($L$2&lt;4,"x",0)</f>
        <v>0</v>
      </c>
      <c r="K44" s="33">
        <f t="shared" si="30"/>
        <v>0</v>
      </c>
      <c r="L44" s="16">
        <v>0</v>
      </c>
      <c r="M44" s="15"/>
      <c r="N44" s="36">
        <f t="shared" ref="N44" si="43">IF($M$2&lt;3,"x",0)</f>
        <v>0</v>
      </c>
      <c r="O44" s="36">
        <f t="shared" ref="O44" si="44">IF($M$2&lt;4,"x",0)</f>
        <v>0</v>
      </c>
      <c r="P44" s="33">
        <f t="shared" si="31"/>
        <v>0</v>
      </c>
      <c r="Q44" s="20"/>
      <c r="R44" s="26">
        <f t="shared" si="32"/>
        <v>0</v>
      </c>
      <c r="S44" s="34" t="e">
        <f>#REF!+R31+R44</f>
        <v>#REF!</v>
      </c>
      <c r="T44" s="24">
        <f t="shared" si="34"/>
        <v>10</v>
      </c>
      <c r="U44" s="35" t="e">
        <f t="shared" si="35"/>
        <v>#REF!</v>
      </c>
      <c r="W44" s="45" t="s">
        <v>380</v>
      </c>
      <c r="X44" s="41">
        <f t="shared" si="36"/>
        <v>0</v>
      </c>
      <c r="Y44" s="41">
        <f t="shared" si="37"/>
        <v>0</v>
      </c>
      <c r="Z44" s="41">
        <f t="shared" si="38"/>
        <v>0</v>
      </c>
      <c r="AA44" s="41">
        <f t="shared" si="39"/>
        <v>0</v>
      </c>
      <c r="AB44" s="41" t="e">
        <f t="shared" si="40"/>
        <v>#REF!</v>
      </c>
    </row>
  </sheetData>
  <mergeCells count="24">
    <mergeCell ref="T20:T21"/>
    <mergeCell ref="U20:U21"/>
    <mergeCell ref="A20:A21"/>
    <mergeCell ref="B20:B21"/>
    <mergeCell ref="C20:C21"/>
    <mergeCell ref="D20:D21"/>
    <mergeCell ref="E20:E21"/>
    <mergeCell ref="F20:F21"/>
    <mergeCell ref="U7:U8"/>
    <mergeCell ref="F7:F8"/>
    <mergeCell ref="T7:T8"/>
    <mergeCell ref="A7:A8"/>
    <mergeCell ref="B7:B8"/>
    <mergeCell ref="C7:C8"/>
    <mergeCell ref="D7:D8"/>
    <mergeCell ref="E7:E8"/>
    <mergeCell ref="T33:T34"/>
    <mergeCell ref="U33:U34"/>
    <mergeCell ref="A33:A34"/>
    <mergeCell ref="B33:B34"/>
    <mergeCell ref="C33:C34"/>
    <mergeCell ref="D33:D34"/>
    <mergeCell ref="E33:E34"/>
    <mergeCell ref="F33:F34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0"/>
  <sheetViews>
    <sheetView showZeros="0" topLeftCell="A41" zoomScale="75" workbookViewId="0">
      <selection activeCell="X48" sqref="X48:AB60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  <col min="24" max="25" width="10.140625" bestFit="1" customWidth="1"/>
    <col min="27" max="28" width="10.140625" bestFit="1" customWidth="1"/>
  </cols>
  <sheetData>
    <row r="1" spans="1:27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9"/>
      <c r="L1" s="180" t="s">
        <v>350</v>
      </c>
      <c r="M1" s="180" t="s">
        <v>351</v>
      </c>
      <c r="N1" s="196"/>
      <c r="O1" s="196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215">
        <v>4</v>
      </c>
      <c r="M2" s="215">
        <v>4</v>
      </c>
      <c r="N2" s="196"/>
      <c r="O2" s="196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356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_kat5</f>
        <v>5. Naděje mladší  2006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357</v>
      </c>
    </row>
    <row r="7" spans="1:27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">
        <v>386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480" t="s">
        <v>377</v>
      </c>
      <c r="U7" s="482" t="s">
        <v>378</v>
      </c>
    </row>
    <row r="8" spans="1:27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379</v>
      </c>
      <c r="I8" s="17" t="s">
        <v>368</v>
      </c>
      <c r="J8" s="17" t="s">
        <v>369</v>
      </c>
      <c r="K8" s="17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/>
      <c r="T8" s="481"/>
      <c r="U8" s="483"/>
      <c r="W8" s="44" t="s">
        <v>374</v>
      </c>
      <c r="X8" s="44" t="s">
        <v>350</v>
      </c>
      <c r="Y8" s="44" t="s">
        <v>351</v>
      </c>
      <c r="Z8" s="44" t="s">
        <v>375</v>
      </c>
      <c r="AA8" s="44" t="s">
        <v>348</v>
      </c>
    </row>
    <row r="9" spans="1:27" ht="24.95" customHeight="1">
      <c r="A9" s="379">
        <f>Seznam!B32</f>
        <v>1</v>
      </c>
      <c r="B9" s="2" t="str">
        <f>Seznam!C32</f>
        <v>Klára Orlová</v>
      </c>
      <c r="C9" s="378">
        <f>Seznam!D32</f>
        <v>2006</v>
      </c>
      <c r="D9" s="43" t="str">
        <f>Seznam!E32</f>
        <v>TopGym Karlovy Vary</v>
      </c>
      <c r="E9" s="43">
        <f>Seznam!F32</f>
        <v>0</v>
      </c>
      <c r="F9" s="378" t="str">
        <f t="shared" ref="F9:F20" si="0">IF($G$7="sestava bez náčiní","bez"," ")</f>
        <v>bez</v>
      </c>
      <c r="G9" s="209">
        <v>1.4</v>
      </c>
      <c r="H9" s="210">
        <v>1.8</v>
      </c>
      <c r="I9" s="211">
        <v>1.5</v>
      </c>
      <c r="J9" s="211">
        <v>2</v>
      </c>
      <c r="K9" s="33">
        <f t="shared" ref="K9:K21" si="1">IF($L$2=2,TRUNC(SUM(G9:J9)/2*1000)/1000,IF($L$2=3,TRUNC(SUM(G9:J9)/3*1000)/1000,IF($L$2=4,TRUNC(MEDIAN(G9:J9)*1000)/1000,"???")))</f>
        <v>1.65</v>
      </c>
      <c r="L9" s="212">
        <v>5.4</v>
      </c>
      <c r="M9" s="213">
        <v>6.7</v>
      </c>
      <c r="N9" s="211">
        <v>6.5</v>
      </c>
      <c r="O9" s="211">
        <v>5.8</v>
      </c>
      <c r="P9" s="33">
        <f t="shared" ref="P9:P21" si="2">IF($M$2=2,TRUNC(SUM(L9:M9)/2*1000)/1000,IF($M$2=3,TRUNC(SUM(L9:N9)/3*1000)/1000,IF($M$2=4,TRUNC(MEDIAN(L9:O9)*1000)/1000,"???")))</f>
        <v>6.15</v>
      </c>
      <c r="Q9" s="214"/>
      <c r="R9" s="26">
        <f t="shared" ref="R9:R21" si="3">K9+P9-Q9</f>
        <v>7.8000000000000007</v>
      </c>
      <c r="S9" s="197" t="s">
        <v>378</v>
      </c>
      <c r="T9" s="24">
        <f>RANK(R9,$R$9:$R$21)</f>
        <v>6</v>
      </c>
      <c r="U9" s="35" t="s">
        <v>378</v>
      </c>
      <c r="W9" s="45" t="s">
        <v>383</v>
      </c>
      <c r="X9" s="41">
        <f t="shared" ref="X9:X21" si="4">K9</f>
        <v>1.65</v>
      </c>
      <c r="Y9" s="41">
        <f t="shared" ref="Y9:Y21" si="5">P9</f>
        <v>6.15</v>
      </c>
      <c r="Z9" s="41">
        <f t="shared" ref="Z9:Z21" si="6">Q9</f>
        <v>0</v>
      </c>
      <c r="AA9" s="41">
        <f t="shared" ref="AA9:AA21" si="7">R9</f>
        <v>7.8000000000000007</v>
      </c>
    </row>
    <row r="10" spans="1:27" ht="24.95" customHeight="1">
      <c r="A10" s="379">
        <f>Seznam!B33</f>
        <v>2</v>
      </c>
      <c r="B10" s="2" t="str">
        <f>Seznam!C33</f>
        <v>Vendula Samková</v>
      </c>
      <c r="C10" s="378">
        <f>Seznam!D33</f>
        <v>2006</v>
      </c>
      <c r="D10" s="43" t="str">
        <f>Seznam!E33</f>
        <v>SLAVIA HRADEC KRÁLOVÉ</v>
      </c>
      <c r="E10" s="43">
        <f>Seznam!F33</f>
        <v>0</v>
      </c>
      <c r="F10" s="378" t="str">
        <f t="shared" si="0"/>
        <v>bez</v>
      </c>
      <c r="G10" s="209">
        <v>2.2000000000000002</v>
      </c>
      <c r="H10" s="210">
        <v>2.1</v>
      </c>
      <c r="I10" s="211">
        <v>2</v>
      </c>
      <c r="J10" s="211">
        <v>1.9</v>
      </c>
      <c r="K10" s="33">
        <f t="shared" si="1"/>
        <v>2.0499999999999998</v>
      </c>
      <c r="L10" s="212">
        <v>6.9</v>
      </c>
      <c r="M10" s="213">
        <v>7</v>
      </c>
      <c r="N10" s="211">
        <v>6.6</v>
      </c>
      <c r="O10" s="211">
        <v>6.5</v>
      </c>
      <c r="P10" s="33">
        <f t="shared" si="2"/>
        <v>6.75</v>
      </c>
      <c r="Q10" s="214"/>
      <c r="R10" s="26">
        <f t="shared" si="3"/>
        <v>8.8000000000000007</v>
      </c>
      <c r="S10" s="192" t="s">
        <v>378</v>
      </c>
      <c r="T10" s="24">
        <f>RANK(R10,$R$9:$R$21)</f>
        <v>2</v>
      </c>
      <c r="U10" s="35" t="s">
        <v>378</v>
      </c>
      <c r="W10" s="45" t="s">
        <v>383</v>
      </c>
      <c r="X10" s="41">
        <f t="shared" si="4"/>
        <v>2.0499999999999998</v>
      </c>
      <c r="Y10" s="41">
        <f t="shared" si="5"/>
        <v>6.75</v>
      </c>
      <c r="Z10" s="41">
        <f t="shared" si="6"/>
        <v>0</v>
      </c>
      <c r="AA10" s="41">
        <f t="shared" si="7"/>
        <v>8.8000000000000007</v>
      </c>
    </row>
    <row r="11" spans="1:27" ht="24.95" customHeight="1">
      <c r="A11" s="379">
        <f>Seznam!B34</f>
        <v>3</v>
      </c>
      <c r="B11" s="2" t="str">
        <f>Seznam!C34</f>
        <v>Natálie Lavičková</v>
      </c>
      <c r="C11" s="378">
        <f>Seznam!D34</f>
        <v>2006</v>
      </c>
      <c r="D11" s="43" t="str">
        <f>Seznam!E34</f>
        <v>RG Proactive Milevsko</v>
      </c>
      <c r="E11" s="43">
        <f>Seznam!F34</f>
        <v>0</v>
      </c>
      <c r="F11" s="378" t="str">
        <f t="shared" si="0"/>
        <v>bez</v>
      </c>
      <c r="G11" s="209">
        <v>0.6</v>
      </c>
      <c r="H11" s="210">
        <v>0.6</v>
      </c>
      <c r="I11" s="211">
        <v>0.7</v>
      </c>
      <c r="J11" s="211">
        <v>0.1</v>
      </c>
      <c r="K11" s="33">
        <f t="shared" si="1"/>
        <v>0.6</v>
      </c>
      <c r="L11" s="212">
        <v>4.5999999999999996</v>
      </c>
      <c r="M11" s="213">
        <v>5.0999999999999996</v>
      </c>
      <c r="N11" s="211">
        <v>4.5</v>
      </c>
      <c r="O11" s="211">
        <v>5.3</v>
      </c>
      <c r="P11" s="33">
        <f t="shared" si="2"/>
        <v>4.8499999999999996</v>
      </c>
      <c r="Q11" s="214"/>
      <c r="R11" s="26">
        <f t="shared" si="3"/>
        <v>5.4499999999999993</v>
      </c>
      <c r="S11" s="192" t="s">
        <v>378</v>
      </c>
      <c r="T11" s="24">
        <f>RANK(R11,$R$9:$R$21)</f>
        <v>13</v>
      </c>
      <c r="U11" s="35" t="s">
        <v>378</v>
      </c>
      <c r="W11" s="45" t="s">
        <v>383</v>
      </c>
      <c r="X11" s="41">
        <f t="shared" si="4"/>
        <v>0.6</v>
      </c>
      <c r="Y11" s="41">
        <f t="shared" si="5"/>
        <v>4.8499999999999996</v>
      </c>
      <c r="Z11" s="41">
        <f t="shared" si="6"/>
        <v>0</v>
      </c>
      <c r="AA11" s="41">
        <f t="shared" si="7"/>
        <v>5.4499999999999993</v>
      </c>
    </row>
    <row r="12" spans="1:27" ht="24.95" customHeight="1">
      <c r="A12" s="181">
        <f>Seznam!B35</f>
        <v>4</v>
      </c>
      <c r="B12" s="182" t="str">
        <f>Seznam!C35</f>
        <v>Veronika Hvězdová</v>
      </c>
      <c r="C12" s="389">
        <f>Seznam!D35</f>
        <v>2006</v>
      </c>
      <c r="D12" s="183" t="str">
        <f>Seznam!E35</f>
        <v>SLAVIA HRADEC KRÁLOVÉ</v>
      </c>
      <c r="E12" s="183">
        <f>Seznam!F35</f>
        <v>0</v>
      </c>
      <c r="F12" s="378" t="str">
        <f t="shared" si="0"/>
        <v>bez</v>
      </c>
      <c r="G12" s="209">
        <v>1.8</v>
      </c>
      <c r="H12" s="210">
        <v>3.1</v>
      </c>
      <c r="I12" s="211">
        <v>1.2</v>
      </c>
      <c r="J12" s="211">
        <v>1.7</v>
      </c>
      <c r="K12" s="33">
        <f t="shared" si="1"/>
        <v>1.75</v>
      </c>
      <c r="L12" s="212">
        <v>6.4</v>
      </c>
      <c r="M12" s="213">
        <v>6.6</v>
      </c>
      <c r="N12" s="211">
        <v>7.2</v>
      </c>
      <c r="O12" s="211">
        <v>6.6</v>
      </c>
      <c r="P12" s="33">
        <f t="shared" si="2"/>
        <v>6.6</v>
      </c>
      <c r="Q12" s="214"/>
      <c r="R12" s="26">
        <f t="shared" si="3"/>
        <v>8.35</v>
      </c>
      <c r="S12" s="192" t="s">
        <v>378</v>
      </c>
      <c r="T12" s="24">
        <f>RANK(R12,$R$9:$R$21)</f>
        <v>3</v>
      </c>
      <c r="U12" s="35" t="s">
        <v>378</v>
      </c>
      <c r="W12" s="45" t="s">
        <v>383</v>
      </c>
      <c r="X12" s="41">
        <f t="shared" si="4"/>
        <v>1.75</v>
      </c>
      <c r="Y12" s="41">
        <f t="shared" si="5"/>
        <v>6.6</v>
      </c>
      <c r="Z12" s="41">
        <f t="shared" si="6"/>
        <v>0</v>
      </c>
      <c r="AA12" s="41">
        <f t="shared" si="7"/>
        <v>8.35</v>
      </c>
    </row>
    <row r="13" spans="1:27" ht="24.95" customHeight="1">
      <c r="A13" s="181">
        <f>Seznam!B36</f>
        <v>5</v>
      </c>
      <c r="B13" s="182" t="str">
        <f>Seznam!C36</f>
        <v>Barbora Bendová</v>
      </c>
      <c r="C13" s="389">
        <f>Seznam!D36</f>
        <v>2006</v>
      </c>
      <c r="D13" s="183" t="str">
        <f>Seznam!E36</f>
        <v>GSK Tábor</v>
      </c>
      <c r="E13" s="183">
        <f>Seznam!F36</f>
        <v>0</v>
      </c>
      <c r="F13" s="378" t="s">
        <v>380</v>
      </c>
      <c r="G13" s="209">
        <v>1.1000000000000001</v>
      </c>
      <c r="H13" s="210">
        <v>0.8</v>
      </c>
      <c r="I13" s="211">
        <v>0.5</v>
      </c>
      <c r="J13" s="211">
        <v>0.9</v>
      </c>
      <c r="K13" s="33">
        <f t="shared" si="1"/>
        <v>0.85</v>
      </c>
      <c r="L13" s="212">
        <v>5.3</v>
      </c>
      <c r="M13" s="213">
        <v>4.3</v>
      </c>
      <c r="N13" s="211">
        <v>5.4</v>
      </c>
      <c r="O13" s="211">
        <v>5</v>
      </c>
      <c r="P13" s="33">
        <f t="shared" si="2"/>
        <v>5.15</v>
      </c>
      <c r="Q13" s="214"/>
      <c r="R13" s="26">
        <f t="shared" si="3"/>
        <v>6</v>
      </c>
      <c r="S13" s="192"/>
      <c r="T13" s="24"/>
      <c r="U13" s="35"/>
      <c r="W13" s="45" t="s">
        <v>383</v>
      </c>
      <c r="X13" s="41">
        <f>K13</f>
        <v>0.85</v>
      </c>
      <c r="Y13" s="41">
        <f>P13</f>
        <v>5.15</v>
      </c>
      <c r="Z13" s="41">
        <f t="shared" si="6"/>
        <v>0</v>
      </c>
      <c r="AA13" s="41">
        <f>R13</f>
        <v>6</v>
      </c>
    </row>
    <row r="14" spans="1:27" ht="24.95" customHeight="1">
      <c r="A14" s="181">
        <f>Seznam!B37</f>
        <v>6</v>
      </c>
      <c r="B14" s="182" t="str">
        <f>Seznam!C37</f>
        <v>Barbora Bouzková</v>
      </c>
      <c r="C14" s="389">
        <f>Seznam!D37</f>
        <v>2006</v>
      </c>
      <c r="D14" s="183" t="str">
        <f>Seznam!E37</f>
        <v>TJ Sokol Plzeň IV</v>
      </c>
      <c r="E14" s="183">
        <f>Seznam!F37</f>
        <v>0</v>
      </c>
      <c r="F14" s="378" t="s">
        <v>380</v>
      </c>
      <c r="G14" s="209">
        <v>1.9</v>
      </c>
      <c r="H14" s="210">
        <v>1.3</v>
      </c>
      <c r="I14" s="211">
        <v>1</v>
      </c>
      <c r="J14" s="211">
        <v>1.4</v>
      </c>
      <c r="K14" s="33">
        <f t="shared" si="1"/>
        <v>1.35</v>
      </c>
      <c r="L14" s="212">
        <v>5.2</v>
      </c>
      <c r="M14" s="213">
        <v>6</v>
      </c>
      <c r="N14" s="211">
        <v>5.6</v>
      </c>
      <c r="O14" s="211">
        <v>6</v>
      </c>
      <c r="P14" s="33">
        <f t="shared" si="2"/>
        <v>5.8</v>
      </c>
      <c r="Q14" s="214"/>
      <c r="R14" s="26">
        <f t="shared" si="3"/>
        <v>7.15</v>
      </c>
      <c r="S14" s="192"/>
      <c r="T14" s="24"/>
      <c r="U14" s="35"/>
      <c r="W14" s="45" t="s">
        <v>383</v>
      </c>
      <c r="X14" s="41">
        <f>K14</f>
        <v>1.35</v>
      </c>
      <c r="Y14" s="41">
        <f>P14</f>
        <v>5.8</v>
      </c>
      <c r="Z14" s="41">
        <f t="shared" si="6"/>
        <v>0</v>
      </c>
      <c r="AA14" s="41">
        <f>R14</f>
        <v>7.15</v>
      </c>
    </row>
    <row r="15" spans="1:27" ht="24.95" customHeight="1">
      <c r="A15" s="181">
        <f>Seznam!B38</f>
        <v>7</v>
      </c>
      <c r="B15" s="182" t="str">
        <f>Seznam!C38</f>
        <v>Eliška Machalová</v>
      </c>
      <c r="C15" s="389">
        <f>Seznam!D38</f>
        <v>2006</v>
      </c>
      <c r="D15" s="183" t="str">
        <f>Seznam!E38</f>
        <v>RG Proactive Milevsko</v>
      </c>
      <c r="E15" s="183">
        <f>Seznam!F38</f>
        <v>0</v>
      </c>
      <c r="F15" s="378" t="s">
        <v>380</v>
      </c>
      <c r="G15" s="209">
        <v>1.5</v>
      </c>
      <c r="H15" s="210">
        <v>1.6</v>
      </c>
      <c r="I15" s="211">
        <v>0.9</v>
      </c>
      <c r="J15" s="211">
        <v>1.5</v>
      </c>
      <c r="K15" s="33">
        <f t="shared" si="1"/>
        <v>1.5</v>
      </c>
      <c r="L15" s="212">
        <v>5.4</v>
      </c>
      <c r="M15" s="213">
        <v>6.8</v>
      </c>
      <c r="N15" s="211">
        <v>5.9</v>
      </c>
      <c r="O15" s="211">
        <v>6.8</v>
      </c>
      <c r="P15" s="33">
        <f t="shared" si="2"/>
        <v>6.35</v>
      </c>
      <c r="Q15" s="214"/>
      <c r="R15" s="26">
        <f t="shared" si="3"/>
        <v>7.85</v>
      </c>
      <c r="S15" s="192"/>
      <c r="T15" s="24"/>
      <c r="U15" s="35"/>
      <c r="W15" s="45" t="s">
        <v>383</v>
      </c>
      <c r="X15" s="41">
        <f>K15</f>
        <v>1.5</v>
      </c>
      <c r="Y15" s="41">
        <f>P15</f>
        <v>6.35</v>
      </c>
      <c r="Z15" s="41">
        <f t="shared" si="6"/>
        <v>0</v>
      </c>
      <c r="AA15" s="41">
        <f>R15</f>
        <v>7.85</v>
      </c>
    </row>
    <row r="16" spans="1:27" ht="24.95" customHeight="1">
      <c r="A16" s="181">
        <f>Seznam!B39</f>
        <v>8</v>
      </c>
      <c r="B16" s="182" t="str">
        <f>Seznam!C39</f>
        <v>Natálie Klímková</v>
      </c>
      <c r="C16" s="389">
        <f>Seznam!D39</f>
        <v>2006</v>
      </c>
      <c r="D16" s="183" t="str">
        <f>Seznam!E39</f>
        <v>TJ Sokol Bedřichov</v>
      </c>
      <c r="E16" s="183">
        <f>Seznam!F39</f>
        <v>0</v>
      </c>
      <c r="F16" s="378" t="str">
        <f t="shared" si="0"/>
        <v>bez</v>
      </c>
      <c r="G16" s="209">
        <v>0.7</v>
      </c>
      <c r="H16" s="210">
        <v>1.9</v>
      </c>
      <c r="I16" s="211">
        <v>1.2</v>
      </c>
      <c r="J16" s="211">
        <v>1.4</v>
      </c>
      <c r="K16" s="33">
        <f t="shared" si="1"/>
        <v>1.3</v>
      </c>
      <c r="L16" s="212">
        <v>6</v>
      </c>
      <c r="M16" s="213">
        <v>6.2</v>
      </c>
      <c r="N16" s="211">
        <v>5.8</v>
      </c>
      <c r="O16" s="211">
        <v>6.9</v>
      </c>
      <c r="P16" s="33">
        <f t="shared" si="2"/>
        <v>6.1</v>
      </c>
      <c r="Q16" s="214"/>
      <c r="R16" s="26">
        <f t="shared" si="3"/>
        <v>7.3999999999999995</v>
      </c>
      <c r="S16" s="192" t="s">
        <v>378</v>
      </c>
      <c r="T16" s="24">
        <f>RANK(R16,$R$9:$R$21)</f>
        <v>7</v>
      </c>
      <c r="U16" s="35" t="s">
        <v>378</v>
      </c>
      <c r="W16" s="45" t="s">
        <v>383</v>
      </c>
      <c r="X16" s="41">
        <f>K16</f>
        <v>1.3</v>
      </c>
      <c r="Y16" s="41">
        <f t="shared" si="5"/>
        <v>6.1</v>
      </c>
      <c r="Z16" s="41">
        <f t="shared" si="6"/>
        <v>0</v>
      </c>
      <c r="AA16" s="41">
        <f t="shared" si="7"/>
        <v>7.3999999999999995</v>
      </c>
    </row>
    <row r="17" spans="1:27" ht="24.95" customHeight="1">
      <c r="A17" s="181">
        <f>Seznam!B40</f>
        <v>9</v>
      </c>
      <c r="B17" s="182" t="str">
        <f>Seznam!C40</f>
        <v>Kristýna Barešová</v>
      </c>
      <c r="C17" s="389">
        <f>Seznam!D40</f>
        <v>2006</v>
      </c>
      <c r="D17" s="183" t="str">
        <f>Seznam!E40</f>
        <v>SLAVIA HRADEC KRÁLOVÉ</v>
      </c>
      <c r="E17" s="183">
        <f>Seznam!F40</f>
        <v>0</v>
      </c>
      <c r="F17" s="378" t="str">
        <f t="shared" si="0"/>
        <v>bez</v>
      </c>
      <c r="G17" s="209">
        <v>2.2999999999999998</v>
      </c>
      <c r="H17" s="210">
        <v>2.4</v>
      </c>
      <c r="I17" s="211">
        <v>1.8</v>
      </c>
      <c r="J17" s="211">
        <v>1.6</v>
      </c>
      <c r="K17" s="33">
        <f t="shared" si="1"/>
        <v>2.0499999999999998</v>
      </c>
      <c r="L17" s="212">
        <v>7.1</v>
      </c>
      <c r="M17" s="213">
        <v>6.1</v>
      </c>
      <c r="N17" s="211">
        <v>6</v>
      </c>
      <c r="O17" s="211">
        <v>5.8</v>
      </c>
      <c r="P17" s="33">
        <f t="shared" si="2"/>
        <v>6.05</v>
      </c>
      <c r="Q17" s="214"/>
      <c r="R17" s="26">
        <f t="shared" si="3"/>
        <v>8.1</v>
      </c>
      <c r="S17" s="192" t="s">
        <v>378</v>
      </c>
      <c r="T17" s="24">
        <f>RANK(R17,$R$9:$R$21)</f>
        <v>4</v>
      </c>
      <c r="U17" s="35" t="s">
        <v>378</v>
      </c>
      <c r="W17" s="45" t="s">
        <v>383</v>
      </c>
      <c r="X17" s="41">
        <f>K17</f>
        <v>2.0499999999999998</v>
      </c>
      <c r="Y17" s="41">
        <f t="shared" si="5"/>
        <v>6.05</v>
      </c>
      <c r="Z17" s="41">
        <f t="shared" si="6"/>
        <v>0</v>
      </c>
      <c r="AA17" s="41">
        <f t="shared" si="7"/>
        <v>8.1</v>
      </c>
    </row>
    <row r="18" spans="1:27" ht="24.95" customHeight="1">
      <c r="A18" s="181">
        <f>Seznam!B41</f>
        <v>10</v>
      </c>
      <c r="B18" s="182" t="str">
        <f>Seznam!C41</f>
        <v>Adéla Brhelová</v>
      </c>
      <c r="C18" s="389">
        <f>Seznam!D41</f>
        <v>2006</v>
      </c>
      <c r="D18" s="183" t="str">
        <f>Seznam!E41</f>
        <v>SK PROVO Brno</v>
      </c>
      <c r="E18" s="183">
        <f>Seznam!F41</f>
        <v>0</v>
      </c>
      <c r="F18" s="378" t="str">
        <f t="shared" si="0"/>
        <v>bez</v>
      </c>
      <c r="G18" s="209">
        <v>1.3</v>
      </c>
      <c r="H18" s="210">
        <v>1.6</v>
      </c>
      <c r="I18" s="211">
        <v>1.5</v>
      </c>
      <c r="J18" s="211">
        <v>0.9</v>
      </c>
      <c r="K18" s="33">
        <f t="shared" si="1"/>
        <v>1.4</v>
      </c>
      <c r="L18" s="212">
        <v>5.6</v>
      </c>
      <c r="M18" s="213">
        <v>6.7</v>
      </c>
      <c r="N18" s="211">
        <v>5.2</v>
      </c>
      <c r="O18" s="211">
        <v>5.7</v>
      </c>
      <c r="P18" s="33">
        <f t="shared" si="2"/>
        <v>5.65</v>
      </c>
      <c r="Q18" s="214"/>
      <c r="R18" s="26">
        <f t="shared" si="3"/>
        <v>7.0500000000000007</v>
      </c>
      <c r="S18" s="192" t="s">
        <v>378</v>
      </c>
      <c r="T18" s="24">
        <f>RANK(R18,$R$9:$R$21)</f>
        <v>10</v>
      </c>
      <c r="U18" s="35" t="s">
        <v>378</v>
      </c>
      <c r="W18" s="45" t="s">
        <v>383</v>
      </c>
      <c r="X18" s="41">
        <f t="shared" si="4"/>
        <v>1.4</v>
      </c>
      <c r="Y18" s="41">
        <f t="shared" si="5"/>
        <v>5.65</v>
      </c>
      <c r="Z18" s="41">
        <f t="shared" si="6"/>
        <v>0</v>
      </c>
      <c r="AA18" s="41">
        <f t="shared" si="7"/>
        <v>7.0500000000000007</v>
      </c>
    </row>
    <row r="19" spans="1:27" ht="24.95" customHeight="1">
      <c r="A19" s="181">
        <f>Seznam!B42</f>
        <v>11</v>
      </c>
      <c r="B19" s="182" t="str">
        <f>Seznam!C42</f>
        <v>Karolína Kohnová</v>
      </c>
      <c r="C19" s="389">
        <f>Seznam!D42</f>
        <v>2006</v>
      </c>
      <c r="D19" s="183" t="str">
        <f>Seznam!E42</f>
        <v>TJ Sokol Bedřichov</v>
      </c>
      <c r="E19" s="183"/>
      <c r="F19" s="378"/>
      <c r="G19" s="209">
        <v>2.2000000000000002</v>
      </c>
      <c r="H19" s="210">
        <v>1</v>
      </c>
      <c r="I19" s="211">
        <v>1.7</v>
      </c>
      <c r="J19" s="211">
        <v>1.4</v>
      </c>
      <c r="K19" s="33">
        <f t="shared" si="1"/>
        <v>1.55</v>
      </c>
      <c r="L19" s="212">
        <v>7.2</v>
      </c>
      <c r="M19" s="213">
        <v>5.4</v>
      </c>
      <c r="N19" s="211">
        <v>5.9</v>
      </c>
      <c r="O19" s="211">
        <v>5.8</v>
      </c>
      <c r="P19" s="33">
        <f t="shared" si="2"/>
        <v>5.85</v>
      </c>
      <c r="Q19" s="214"/>
      <c r="R19" s="26">
        <f t="shared" si="3"/>
        <v>7.3999999999999995</v>
      </c>
      <c r="S19" s="192"/>
      <c r="T19" s="24"/>
      <c r="U19" s="35"/>
      <c r="W19" s="45"/>
      <c r="X19" s="41">
        <f>K19</f>
        <v>1.55</v>
      </c>
      <c r="Y19" s="41">
        <f>P19</f>
        <v>5.85</v>
      </c>
      <c r="Z19" s="41"/>
      <c r="AA19" s="41">
        <f>R19</f>
        <v>7.3999999999999995</v>
      </c>
    </row>
    <row r="20" spans="1:27" ht="24.95" customHeight="1">
      <c r="A20" s="181">
        <f>Seznam!B43</f>
        <v>12</v>
      </c>
      <c r="B20" s="182" t="str">
        <f>Seznam!C43</f>
        <v>Viktorie Ličková</v>
      </c>
      <c r="C20" s="389">
        <f>Seznam!D43</f>
        <v>2006</v>
      </c>
      <c r="D20" s="183" t="str">
        <f>Seznam!E43</f>
        <v>SKP MG Brno</v>
      </c>
      <c r="E20" s="183">
        <f>Seznam!F43</f>
        <v>0</v>
      </c>
      <c r="F20" s="378" t="str">
        <f t="shared" si="0"/>
        <v>bez</v>
      </c>
      <c r="G20" s="209">
        <v>2.2999999999999998</v>
      </c>
      <c r="H20" s="210">
        <v>2.6</v>
      </c>
      <c r="I20" s="211">
        <v>2</v>
      </c>
      <c r="J20" s="211">
        <v>3</v>
      </c>
      <c r="K20" s="33">
        <f t="shared" si="1"/>
        <v>2.4500000000000002</v>
      </c>
      <c r="L20" s="212">
        <v>7.2</v>
      </c>
      <c r="M20" s="213">
        <v>7.8</v>
      </c>
      <c r="N20" s="211">
        <v>6.2</v>
      </c>
      <c r="O20" s="211">
        <v>8.1</v>
      </c>
      <c r="P20" s="33">
        <f t="shared" si="2"/>
        <v>7.5</v>
      </c>
      <c r="Q20" s="214"/>
      <c r="R20" s="26">
        <f t="shared" si="3"/>
        <v>9.9499999999999993</v>
      </c>
      <c r="S20" s="192" t="s">
        <v>378</v>
      </c>
      <c r="T20" s="24">
        <f>RANK(R20,$R$9:$R$21)</f>
        <v>1</v>
      </c>
      <c r="U20" s="35" t="s">
        <v>378</v>
      </c>
      <c r="W20" s="45" t="s">
        <v>383</v>
      </c>
      <c r="X20" s="41">
        <f t="shared" si="4"/>
        <v>2.4500000000000002</v>
      </c>
      <c r="Y20" s="41">
        <f t="shared" si="5"/>
        <v>7.5</v>
      </c>
      <c r="Z20" s="41">
        <f t="shared" si="6"/>
        <v>0</v>
      </c>
      <c r="AA20" s="41">
        <f t="shared" si="7"/>
        <v>9.9499999999999993</v>
      </c>
    </row>
    <row r="21" spans="1:27" ht="24.95" customHeight="1">
      <c r="A21" s="379">
        <f>Seznam!B44</f>
        <v>13</v>
      </c>
      <c r="B21" s="2" t="str">
        <f>Seznam!C44</f>
        <v>Aneta Sládková</v>
      </c>
      <c r="C21" s="378">
        <f>Seznam!D44</f>
        <v>2006</v>
      </c>
      <c r="D21" s="43" t="str">
        <f>Seznam!E44</f>
        <v>Active SVČ Žďár nad Sázavou</v>
      </c>
      <c r="E21" s="43">
        <f>Seznam!F44</f>
        <v>0</v>
      </c>
      <c r="F21" s="378"/>
      <c r="G21" s="42">
        <v>1.2</v>
      </c>
      <c r="H21" s="14">
        <v>1.2</v>
      </c>
      <c r="I21" s="36">
        <v>1.1000000000000001</v>
      </c>
      <c r="J21" s="36">
        <v>1.9</v>
      </c>
      <c r="K21" s="33">
        <f t="shared" si="1"/>
        <v>1.2</v>
      </c>
      <c r="L21" s="16">
        <v>5.0999999999999996</v>
      </c>
      <c r="M21" s="15">
        <v>6.7</v>
      </c>
      <c r="N21" s="36">
        <v>5</v>
      </c>
      <c r="O21" s="36">
        <v>5.6</v>
      </c>
      <c r="P21" s="33">
        <f t="shared" si="2"/>
        <v>5.35</v>
      </c>
      <c r="Q21" s="340"/>
      <c r="R21" s="26">
        <f t="shared" si="3"/>
        <v>6.55</v>
      </c>
      <c r="S21" s="341" t="s">
        <v>378</v>
      </c>
      <c r="T21" s="24">
        <f>RANK(R21,$R$9:$R$21)</f>
        <v>11</v>
      </c>
      <c r="U21" s="35" t="s">
        <v>378</v>
      </c>
      <c r="W21" s="45" t="s">
        <v>383</v>
      </c>
      <c r="X21" s="41">
        <f t="shared" si="4"/>
        <v>1.2</v>
      </c>
      <c r="Y21" s="41">
        <f t="shared" si="5"/>
        <v>5.35</v>
      </c>
      <c r="Z21" s="41">
        <f t="shared" si="6"/>
        <v>0</v>
      </c>
      <c r="AA21" s="41">
        <f t="shared" si="7"/>
        <v>6.55</v>
      </c>
    </row>
    <row r="22" spans="1:27" s="186" customFormat="1" ht="15.75">
      <c r="C22" s="188"/>
      <c r="F22" s="187"/>
      <c r="G22" s="189">
        <v>0</v>
      </c>
      <c r="H22" s="189"/>
      <c r="I22" s="189"/>
      <c r="J22" s="189"/>
      <c r="K22" s="190">
        <f>SUM(G22:J22)/2</f>
        <v>0</v>
      </c>
      <c r="L22" s="198">
        <v>0</v>
      </c>
      <c r="M22" s="198"/>
      <c r="N22" s="198"/>
      <c r="O22" s="198"/>
      <c r="P22" s="190"/>
    </row>
    <row r="23" spans="1:27" ht="16.5" customHeight="1"/>
    <row r="24" spans="1:27" ht="16.5" customHeight="1" thickBot="1"/>
    <row r="25" spans="1:27" ht="24.95" customHeight="1">
      <c r="A25" s="474" t="s">
        <v>347</v>
      </c>
      <c r="B25" s="476" t="s">
        <v>6</v>
      </c>
      <c r="C25" s="478" t="s">
        <v>3</v>
      </c>
      <c r="D25" s="476" t="s">
        <v>4</v>
      </c>
      <c r="E25" s="472" t="s">
        <v>5</v>
      </c>
      <c r="F25" s="472" t="s">
        <v>365</v>
      </c>
      <c r="G25" s="28" t="s">
        <v>335</v>
      </c>
      <c r="H25" s="27"/>
      <c r="I25" s="27"/>
      <c r="J25" s="27"/>
      <c r="K25" s="27"/>
      <c r="L25" s="29"/>
      <c r="M25" s="29"/>
      <c r="N25" s="29"/>
      <c r="O25" s="29"/>
      <c r="P25" s="29"/>
      <c r="Q25" s="19">
        <v>0</v>
      </c>
      <c r="R25" s="30">
        <v>0</v>
      </c>
      <c r="S25" s="31"/>
      <c r="T25" s="480" t="s">
        <v>377</v>
      </c>
      <c r="U25" s="482" t="s">
        <v>378</v>
      </c>
    </row>
    <row r="26" spans="1:27" ht="24.95" customHeight="1" thickBot="1">
      <c r="A26" s="475">
        <v>0</v>
      </c>
      <c r="B26" s="477">
        <v>0</v>
      </c>
      <c r="C26" s="479">
        <v>0</v>
      </c>
      <c r="D26" s="477">
        <v>0</v>
      </c>
      <c r="E26" s="473">
        <v>0</v>
      </c>
      <c r="F26" s="473">
        <v>0</v>
      </c>
      <c r="G26" s="17" t="s">
        <v>363</v>
      </c>
      <c r="H26" s="17" t="s">
        <v>379</v>
      </c>
      <c r="I26" s="17" t="s">
        <v>368</v>
      </c>
      <c r="J26" s="17" t="s">
        <v>369</v>
      </c>
      <c r="K26" s="17" t="s">
        <v>350</v>
      </c>
      <c r="L26" s="23" t="s">
        <v>370</v>
      </c>
      <c r="M26" s="386" t="s">
        <v>371</v>
      </c>
      <c r="N26" s="386" t="s">
        <v>372</v>
      </c>
      <c r="O26" s="386" t="s">
        <v>373</v>
      </c>
      <c r="P26" s="25" t="s">
        <v>351</v>
      </c>
      <c r="Q26" s="22" t="s">
        <v>352</v>
      </c>
      <c r="R26" s="21" t="s">
        <v>353</v>
      </c>
      <c r="S26" s="25"/>
      <c r="T26" s="481"/>
      <c r="U26" s="483"/>
      <c r="W26" s="44" t="s">
        <v>374</v>
      </c>
      <c r="X26" s="44" t="s">
        <v>350</v>
      </c>
      <c r="Y26" s="44" t="s">
        <v>351</v>
      </c>
      <c r="Z26" s="44" t="s">
        <v>375</v>
      </c>
      <c r="AA26" s="44" t="s">
        <v>348</v>
      </c>
    </row>
    <row r="27" spans="1:27" ht="24.95" customHeight="1">
      <c r="A27" s="379">
        <f>Seznam!B32</f>
        <v>1</v>
      </c>
      <c r="B27" s="2" t="str">
        <f>Seznam!C32</f>
        <v>Klára Orlová</v>
      </c>
      <c r="C27" s="378">
        <f>Seznam!D32</f>
        <v>2006</v>
      </c>
      <c r="D27" s="43" t="str">
        <f>Seznam!E32</f>
        <v>TopGym Karlovy Vary</v>
      </c>
      <c r="E27" s="43">
        <f>Seznam!F50</f>
        <v>0</v>
      </c>
      <c r="F27" s="378" t="str">
        <f t="shared" ref="F27:F38" si="8">IF($G$7="sestava bez náčiní","bez"," ")</f>
        <v>bez</v>
      </c>
      <c r="G27" s="209">
        <v>2.9</v>
      </c>
      <c r="H27" s="210">
        <v>2.8</v>
      </c>
      <c r="I27" s="211">
        <v>2.5</v>
      </c>
      <c r="J27" s="211">
        <v>2.5</v>
      </c>
      <c r="K27" s="33">
        <f t="shared" ref="K27:K39" si="9">IF($L$2=2,TRUNC(SUM(G27:J27)/2*1000)/1000,IF($L$2=3,TRUNC(SUM(G27:J27)/3*1000)/1000,IF($L$2=4,TRUNC(MEDIAN(G27:J27)*1000)/1000,"???")))</f>
        <v>2.65</v>
      </c>
      <c r="L27" s="212">
        <v>4.8</v>
      </c>
      <c r="M27" s="213">
        <v>5.7</v>
      </c>
      <c r="N27" s="211">
        <v>6.1</v>
      </c>
      <c r="O27" s="211">
        <v>5.9</v>
      </c>
      <c r="P27" s="33">
        <f t="shared" ref="P27:P39" si="10">IF($M$2=2,TRUNC(SUM(L27:M27)/2*1000)/1000,IF($M$2=3,TRUNC(SUM(L27:N27)/3*1000)/1000,IF($M$2=4,TRUNC(MEDIAN(L27:O27)*1000)/1000,"???")))</f>
        <v>5.8</v>
      </c>
      <c r="Q27" s="214"/>
      <c r="R27" s="26">
        <f t="shared" ref="R27:R39" si="11">K27+P27-Q27</f>
        <v>8.4499999999999993</v>
      </c>
      <c r="S27" s="197" t="s">
        <v>378</v>
      </c>
      <c r="T27" s="24" t="e">
        <f>RANK(R27,$R$9:$R$21)</f>
        <v>#N/A</v>
      </c>
      <c r="U27" s="35" t="s">
        <v>378</v>
      </c>
      <c r="W27" s="45" t="str">
        <f t="shared" ref="W27:W30" si="12">F27</f>
        <v>bez</v>
      </c>
      <c r="X27" s="41">
        <f t="shared" ref="X27:X30" si="13">K27</f>
        <v>2.65</v>
      </c>
      <c r="Y27" s="41">
        <f t="shared" ref="Y27:Y30" si="14">P27</f>
        <v>5.8</v>
      </c>
      <c r="Z27" s="41">
        <f t="shared" ref="Z27:Z30" si="15">Q27</f>
        <v>0</v>
      </c>
      <c r="AA27" s="41">
        <f t="shared" ref="AA27:AA30" si="16">R27</f>
        <v>8.4499999999999993</v>
      </c>
    </row>
    <row r="28" spans="1:27" ht="24.95" customHeight="1">
      <c r="A28" s="379">
        <f>Seznam!B33</f>
        <v>2</v>
      </c>
      <c r="B28" s="2" t="str">
        <f>Seznam!C33</f>
        <v>Vendula Samková</v>
      </c>
      <c r="C28" s="378">
        <f>Seznam!D33</f>
        <v>2006</v>
      </c>
      <c r="D28" s="43" t="str">
        <f>Seznam!E33</f>
        <v>SLAVIA HRADEC KRÁLOVÉ</v>
      </c>
      <c r="E28" s="43">
        <f>Seznam!F51</f>
        <v>0</v>
      </c>
      <c r="F28" s="378" t="str">
        <f t="shared" si="8"/>
        <v>bez</v>
      </c>
      <c r="G28" s="209">
        <v>2.7</v>
      </c>
      <c r="H28" s="210">
        <v>2.2000000000000002</v>
      </c>
      <c r="I28" s="211">
        <v>2.4</v>
      </c>
      <c r="J28" s="211">
        <v>1.6</v>
      </c>
      <c r="K28" s="33">
        <f t="shared" si="9"/>
        <v>2.2999999999999998</v>
      </c>
      <c r="L28" s="212">
        <v>6.5</v>
      </c>
      <c r="M28" s="213">
        <v>6.3</v>
      </c>
      <c r="N28" s="211">
        <v>5.3</v>
      </c>
      <c r="O28" s="211">
        <v>7</v>
      </c>
      <c r="P28" s="33">
        <f t="shared" si="10"/>
        <v>6.4</v>
      </c>
      <c r="Q28" s="214"/>
      <c r="R28" s="26">
        <f t="shared" si="11"/>
        <v>8.6999999999999993</v>
      </c>
      <c r="S28" s="192" t="s">
        <v>378</v>
      </c>
      <c r="T28" s="24" t="e">
        <f>RANK(R28,$R$9:$R$21)</f>
        <v>#N/A</v>
      </c>
      <c r="U28" s="35" t="s">
        <v>378</v>
      </c>
      <c r="W28" s="45" t="str">
        <f t="shared" si="12"/>
        <v>bez</v>
      </c>
      <c r="X28" s="41">
        <f t="shared" si="13"/>
        <v>2.2999999999999998</v>
      </c>
      <c r="Y28" s="41">
        <f t="shared" si="14"/>
        <v>6.4</v>
      </c>
      <c r="Z28" s="41">
        <f t="shared" si="15"/>
        <v>0</v>
      </c>
      <c r="AA28" s="41">
        <f t="shared" si="16"/>
        <v>8.6999999999999993</v>
      </c>
    </row>
    <row r="29" spans="1:27" ht="24.95" customHeight="1">
      <c r="A29" s="379">
        <f>Seznam!B34</f>
        <v>3</v>
      </c>
      <c r="B29" s="2" t="str">
        <f>Seznam!C34</f>
        <v>Natálie Lavičková</v>
      </c>
      <c r="C29" s="378">
        <f>Seznam!D34</f>
        <v>2006</v>
      </c>
      <c r="D29" s="43" t="str">
        <f>Seznam!E34</f>
        <v>RG Proactive Milevsko</v>
      </c>
      <c r="E29" s="43">
        <f>Seznam!F52</f>
        <v>0</v>
      </c>
      <c r="F29" s="378" t="str">
        <f t="shared" si="8"/>
        <v>bez</v>
      </c>
      <c r="G29" s="209">
        <v>0.2</v>
      </c>
      <c r="H29" s="210">
        <v>0</v>
      </c>
      <c r="I29" s="211">
        <v>0.3</v>
      </c>
      <c r="J29" s="211">
        <v>1.2</v>
      </c>
      <c r="K29" s="33">
        <f t="shared" si="9"/>
        <v>0.25</v>
      </c>
      <c r="L29" s="212">
        <v>3</v>
      </c>
      <c r="M29" s="213">
        <v>4</v>
      </c>
      <c r="N29" s="211">
        <v>2.5</v>
      </c>
      <c r="O29" s="211">
        <v>4</v>
      </c>
      <c r="P29" s="33">
        <f t="shared" si="10"/>
        <v>3.5</v>
      </c>
      <c r="Q29" s="214"/>
      <c r="R29" s="26">
        <f t="shared" si="11"/>
        <v>3.75</v>
      </c>
      <c r="S29" s="192" t="s">
        <v>378</v>
      </c>
      <c r="T29" s="24" t="e">
        <f>RANK(R29,$R$9:$R$21)</f>
        <v>#N/A</v>
      </c>
      <c r="U29" s="35" t="s">
        <v>378</v>
      </c>
      <c r="W29" s="45" t="str">
        <f t="shared" si="12"/>
        <v>bez</v>
      </c>
      <c r="X29" s="41">
        <f t="shared" si="13"/>
        <v>0.25</v>
      </c>
      <c r="Y29" s="41">
        <f t="shared" si="14"/>
        <v>3.5</v>
      </c>
      <c r="Z29" s="41">
        <f t="shared" si="15"/>
        <v>0</v>
      </c>
      <c r="AA29" s="41">
        <f t="shared" si="16"/>
        <v>3.75</v>
      </c>
    </row>
    <row r="30" spans="1:27" ht="24.95" customHeight="1">
      <c r="A30" s="181">
        <f>Seznam!B35</f>
        <v>4</v>
      </c>
      <c r="B30" s="182" t="str">
        <f>Seznam!C35</f>
        <v>Veronika Hvězdová</v>
      </c>
      <c r="C30" s="389">
        <f>Seznam!D35</f>
        <v>2006</v>
      </c>
      <c r="D30" s="183" t="str">
        <f>Seznam!E35</f>
        <v>SLAVIA HRADEC KRÁLOVÉ</v>
      </c>
      <c r="E30" s="183">
        <f>Seznam!F53</f>
        <v>0</v>
      </c>
      <c r="F30" s="378" t="str">
        <f t="shared" si="8"/>
        <v>bez</v>
      </c>
      <c r="G30" s="209">
        <v>2.9</v>
      </c>
      <c r="H30" s="210">
        <v>0.8</v>
      </c>
      <c r="I30" s="211">
        <v>2.7</v>
      </c>
      <c r="J30" s="211">
        <v>2.6</v>
      </c>
      <c r="K30" s="33">
        <f t="shared" si="9"/>
        <v>2.65</v>
      </c>
      <c r="L30" s="212">
        <v>6.5</v>
      </c>
      <c r="M30" s="213">
        <v>7.1</v>
      </c>
      <c r="N30" s="211">
        <v>5.4</v>
      </c>
      <c r="O30" s="211">
        <v>6.7</v>
      </c>
      <c r="P30" s="33">
        <f t="shared" si="10"/>
        <v>6.6</v>
      </c>
      <c r="Q30" s="214"/>
      <c r="R30" s="26">
        <f t="shared" si="11"/>
        <v>9.25</v>
      </c>
      <c r="S30" s="192" t="s">
        <v>378</v>
      </c>
      <c r="T30" s="24" t="e">
        <f>RANK(R30,$R$9:$R$21)</f>
        <v>#N/A</v>
      </c>
      <c r="U30" s="35" t="s">
        <v>378</v>
      </c>
      <c r="W30" s="45" t="str">
        <f t="shared" si="12"/>
        <v>bez</v>
      </c>
      <c r="X30" s="41">
        <f t="shared" si="13"/>
        <v>2.65</v>
      </c>
      <c r="Y30" s="41">
        <f t="shared" si="14"/>
        <v>6.6</v>
      </c>
      <c r="Z30" s="41">
        <f t="shared" si="15"/>
        <v>0</v>
      </c>
      <c r="AA30" s="41">
        <f t="shared" si="16"/>
        <v>9.25</v>
      </c>
    </row>
    <row r="31" spans="1:27" ht="24.95" customHeight="1">
      <c r="A31" s="181">
        <f>Seznam!B36</f>
        <v>5</v>
      </c>
      <c r="B31" s="182" t="str">
        <f>Seznam!C36</f>
        <v>Barbora Bendová</v>
      </c>
      <c r="C31" s="389">
        <f>Seznam!D36</f>
        <v>2006</v>
      </c>
      <c r="D31" s="183" t="str">
        <f>Seznam!E36</f>
        <v>GSK Tábor</v>
      </c>
      <c r="E31" s="183" t="e">
        <f>Seznam!#REF!</f>
        <v>#REF!</v>
      </c>
      <c r="F31" s="378"/>
      <c r="G31" s="209">
        <v>0.7</v>
      </c>
      <c r="H31" s="210">
        <v>1</v>
      </c>
      <c r="I31" s="211">
        <v>0.1</v>
      </c>
      <c r="J31" s="211">
        <v>0.8</v>
      </c>
      <c r="K31" s="33">
        <f t="shared" si="9"/>
        <v>0.75</v>
      </c>
      <c r="L31" s="212">
        <v>3.6</v>
      </c>
      <c r="M31" s="213">
        <v>4.2</v>
      </c>
      <c r="N31" s="211">
        <v>4.3</v>
      </c>
      <c r="O31" s="211">
        <v>4.8</v>
      </c>
      <c r="P31" s="33">
        <f t="shared" si="10"/>
        <v>4.25</v>
      </c>
      <c r="Q31" s="214"/>
      <c r="R31" s="26">
        <f t="shared" si="11"/>
        <v>5</v>
      </c>
      <c r="S31" s="192"/>
      <c r="T31" s="24"/>
      <c r="U31" s="35"/>
      <c r="W31" s="45"/>
      <c r="X31" s="41">
        <f>K31</f>
        <v>0.75</v>
      </c>
      <c r="Y31" s="41">
        <f>P31</f>
        <v>4.25</v>
      </c>
      <c r="Z31" s="41"/>
      <c r="AA31" s="41">
        <f>R31</f>
        <v>5</v>
      </c>
    </row>
    <row r="32" spans="1:27" ht="24.95" customHeight="1">
      <c r="A32" s="181">
        <f>Seznam!B37</f>
        <v>6</v>
      </c>
      <c r="B32" s="182" t="str">
        <f>Seznam!C37</f>
        <v>Barbora Bouzková</v>
      </c>
      <c r="C32" s="389">
        <f>Seznam!D37</f>
        <v>2006</v>
      </c>
      <c r="D32" s="183" t="str">
        <f>Seznam!E37</f>
        <v>TJ Sokol Plzeň IV</v>
      </c>
      <c r="E32" s="183" t="e">
        <f>Seznam!#REF!</f>
        <v>#REF!</v>
      </c>
      <c r="F32" s="378"/>
      <c r="G32" s="209">
        <v>1.1000000000000001</v>
      </c>
      <c r="H32" s="210">
        <v>0.9</v>
      </c>
      <c r="I32" s="211">
        <v>0.8</v>
      </c>
      <c r="J32" s="211">
        <v>1</v>
      </c>
      <c r="K32" s="33">
        <f t="shared" si="9"/>
        <v>0.95</v>
      </c>
      <c r="L32" s="212">
        <v>5.5</v>
      </c>
      <c r="M32" s="213">
        <v>4.9000000000000004</v>
      </c>
      <c r="N32" s="211">
        <v>3.2</v>
      </c>
      <c r="O32" s="211">
        <v>4.8</v>
      </c>
      <c r="P32" s="33">
        <f t="shared" si="10"/>
        <v>4.8499999999999996</v>
      </c>
      <c r="Q32" s="214"/>
      <c r="R32" s="26">
        <f t="shared" si="11"/>
        <v>5.8</v>
      </c>
      <c r="S32" s="192"/>
      <c r="T32" s="24"/>
      <c r="U32" s="35"/>
      <c r="W32" s="45"/>
      <c r="X32" s="41">
        <f>K32</f>
        <v>0.95</v>
      </c>
      <c r="Y32" s="41">
        <f>P32</f>
        <v>4.8499999999999996</v>
      </c>
      <c r="Z32" s="41"/>
      <c r="AA32" s="41">
        <f>R32</f>
        <v>5.8</v>
      </c>
    </row>
    <row r="33" spans="1:28" ht="24.95" customHeight="1">
      <c r="A33" s="181">
        <f>Seznam!B38</f>
        <v>7</v>
      </c>
      <c r="B33" s="182" t="str">
        <f>Seznam!C38</f>
        <v>Eliška Machalová</v>
      </c>
      <c r="C33" s="389">
        <f>Seznam!D38</f>
        <v>2006</v>
      </c>
      <c r="D33" s="183" t="str">
        <f>Seznam!E38</f>
        <v>RG Proactive Milevsko</v>
      </c>
      <c r="E33" s="183">
        <f>Seznam!F54</f>
        <v>0</v>
      </c>
      <c r="F33" s="378"/>
      <c r="G33" s="209">
        <v>1.3</v>
      </c>
      <c r="H33" s="210">
        <v>1.1000000000000001</v>
      </c>
      <c r="I33" s="211">
        <v>1.3</v>
      </c>
      <c r="J33" s="211">
        <v>1.9</v>
      </c>
      <c r="K33" s="33">
        <f t="shared" si="9"/>
        <v>1.3</v>
      </c>
      <c r="L33" s="212">
        <v>5.4</v>
      </c>
      <c r="M33" s="213">
        <v>6.4</v>
      </c>
      <c r="N33" s="211">
        <v>5</v>
      </c>
      <c r="O33" s="211">
        <v>5.2</v>
      </c>
      <c r="P33" s="33">
        <f t="shared" si="10"/>
        <v>5.3</v>
      </c>
      <c r="Q33" s="214"/>
      <c r="R33" s="26">
        <f t="shared" si="11"/>
        <v>6.6</v>
      </c>
      <c r="S33" s="192"/>
      <c r="T33" s="24"/>
      <c r="U33" s="35"/>
      <c r="W33" s="45"/>
      <c r="X33" s="41">
        <f>K33</f>
        <v>1.3</v>
      </c>
      <c r="Y33" s="41">
        <f>P33</f>
        <v>5.3</v>
      </c>
      <c r="Z33" s="41"/>
      <c r="AA33" s="41">
        <f>R33</f>
        <v>6.6</v>
      </c>
    </row>
    <row r="34" spans="1:28" ht="24.95" customHeight="1">
      <c r="A34" s="181">
        <f>Seznam!B39</f>
        <v>8</v>
      </c>
      <c r="B34" s="182" t="str">
        <f>Seznam!C39</f>
        <v>Natálie Klímková</v>
      </c>
      <c r="C34" s="389">
        <f>Seznam!D39</f>
        <v>2006</v>
      </c>
      <c r="D34" s="183" t="str">
        <f>Seznam!E39</f>
        <v>TJ Sokol Bedřichov</v>
      </c>
      <c r="E34" s="183">
        <f>Seznam!F55</f>
        <v>0</v>
      </c>
      <c r="F34" s="378" t="str">
        <f t="shared" si="8"/>
        <v>bez</v>
      </c>
      <c r="G34" s="209">
        <v>1.1000000000000001</v>
      </c>
      <c r="H34" s="210">
        <v>1</v>
      </c>
      <c r="I34" s="211">
        <v>1</v>
      </c>
      <c r="J34" s="211">
        <v>1.7</v>
      </c>
      <c r="K34" s="33">
        <f t="shared" si="9"/>
        <v>1.05</v>
      </c>
      <c r="L34" s="212">
        <v>5.3</v>
      </c>
      <c r="M34" s="213">
        <v>6</v>
      </c>
      <c r="N34" s="211">
        <v>5.4</v>
      </c>
      <c r="O34" s="211">
        <v>5.5</v>
      </c>
      <c r="P34" s="33">
        <f t="shared" si="10"/>
        <v>5.45</v>
      </c>
      <c r="Q34" s="214"/>
      <c r="R34" s="26">
        <f t="shared" si="11"/>
        <v>6.5</v>
      </c>
      <c r="S34" s="192" t="s">
        <v>378</v>
      </c>
      <c r="T34" s="24" t="e">
        <f>RANK(R34,$R$9:$R$21)</f>
        <v>#N/A</v>
      </c>
      <c r="U34" s="35" t="s">
        <v>378</v>
      </c>
      <c r="W34" s="45" t="str">
        <f t="shared" ref="W34:W39" si="17">F34</f>
        <v>bez</v>
      </c>
      <c r="X34" s="41">
        <f t="shared" ref="X34:X39" si="18">K34</f>
        <v>1.05</v>
      </c>
      <c r="Y34" s="41">
        <f t="shared" ref="Y34:Y39" si="19">P34</f>
        <v>5.45</v>
      </c>
      <c r="Z34" s="41">
        <f t="shared" ref="Z34:Z39" si="20">Q34</f>
        <v>0</v>
      </c>
      <c r="AA34" s="41">
        <f t="shared" ref="AA34:AA39" si="21">R34</f>
        <v>6.5</v>
      </c>
    </row>
    <row r="35" spans="1:28" ht="24.95" customHeight="1">
      <c r="A35" s="181">
        <f>Seznam!B40</f>
        <v>9</v>
      </c>
      <c r="B35" s="182" t="str">
        <f>Seznam!C40</f>
        <v>Kristýna Barešová</v>
      </c>
      <c r="C35" s="389">
        <f>Seznam!D40</f>
        <v>2006</v>
      </c>
      <c r="D35" s="183" t="str">
        <f>Seznam!E40</f>
        <v>SLAVIA HRADEC KRÁLOVÉ</v>
      </c>
      <c r="E35" s="183">
        <f>Seznam!F56</f>
        <v>0</v>
      </c>
      <c r="F35" s="378" t="str">
        <f t="shared" si="8"/>
        <v>bez</v>
      </c>
      <c r="G35" s="209">
        <v>1.4</v>
      </c>
      <c r="H35" s="210">
        <v>1.6</v>
      </c>
      <c r="I35" s="211">
        <v>1.8</v>
      </c>
      <c r="J35" s="211">
        <v>1.7</v>
      </c>
      <c r="K35" s="33">
        <f t="shared" si="9"/>
        <v>1.65</v>
      </c>
      <c r="L35" s="212">
        <v>4.7</v>
      </c>
      <c r="M35" s="213">
        <v>6.9</v>
      </c>
      <c r="N35" s="211">
        <v>6</v>
      </c>
      <c r="O35" s="211">
        <v>5.7</v>
      </c>
      <c r="P35" s="33">
        <f t="shared" si="10"/>
        <v>5.85</v>
      </c>
      <c r="Q35" s="214"/>
      <c r="R35" s="26">
        <f t="shared" si="11"/>
        <v>7.5</v>
      </c>
      <c r="S35" s="192" t="s">
        <v>378</v>
      </c>
      <c r="T35" s="24" t="e">
        <f>RANK(R35,$R$9:$R$21)</f>
        <v>#N/A</v>
      </c>
      <c r="U35" s="35" t="s">
        <v>378</v>
      </c>
      <c r="W35" s="45" t="str">
        <f t="shared" si="17"/>
        <v>bez</v>
      </c>
      <c r="X35" s="41">
        <f t="shared" si="18"/>
        <v>1.65</v>
      </c>
      <c r="Y35" s="41">
        <f t="shared" si="19"/>
        <v>5.85</v>
      </c>
      <c r="Z35" s="41">
        <f t="shared" si="20"/>
        <v>0</v>
      </c>
      <c r="AA35" s="41">
        <f t="shared" si="21"/>
        <v>7.5</v>
      </c>
    </row>
    <row r="36" spans="1:28" ht="24.95" customHeight="1">
      <c r="A36" s="181">
        <f>Seznam!B41</f>
        <v>10</v>
      </c>
      <c r="B36" s="182" t="str">
        <f>Seznam!C41</f>
        <v>Adéla Brhelová</v>
      </c>
      <c r="C36" s="389">
        <f>Seznam!D41</f>
        <v>2006</v>
      </c>
      <c r="D36" s="183" t="str">
        <f>Seznam!E41</f>
        <v>SK PROVO Brno</v>
      </c>
      <c r="E36" s="183" t="e">
        <f>Seznam!#REF!</f>
        <v>#REF!</v>
      </c>
      <c r="F36" s="378" t="str">
        <f t="shared" si="8"/>
        <v>bez</v>
      </c>
      <c r="G36" s="209">
        <v>2.2000000000000002</v>
      </c>
      <c r="H36" s="210">
        <v>2.1</v>
      </c>
      <c r="I36" s="211">
        <v>2</v>
      </c>
      <c r="J36" s="211">
        <v>1.5</v>
      </c>
      <c r="K36" s="33">
        <f t="shared" si="9"/>
        <v>2.0499999999999998</v>
      </c>
      <c r="L36" s="212">
        <v>5.6</v>
      </c>
      <c r="M36" s="213">
        <v>6.4</v>
      </c>
      <c r="N36" s="211">
        <v>5.6</v>
      </c>
      <c r="O36" s="211">
        <v>5.3</v>
      </c>
      <c r="P36" s="33">
        <f t="shared" si="10"/>
        <v>5.6</v>
      </c>
      <c r="Q36" s="214"/>
      <c r="R36" s="26">
        <f t="shared" si="11"/>
        <v>7.6499999999999995</v>
      </c>
      <c r="S36" s="192" t="s">
        <v>378</v>
      </c>
      <c r="T36" s="24" t="e">
        <f>RANK(R36,$R$9:$R$21)</f>
        <v>#N/A</v>
      </c>
      <c r="U36" s="35" t="s">
        <v>378</v>
      </c>
      <c r="W36" s="45" t="str">
        <f t="shared" si="17"/>
        <v>bez</v>
      </c>
      <c r="X36" s="41">
        <f t="shared" si="18"/>
        <v>2.0499999999999998</v>
      </c>
      <c r="Y36" s="41">
        <f t="shared" si="19"/>
        <v>5.6</v>
      </c>
      <c r="Z36" s="41">
        <f t="shared" si="20"/>
        <v>0</v>
      </c>
      <c r="AA36" s="41">
        <f t="shared" si="21"/>
        <v>7.6499999999999995</v>
      </c>
    </row>
    <row r="37" spans="1:28" ht="24.95" customHeight="1">
      <c r="A37" s="181">
        <f>Seznam!B42</f>
        <v>11</v>
      </c>
      <c r="B37" s="182" t="str">
        <f>Seznam!C42</f>
        <v>Karolína Kohnová</v>
      </c>
      <c r="C37" s="389">
        <f>Seznam!D42</f>
        <v>2006</v>
      </c>
      <c r="D37" s="183" t="str">
        <f>Seznam!E42</f>
        <v>TJ Sokol Bedřichov</v>
      </c>
      <c r="E37" s="183"/>
      <c r="F37" s="378"/>
      <c r="G37" s="209">
        <v>2.4</v>
      </c>
      <c r="H37" s="210">
        <v>2.9</v>
      </c>
      <c r="I37" s="211">
        <v>2</v>
      </c>
      <c r="J37" s="211">
        <v>2.2999999999999998</v>
      </c>
      <c r="K37" s="33">
        <f t="shared" si="9"/>
        <v>2.35</v>
      </c>
      <c r="L37" s="212">
        <v>5.6</v>
      </c>
      <c r="M37" s="213">
        <v>6.9</v>
      </c>
      <c r="N37" s="211">
        <v>6</v>
      </c>
      <c r="O37" s="211">
        <v>6.1</v>
      </c>
      <c r="P37" s="33">
        <f t="shared" si="10"/>
        <v>6.05</v>
      </c>
      <c r="Q37" s="214"/>
      <c r="R37" s="26">
        <f t="shared" si="11"/>
        <v>8.4</v>
      </c>
      <c r="S37" s="192"/>
      <c r="T37" s="24"/>
      <c r="U37" s="35"/>
      <c r="W37" s="45"/>
      <c r="X37" s="41">
        <f>K37</f>
        <v>2.35</v>
      </c>
      <c r="Y37" s="41">
        <f>P37</f>
        <v>6.05</v>
      </c>
      <c r="Z37" s="41"/>
      <c r="AA37" s="41">
        <f>R37</f>
        <v>8.4</v>
      </c>
    </row>
    <row r="38" spans="1:28" ht="24.75" customHeight="1">
      <c r="A38" s="181">
        <f>Seznam!B43</f>
        <v>12</v>
      </c>
      <c r="B38" s="182" t="str">
        <f>Seznam!C43</f>
        <v>Viktorie Ličková</v>
      </c>
      <c r="C38" s="389">
        <f>Seznam!D43</f>
        <v>2006</v>
      </c>
      <c r="D38" s="183" t="str">
        <f>Seznam!E43</f>
        <v>SKP MG Brno</v>
      </c>
      <c r="E38" s="183">
        <f>Seznam!F57</f>
        <v>0</v>
      </c>
      <c r="F38" s="378" t="str">
        <f t="shared" si="8"/>
        <v>bez</v>
      </c>
      <c r="G38" s="209">
        <v>2.8</v>
      </c>
      <c r="H38" s="210">
        <v>3.2</v>
      </c>
      <c r="I38" s="211">
        <v>3.6</v>
      </c>
      <c r="J38" s="211">
        <v>3.8</v>
      </c>
      <c r="K38" s="33">
        <f t="shared" si="9"/>
        <v>3.4</v>
      </c>
      <c r="L38" s="212">
        <v>7.3</v>
      </c>
      <c r="M38" s="213">
        <v>7.5</v>
      </c>
      <c r="N38" s="211">
        <v>6.6</v>
      </c>
      <c r="O38" s="211">
        <v>6.9</v>
      </c>
      <c r="P38" s="33">
        <f t="shared" si="10"/>
        <v>7.1</v>
      </c>
      <c r="Q38" s="214"/>
      <c r="R38" s="26">
        <f t="shared" si="11"/>
        <v>10.5</v>
      </c>
      <c r="S38" s="192" t="s">
        <v>378</v>
      </c>
      <c r="T38" s="24" t="e">
        <f>RANK(R38,$R$9:$R$21)</f>
        <v>#N/A</v>
      </c>
      <c r="U38" s="35" t="s">
        <v>378</v>
      </c>
      <c r="W38" s="45" t="str">
        <f t="shared" si="17"/>
        <v>bez</v>
      </c>
      <c r="X38" s="41">
        <f t="shared" si="18"/>
        <v>3.4</v>
      </c>
      <c r="Y38" s="41">
        <f t="shared" si="19"/>
        <v>7.1</v>
      </c>
      <c r="Z38" s="41">
        <f t="shared" si="20"/>
        <v>0</v>
      </c>
      <c r="AA38" s="41">
        <f t="shared" si="21"/>
        <v>10.5</v>
      </c>
    </row>
    <row r="39" spans="1:28" ht="24.75" customHeight="1">
      <c r="A39" s="379">
        <f>Seznam!B44</f>
        <v>13</v>
      </c>
      <c r="B39" s="2" t="str">
        <f>Seznam!C44</f>
        <v>Aneta Sládková</v>
      </c>
      <c r="C39" s="378">
        <f>Seznam!D44</f>
        <v>2006</v>
      </c>
      <c r="D39" s="43" t="str">
        <f>Seznam!E44</f>
        <v>Active SVČ Žďár nad Sázavou</v>
      </c>
      <c r="E39" s="43">
        <f>Seznam!F58</f>
        <v>0</v>
      </c>
      <c r="F39" s="378"/>
      <c r="G39" s="42">
        <v>1.8</v>
      </c>
      <c r="H39" s="14">
        <v>1.2</v>
      </c>
      <c r="I39" s="36">
        <v>1.4</v>
      </c>
      <c r="J39" s="36">
        <v>1.4</v>
      </c>
      <c r="K39" s="33">
        <f t="shared" si="9"/>
        <v>1.4</v>
      </c>
      <c r="L39" s="16">
        <v>4.5</v>
      </c>
      <c r="M39" s="15">
        <v>5.9</v>
      </c>
      <c r="N39" s="36">
        <v>4.4000000000000004</v>
      </c>
      <c r="O39" s="36">
        <v>5.5</v>
      </c>
      <c r="P39" s="33">
        <f t="shared" si="10"/>
        <v>5</v>
      </c>
      <c r="Q39" s="340"/>
      <c r="R39" s="26">
        <f t="shared" si="11"/>
        <v>6.4</v>
      </c>
      <c r="S39" s="341" t="s">
        <v>378</v>
      </c>
      <c r="T39" s="24" t="e">
        <f>RANK(R39,$R$9:$R$21)</f>
        <v>#N/A</v>
      </c>
      <c r="U39" s="35" t="s">
        <v>378</v>
      </c>
      <c r="W39" s="45">
        <f t="shared" si="17"/>
        <v>0</v>
      </c>
      <c r="X39" s="41">
        <f t="shared" si="18"/>
        <v>1.4</v>
      </c>
      <c r="Y39" s="41">
        <f t="shared" si="19"/>
        <v>5</v>
      </c>
      <c r="Z39" s="41">
        <f t="shared" si="20"/>
        <v>0</v>
      </c>
      <c r="AA39" s="41">
        <f t="shared" si="21"/>
        <v>6.4</v>
      </c>
    </row>
    <row r="40" spans="1:28" ht="21.75" customHeight="1"/>
    <row r="41" spans="1:28" ht="21.75" customHeight="1"/>
    <row r="42" spans="1:28" ht="21.75" customHeight="1"/>
    <row r="43" spans="1:28" ht="21.75" customHeight="1"/>
    <row r="44" spans="1:28" ht="16.5" customHeight="1"/>
    <row r="46" spans="1:28" ht="15.75">
      <c r="A46" s="486" t="s">
        <v>347</v>
      </c>
      <c r="B46" s="436" t="s">
        <v>6</v>
      </c>
      <c r="C46" s="437" t="s">
        <v>3</v>
      </c>
      <c r="D46" s="436" t="s">
        <v>4</v>
      </c>
      <c r="E46" s="487" t="s">
        <v>5</v>
      </c>
      <c r="F46" s="487" t="s">
        <v>365</v>
      </c>
      <c r="G46" s="342" t="s">
        <v>340</v>
      </c>
      <c r="H46" s="343"/>
      <c r="I46" s="343"/>
      <c r="J46" s="343"/>
      <c r="K46" s="343"/>
      <c r="L46" s="182"/>
      <c r="M46" s="182"/>
      <c r="N46" s="182"/>
      <c r="O46" s="182"/>
      <c r="P46" s="182"/>
      <c r="Q46" s="2">
        <v>0</v>
      </c>
      <c r="R46" s="344">
        <v>0</v>
      </c>
      <c r="S46" s="345"/>
      <c r="T46" s="484" t="s">
        <v>381</v>
      </c>
      <c r="U46" s="485" t="s">
        <v>382</v>
      </c>
    </row>
    <row r="47" spans="1:28" ht="16.5" thickBot="1">
      <c r="A47" s="475">
        <v>0</v>
      </c>
      <c r="B47" s="477">
        <v>0</v>
      </c>
      <c r="C47" s="479">
        <v>0</v>
      </c>
      <c r="D47" s="477">
        <v>0</v>
      </c>
      <c r="E47" s="473">
        <v>0</v>
      </c>
      <c r="F47" s="473">
        <v>0</v>
      </c>
      <c r="G47" s="17" t="s">
        <v>363</v>
      </c>
      <c r="H47" s="17" t="s">
        <v>379</v>
      </c>
      <c r="I47" s="17" t="s">
        <v>368</v>
      </c>
      <c r="J47" s="17" t="s">
        <v>369</v>
      </c>
      <c r="K47" s="17" t="s">
        <v>350</v>
      </c>
      <c r="L47" s="23" t="s">
        <v>370</v>
      </c>
      <c r="M47" s="386" t="s">
        <v>371</v>
      </c>
      <c r="N47" s="386" t="s">
        <v>372</v>
      </c>
      <c r="O47" s="386" t="s">
        <v>373</v>
      </c>
      <c r="P47" s="25" t="s">
        <v>351</v>
      </c>
      <c r="Q47" s="22" t="s">
        <v>352</v>
      </c>
      <c r="R47" s="21" t="s">
        <v>353</v>
      </c>
      <c r="S47" s="25" t="s">
        <v>348</v>
      </c>
      <c r="T47" s="481"/>
      <c r="U47" s="471"/>
      <c r="W47" s="44" t="s">
        <v>374</v>
      </c>
      <c r="X47" s="44" t="s">
        <v>350</v>
      </c>
      <c r="Y47" s="44" t="s">
        <v>351</v>
      </c>
      <c r="Z47" s="44" t="s">
        <v>375</v>
      </c>
      <c r="AA47" s="44" t="s">
        <v>348</v>
      </c>
      <c r="AB47" s="44" t="s">
        <v>353</v>
      </c>
    </row>
    <row r="48" spans="1:28" ht="24.75" customHeight="1">
      <c r="A48" s="379">
        <f>Seznam!B32</f>
        <v>1</v>
      </c>
      <c r="B48" s="2" t="str">
        <f>Seznam!C32</f>
        <v>Klára Orlová</v>
      </c>
      <c r="C48" s="378">
        <f>Seznam!D32</f>
        <v>2006</v>
      </c>
      <c r="D48" s="43" t="str">
        <f>Seznam!E32</f>
        <v>TopGym Karlovy Vary</v>
      </c>
      <c r="E48" s="43">
        <f>Seznam!F32</f>
        <v>0</v>
      </c>
      <c r="F48" s="216" t="str">
        <f>IF($G$46="sestava bez náčiní","bez"," ")</f>
        <v xml:space="preserve"> </v>
      </c>
      <c r="G48" s="209">
        <v>2.2000000000000002</v>
      </c>
      <c r="H48" s="210">
        <v>2.2000000000000002</v>
      </c>
      <c r="I48" s="211">
        <v>1.6</v>
      </c>
      <c r="J48" s="211">
        <v>2.4</v>
      </c>
      <c r="K48" s="33">
        <f t="shared" ref="K48:K60" si="22">IF($L$2=2,TRUNC(SUM(G48:J48)/2*1000)/1000,IF($L$2=3,TRUNC(SUM(G48:J48)/3*1000)/1000,IF($L$2=4,TRUNC(MEDIAN(G48:J48)*1000)/1000,"???")))</f>
        <v>2.2000000000000002</v>
      </c>
      <c r="L48" s="212">
        <v>4.5999999999999996</v>
      </c>
      <c r="M48" s="213">
        <v>4.7</v>
      </c>
      <c r="N48" s="211">
        <v>4.2</v>
      </c>
      <c r="O48" s="211">
        <v>4.3</v>
      </c>
      <c r="P48" s="33">
        <f t="shared" ref="P48:P60" si="23">IF($M$2=2,TRUNC(SUM(L48:M48)/2*1000)/1000,IF($M$2=3,TRUNC(SUM(L48:N48)/3*1000)/1000,IF($M$2=4,TRUNC(MEDIAN(L48:O48)*1000)/1000,"???")))</f>
        <v>4.45</v>
      </c>
      <c r="Q48" s="214"/>
      <c r="R48" s="26">
        <f t="shared" ref="R48:R60" si="24">K48+P48-Q48</f>
        <v>6.65</v>
      </c>
      <c r="S48" s="34">
        <f t="shared" ref="S48:S60" si="25">R9+R27+R48</f>
        <v>22.9</v>
      </c>
      <c r="T48" s="24">
        <f>RANK(R48,$R$48:$R$60)</f>
        <v>5</v>
      </c>
      <c r="U48" s="35">
        <f>RANK(S48,$S$48:$S$60)</f>
        <v>4</v>
      </c>
      <c r="W48" s="45" t="str">
        <f t="shared" ref="W48:W59" si="26">F48</f>
        <v xml:space="preserve"> </v>
      </c>
      <c r="X48" s="41">
        <f t="shared" ref="X48:X60" si="27">K48</f>
        <v>2.2000000000000002</v>
      </c>
      <c r="Y48" s="41">
        <f t="shared" ref="Y48:Y60" si="28">P48</f>
        <v>4.45</v>
      </c>
      <c r="Z48" s="41">
        <f t="shared" ref="Z48:Z60" si="29">Q48</f>
        <v>0</v>
      </c>
      <c r="AA48" s="41">
        <f t="shared" ref="AA48:AA60" si="30">R48</f>
        <v>6.65</v>
      </c>
      <c r="AB48" s="41">
        <f t="shared" ref="AB48:AB60" si="31">S48</f>
        <v>22.9</v>
      </c>
    </row>
    <row r="49" spans="1:28" ht="24.75" customHeight="1">
      <c r="A49" s="379">
        <f>Seznam!B33</f>
        <v>2</v>
      </c>
      <c r="B49" s="2" t="str">
        <f>Seznam!C33</f>
        <v>Vendula Samková</v>
      </c>
      <c r="C49" s="378">
        <f>Seznam!D33</f>
        <v>2006</v>
      </c>
      <c r="D49" s="43" t="str">
        <f>Seznam!E33</f>
        <v>SLAVIA HRADEC KRÁLOVÉ</v>
      </c>
      <c r="E49" s="43">
        <f>Seznam!F33</f>
        <v>0</v>
      </c>
      <c r="F49" s="216" t="str">
        <f>IF($G$46="sestava bez náčiní","bez"," ")</f>
        <v xml:space="preserve"> </v>
      </c>
      <c r="G49" s="209">
        <v>2.7</v>
      </c>
      <c r="H49" s="210">
        <v>2.2000000000000002</v>
      </c>
      <c r="I49" s="211">
        <v>2.2000000000000002</v>
      </c>
      <c r="J49" s="211">
        <v>1.9</v>
      </c>
      <c r="K49" s="33">
        <f t="shared" si="22"/>
        <v>2.2000000000000002</v>
      </c>
      <c r="L49" s="212">
        <v>5.2</v>
      </c>
      <c r="M49" s="213">
        <v>6</v>
      </c>
      <c r="N49" s="211">
        <v>5.3</v>
      </c>
      <c r="O49" s="211">
        <v>6.2</v>
      </c>
      <c r="P49" s="33">
        <f t="shared" si="23"/>
        <v>5.65</v>
      </c>
      <c r="Q49" s="214"/>
      <c r="R49" s="26">
        <f t="shared" si="24"/>
        <v>7.8500000000000005</v>
      </c>
      <c r="S49" s="34">
        <f t="shared" si="25"/>
        <v>25.35</v>
      </c>
      <c r="T49" s="24">
        <f>RANK(R49,$R$48:$R$60)</f>
        <v>3</v>
      </c>
      <c r="U49" s="35">
        <f>RANK(S49,$S$48:$S$60)</f>
        <v>3</v>
      </c>
      <c r="W49" s="45" t="str">
        <f t="shared" si="26"/>
        <v xml:space="preserve"> </v>
      </c>
      <c r="X49" s="41">
        <f t="shared" si="27"/>
        <v>2.2000000000000002</v>
      </c>
      <c r="Y49" s="41">
        <f t="shared" si="28"/>
        <v>5.65</v>
      </c>
      <c r="Z49" s="41">
        <f t="shared" si="29"/>
        <v>0</v>
      </c>
      <c r="AA49" s="41">
        <f t="shared" si="30"/>
        <v>7.8500000000000005</v>
      </c>
      <c r="AB49" s="41">
        <f t="shared" si="31"/>
        <v>25.35</v>
      </c>
    </row>
    <row r="50" spans="1:28" ht="24.75" customHeight="1">
      <c r="A50" s="379">
        <f>Seznam!B34</f>
        <v>3</v>
      </c>
      <c r="B50" s="2" t="str">
        <f>Seznam!C34</f>
        <v>Natálie Lavičková</v>
      </c>
      <c r="C50" s="378">
        <f>Seznam!D34</f>
        <v>2006</v>
      </c>
      <c r="D50" s="43" t="str">
        <f>Seznam!E34</f>
        <v>RG Proactive Milevsko</v>
      </c>
      <c r="E50" s="43">
        <f>Seznam!F34</f>
        <v>0</v>
      </c>
      <c r="F50" s="216" t="str">
        <f>IF($G$46="sestava bez náčiní","bez"," ")</f>
        <v xml:space="preserve"> </v>
      </c>
      <c r="G50" s="209">
        <v>0.3</v>
      </c>
      <c r="H50" s="210">
        <v>0.3</v>
      </c>
      <c r="I50" s="211">
        <v>0</v>
      </c>
      <c r="J50" s="211">
        <v>0.2</v>
      </c>
      <c r="K50" s="33">
        <f t="shared" si="22"/>
        <v>0.25</v>
      </c>
      <c r="L50" s="212">
        <v>2</v>
      </c>
      <c r="M50" s="213">
        <v>4</v>
      </c>
      <c r="N50" s="211">
        <v>2</v>
      </c>
      <c r="O50" s="211">
        <v>3.3</v>
      </c>
      <c r="P50" s="33">
        <f t="shared" si="23"/>
        <v>2.65</v>
      </c>
      <c r="Q50" s="214"/>
      <c r="R50" s="26">
        <f t="shared" si="24"/>
        <v>2.9</v>
      </c>
      <c r="S50" s="34">
        <f t="shared" si="25"/>
        <v>12.1</v>
      </c>
      <c r="T50" s="24">
        <f>RANK(R50,$R$48:$R$60)</f>
        <v>13</v>
      </c>
      <c r="U50" s="35">
        <f>RANK(S50,$S$48:$S$60)</f>
        <v>13</v>
      </c>
      <c r="W50" s="45" t="str">
        <f t="shared" si="26"/>
        <v xml:space="preserve"> </v>
      </c>
      <c r="X50" s="41">
        <f t="shared" si="27"/>
        <v>0.25</v>
      </c>
      <c r="Y50" s="41">
        <f t="shared" si="28"/>
        <v>2.65</v>
      </c>
      <c r="Z50" s="41">
        <f t="shared" si="29"/>
        <v>0</v>
      </c>
      <c r="AA50" s="41">
        <f t="shared" si="30"/>
        <v>2.9</v>
      </c>
      <c r="AB50" s="41">
        <f t="shared" si="31"/>
        <v>12.1</v>
      </c>
    </row>
    <row r="51" spans="1:28" ht="24.75" customHeight="1">
      <c r="A51" s="379">
        <f>Seznam!B35</f>
        <v>4</v>
      </c>
      <c r="B51" s="2" t="str">
        <f>Seznam!C35</f>
        <v>Veronika Hvězdová</v>
      </c>
      <c r="C51" s="378">
        <f>Seznam!D35</f>
        <v>2006</v>
      </c>
      <c r="D51" s="43" t="str">
        <f>Seznam!E35</f>
        <v>SLAVIA HRADEC KRÁLOVÉ</v>
      </c>
      <c r="E51" s="43">
        <f>Seznam!F35</f>
        <v>0</v>
      </c>
      <c r="F51" s="216"/>
      <c r="G51" s="209">
        <v>2</v>
      </c>
      <c r="H51" s="210">
        <v>3.1</v>
      </c>
      <c r="I51" s="211">
        <v>2.7</v>
      </c>
      <c r="J51" s="211">
        <v>2.2000000000000002</v>
      </c>
      <c r="K51" s="33">
        <f t="shared" si="22"/>
        <v>2.4500000000000002</v>
      </c>
      <c r="L51" s="212">
        <v>6.2</v>
      </c>
      <c r="M51" s="213">
        <v>6.4</v>
      </c>
      <c r="N51" s="211">
        <v>6.2</v>
      </c>
      <c r="O51" s="211">
        <v>6</v>
      </c>
      <c r="P51" s="33">
        <f t="shared" si="23"/>
        <v>6.2</v>
      </c>
      <c r="Q51" s="214"/>
      <c r="R51" s="26">
        <f t="shared" si="24"/>
        <v>8.65</v>
      </c>
      <c r="S51" s="34">
        <f t="shared" si="25"/>
        <v>26.25</v>
      </c>
      <c r="T51" s="24"/>
      <c r="U51" s="35"/>
      <c r="W51" s="45" t="s">
        <v>380</v>
      </c>
      <c r="X51" s="41">
        <f>K51</f>
        <v>2.4500000000000002</v>
      </c>
      <c r="Y51" s="41">
        <f>P51</f>
        <v>6.2</v>
      </c>
      <c r="Z51" s="41"/>
      <c r="AA51" s="41">
        <f t="shared" ref="AA51:AB53" si="32">R51</f>
        <v>8.65</v>
      </c>
      <c r="AB51" s="41">
        <f t="shared" si="32"/>
        <v>26.25</v>
      </c>
    </row>
    <row r="52" spans="1:28" ht="24.75" customHeight="1">
      <c r="A52" s="379">
        <f>Seznam!B36</f>
        <v>5</v>
      </c>
      <c r="B52" s="2" t="str">
        <f>Seznam!C36</f>
        <v>Barbora Bendová</v>
      </c>
      <c r="C52" s="378">
        <f>Seznam!D36</f>
        <v>2006</v>
      </c>
      <c r="D52" s="43" t="str">
        <f>Seznam!E36</f>
        <v>GSK Tábor</v>
      </c>
      <c r="E52" s="43">
        <f>Seznam!F36</f>
        <v>0</v>
      </c>
      <c r="F52" s="216"/>
      <c r="G52" s="209">
        <v>0.5</v>
      </c>
      <c r="H52" s="210">
        <v>0.3</v>
      </c>
      <c r="I52" s="211">
        <v>0.7</v>
      </c>
      <c r="J52" s="211">
        <v>0.5</v>
      </c>
      <c r="K52" s="33">
        <f t="shared" si="22"/>
        <v>0.5</v>
      </c>
      <c r="L52" s="212">
        <v>3.8</v>
      </c>
      <c r="M52" s="213">
        <v>5</v>
      </c>
      <c r="N52" s="211">
        <v>2.5</v>
      </c>
      <c r="O52" s="211">
        <v>3</v>
      </c>
      <c r="P52" s="33">
        <f t="shared" si="23"/>
        <v>3.4</v>
      </c>
      <c r="Q52" s="214"/>
      <c r="R52" s="26">
        <f t="shared" si="24"/>
        <v>3.9</v>
      </c>
      <c r="S52" s="34">
        <f t="shared" si="25"/>
        <v>14.9</v>
      </c>
      <c r="T52" s="24"/>
      <c r="U52" s="35"/>
      <c r="W52" s="45" t="s">
        <v>380</v>
      </c>
      <c r="X52" s="41">
        <f>K52</f>
        <v>0.5</v>
      </c>
      <c r="Y52" s="41">
        <f>P52</f>
        <v>3.4</v>
      </c>
      <c r="Z52" s="41"/>
      <c r="AA52" s="41">
        <f t="shared" si="32"/>
        <v>3.9</v>
      </c>
      <c r="AB52" s="41">
        <f t="shared" si="32"/>
        <v>14.9</v>
      </c>
    </row>
    <row r="53" spans="1:28" ht="24.75" customHeight="1">
      <c r="A53" s="379">
        <f>Seznam!B37</f>
        <v>6</v>
      </c>
      <c r="B53" s="2" t="str">
        <f>Seznam!C37</f>
        <v>Barbora Bouzková</v>
      </c>
      <c r="C53" s="378">
        <f>Seznam!D37</f>
        <v>2006</v>
      </c>
      <c r="D53" s="43" t="str">
        <f>Seznam!E37</f>
        <v>TJ Sokol Plzeň IV</v>
      </c>
      <c r="E53" s="43">
        <f>Seznam!F37</f>
        <v>0</v>
      </c>
      <c r="F53" s="216"/>
      <c r="G53" s="209">
        <v>0.7</v>
      </c>
      <c r="H53" s="210">
        <v>1</v>
      </c>
      <c r="I53" s="211">
        <v>1</v>
      </c>
      <c r="J53" s="211">
        <v>1</v>
      </c>
      <c r="K53" s="33">
        <f t="shared" si="22"/>
        <v>1</v>
      </c>
      <c r="L53" s="212">
        <v>5</v>
      </c>
      <c r="M53" s="213">
        <v>5.5</v>
      </c>
      <c r="N53" s="211">
        <v>5</v>
      </c>
      <c r="O53" s="211">
        <v>5.8</v>
      </c>
      <c r="P53" s="33">
        <f t="shared" si="23"/>
        <v>5.25</v>
      </c>
      <c r="Q53" s="214"/>
      <c r="R53" s="26">
        <f t="shared" si="24"/>
        <v>6.25</v>
      </c>
      <c r="S53" s="34">
        <f t="shared" si="25"/>
        <v>19.2</v>
      </c>
      <c r="T53" s="24"/>
      <c r="U53" s="35"/>
      <c r="W53" s="45" t="s">
        <v>380</v>
      </c>
      <c r="X53" s="41">
        <f>K53</f>
        <v>1</v>
      </c>
      <c r="Y53" s="41">
        <f>P53</f>
        <v>5.25</v>
      </c>
      <c r="Z53" s="41"/>
      <c r="AA53" s="41">
        <f t="shared" si="32"/>
        <v>6.25</v>
      </c>
      <c r="AB53" s="41">
        <f t="shared" si="32"/>
        <v>19.2</v>
      </c>
    </row>
    <row r="54" spans="1:28" ht="24.75" customHeight="1">
      <c r="A54" s="379">
        <f>Seznam!B38</f>
        <v>7</v>
      </c>
      <c r="B54" s="2" t="str">
        <f>Seznam!C38</f>
        <v>Eliška Machalová</v>
      </c>
      <c r="C54" s="378">
        <f>Seznam!D38</f>
        <v>2006</v>
      </c>
      <c r="D54" s="43" t="str">
        <f>Seznam!E38</f>
        <v>RG Proactive Milevsko</v>
      </c>
      <c r="E54" s="43">
        <f>Seznam!F38</f>
        <v>0</v>
      </c>
      <c r="F54" s="216" t="str">
        <f>IF($G$46="sestava bez náčiní","bez"," ")</f>
        <v xml:space="preserve"> </v>
      </c>
      <c r="G54" s="209">
        <v>1.2</v>
      </c>
      <c r="H54" s="210">
        <v>0.9</v>
      </c>
      <c r="I54" s="211">
        <v>1.8</v>
      </c>
      <c r="J54" s="211">
        <v>1.4</v>
      </c>
      <c r="K54" s="33">
        <f t="shared" si="22"/>
        <v>1.3</v>
      </c>
      <c r="L54" s="212">
        <v>5.0999999999999996</v>
      </c>
      <c r="M54" s="213">
        <v>5.6</v>
      </c>
      <c r="N54" s="211">
        <v>4.5</v>
      </c>
      <c r="O54" s="211">
        <v>5.8</v>
      </c>
      <c r="P54" s="33">
        <f t="shared" si="23"/>
        <v>5.35</v>
      </c>
      <c r="Q54" s="214"/>
      <c r="R54" s="26">
        <f t="shared" si="24"/>
        <v>6.6499999999999995</v>
      </c>
      <c r="S54" s="34">
        <f t="shared" si="25"/>
        <v>21.099999999999998</v>
      </c>
      <c r="T54" s="24">
        <f>RANK(R54,$R$48:$R$60)</f>
        <v>7</v>
      </c>
      <c r="U54" s="35">
        <f t="shared" ref="U54:U60" si="33">RANK(S54,$S$48:$S$60)</f>
        <v>8</v>
      </c>
      <c r="W54" s="45" t="s">
        <v>380</v>
      </c>
      <c r="X54" s="41">
        <f>K54</f>
        <v>1.3</v>
      </c>
      <c r="Y54" s="41">
        <f t="shared" si="28"/>
        <v>5.35</v>
      </c>
      <c r="Z54" s="41">
        <f t="shared" si="29"/>
        <v>0</v>
      </c>
      <c r="AA54" s="41">
        <f t="shared" si="30"/>
        <v>6.6499999999999995</v>
      </c>
      <c r="AB54" s="41">
        <f t="shared" si="31"/>
        <v>21.099999999999998</v>
      </c>
    </row>
    <row r="55" spans="1:28" ht="24.75" customHeight="1">
      <c r="A55" s="379">
        <f>Seznam!B39</f>
        <v>8</v>
      </c>
      <c r="B55" s="2" t="str">
        <f>Seznam!C39</f>
        <v>Natálie Klímková</v>
      </c>
      <c r="C55" s="378">
        <f>Seznam!D39</f>
        <v>2006</v>
      </c>
      <c r="D55" s="43" t="str">
        <f>Seznam!E39</f>
        <v>TJ Sokol Bedřichov</v>
      </c>
      <c r="E55" s="43">
        <f>Seznam!F39</f>
        <v>0</v>
      </c>
      <c r="F55" s="216" t="str">
        <f>IF($G$46="sestava bez náčiní","bez"," ")</f>
        <v xml:space="preserve"> </v>
      </c>
      <c r="G55" s="209">
        <v>1.3</v>
      </c>
      <c r="H55" s="210">
        <v>2.2000000000000002</v>
      </c>
      <c r="I55" s="211">
        <v>1</v>
      </c>
      <c r="J55" s="211">
        <v>1.4</v>
      </c>
      <c r="K55" s="33">
        <f t="shared" si="22"/>
        <v>1.35</v>
      </c>
      <c r="L55" s="212">
        <v>5.5</v>
      </c>
      <c r="M55" s="213">
        <v>6.3</v>
      </c>
      <c r="N55" s="211">
        <v>5.0999999999999996</v>
      </c>
      <c r="O55" s="211">
        <v>4.8</v>
      </c>
      <c r="P55" s="33">
        <f t="shared" si="23"/>
        <v>5.3</v>
      </c>
      <c r="Q55" s="214"/>
      <c r="R55" s="26">
        <f t="shared" si="24"/>
        <v>6.65</v>
      </c>
      <c r="S55" s="34">
        <f t="shared" si="25"/>
        <v>20.549999999999997</v>
      </c>
      <c r="T55" s="24">
        <f>RANK(R55,$R$48:$R$60)</f>
        <v>5</v>
      </c>
      <c r="U55" s="35">
        <f t="shared" si="33"/>
        <v>9</v>
      </c>
      <c r="W55" s="45" t="str">
        <f t="shared" si="26"/>
        <v xml:space="preserve"> </v>
      </c>
      <c r="X55" s="41">
        <f t="shared" si="27"/>
        <v>1.35</v>
      </c>
      <c r="Y55" s="41">
        <f t="shared" si="28"/>
        <v>5.3</v>
      </c>
      <c r="Z55" s="41">
        <f t="shared" si="29"/>
        <v>0</v>
      </c>
      <c r="AA55" s="41">
        <f t="shared" si="30"/>
        <v>6.65</v>
      </c>
      <c r="AB55" s="41">
        <f t="shared" si="31"/>
        <v>20.549999999999997</v>
      </c>
    </row>
    <row r="56" spans="1:28" ht="24.75" customHeight="1">
      <c r="A56" s="379">
        <f>Seznam!B40</f>
        <v>9</v>
      </c>
      <c r="B56" s="2" t="str">
        <f>Seznam!C40</f>
        <v>Kristýna Barešová</v>
      </c>
      <c r="C56" s="378">
        <f>Seznam!D40</f>
        <v>2006</v>
      </c>
      <c r="D56" s="43" t="str">
        <f>Seznam!E40</f>
        <v>SLAVIA HRADEC KRÁLOVÉ</v>
      </c>
      <c r="E56" s="43">
        <f>Seznam!F40</f>
        <v>0</v>
      </c>
      <c r="F56" s="216" t="str">
        <f>IF($G$46="sestava bez náčiní","bez"," ")</f>
        <v xml:space="preserve"> </v>
      </c>
      <c r="G56" s="209">
        <v>1.5</v>
      </c>
      <c r="H56" s="210">
        <v>1.7</v>
      </c>
      <c r="I56" s="211">
        <v>0.8</v>
      </c>
      <c r="J56" s="211">
        <v>1.3</v>
      </c>
      <c r="K56" s="33">
        <f t="shared" si="22"/>
        <v>1.4</v>
      </c>
      <c r="L56" s="212">
        <v>5.2</v>
      </c>
      <c r="M56" s="213">
        <v>6.5</v>
      </c>
      <c r="N56" s="211">
        <v>2.8</v>
      </c>
      <c r="O56" s="211">
        <v>5</v>
      </c>
      <c r="P56" s="33">
        <f t="shared" si="23"/>
        <v>5.0999999999999996</v>
      </c>
      <c r="Q56" s="214"/>
      <c r="R56" s="26">
        <f t="shared" si="24"/>
        <v>6.5</v>
      </c>
      <c r="S56" s="34">
        <f t="shared" si="25"/>
        <v>22.1</v>
      </c>
      <c r="T56" s="24">
        <f>RANK(R56,$R$48:$R$60)</f>
        <v>9</v>
      </c>
      <c r="U56" s="35">
        <f t="shared" si="33"/>
        <v>6</v>
      </c>
      <c r="W56" s="45" t="str">
        <f t="shared" si="26"/>
        <v xml:space="preserve"> </v>
      </c>
      <c r="X56" s="41">
        <f t="shared" si="27"/>
        <v>1.4</v>
      </c>
      <c r="Y56" s="41">
        <f t="shared" si="28"/>
        <v>5.0999999999999996</v>
      </c>
      <c r="Z56" s="41">
        <f t="shared" si="29"/>
        <v>0</v>
      </c>
      <c r="AA56" s="41">
        <f t="shared" si="30"/>
        <v>6.5</v>
      </c>
      <c r="AB56" s="41">
        <f t="shared" si="31"/>
        <v>22.1</v>
      </c>
    </row>
    <row r="57" spans="1:28" ht="24.75" customHeight="1">
      <c r="A57" s="379">
        <f>Seznam!B41</f>
        <v>10</v>
      </c>
      <c r="B57" s="2" t="str">
        <f>Seznam!C41</f>
        <v>Adéla Brhelová</v>
      </c>
      <c r="C57" s="378">
        <f>Seznam!D41</f>
        <v>2006</v>
      </c>
      <c r="D57" s="43" t="str">
        <f>Seznam!E41</f>
        <v>SK PROVO Brno</v>
      </c>
      <c r="E57" s="43">
        <f>Seznam!F41</f>
        <v>0</v>
      </c>
      <c r="F57" s="216" t="str">
        <f>IF($G$46="sestava bez náčiní","bez"," ")</f>
        <v xml:space="preserve"> </v>
      </c>
      <c r="G57" s="209">
        <v>2.1</v>
      </c>
      <c r="H57" s="210">
        <v>2.5</v>
      </c>
      <c r="I57" s="211">
        <v>1.9</v>
      </c>
      <c r="J57" s="211">
        <v>2.1</v>
      </c>
      <c r="K57" s="33">
        <f t="shared" si="22"/>
        <v>2.1</v>
      </c>
      <c r="L57" s="212">
        <v>6.2</v>
      </c>
      <c r="M57" s="213">
        <v>4.7</v>
      </c>
      <c r="N57" s="211">
        <v>5.3</v>
      </c>
      <c r="O57" s="211">
        <v>4.7</v>
      </c>
      <c r="P57" s="33">
        <f t="shared" si="23"/>
        <v>5</v>
      </c>
      <c r="Q57" s="214"/>
      <c r="R57" s="26">
        <f t="shared" si="24"/>
        <v>7.1</v>
      </c>
      <c r="S57" s="34">
        <f t="shared" si="25"/>
        <v>21.799999999999997</v>
      </c>
      <c r="T57" s="24">
        <f>RANK(R57,$R$48:$R$60)</f>
        <v>4</v>
      </c>
      <c r="U57" s="35">
        <f t="shared" si="33"/>
        <v>7</v>
      </c>
      <c r="W57" s="45" t="str">
        <f t="shared" si="26"/>
        <v xml:space="preserve"> </v>
      </c>
      <c r="X57" s="41">
        <f t="shared" si="27"/>
        <v>2.1</v>
      </c>
      <c r="Y57" s="41">
        <f t="shared" si="28"/>
        <v>5</v>
      </c>
      <c r="Z57" s="41">
        <f t="shared" si="29"/>
        <v>0</v>
      </c>
      <c r="AA57" s="41">
        <f t="shared" si="30"/>
        <v>7.1</v>
      </c>
      <c r="AB57" s="41">
        <f t="shared" si="31"/>
        <v>21.799999999999997</v>
      </c>
    </row>
    <row r="58" spans="1:28" ht="24.75" customHeight="1">
      <c r="A58" s="379">
        <f>Seznam!B42</f>
        <v>11</v>
      </c>
      <c r="B58" s="2" t="str">
        <f>Seznam!C42</f>
        <v>Karolína Kohnová</v>
      </c>
      <c r="C58" s="378">
        <f>Seznam!D42</f>
        <v>2006</v>
      </c>
      <c r="D58" s="43" t="str">
        <f>Seznam!E42</f>
        <v>TJ Sokol Bedřichov</v>
      </c>
      <c r="E58" s="43"/>
      <c r="F58" s="216"/>
      <c r="G58" s="209">
        <v>0.9</v>
      </c>
      <c r="H58" s="210">
        <v>1.8</v>
      </c>
      <c r="I58" s="211">
        <v>1.6</v>
      </c>
      <c r="J58" s="211">
        <v>1.5</v>
      </c>
      <c r="K58" s="33">
        <f t="shared" si="22"/>
        <v>1.55</v>
      </c>
      <c r="L58" s="212">
        <v>6.1</v>
      </c>
      <c r="M58" s="213">
        <v>5.0999999999999996</v>
      </c>
      <c r="N58" s="211">
        <v>4.7</v>
      </c>
      <c r="O58" s="211">
        <v>5</v>
      </c>
      <c r="P58" s="33">
        <f t="shared" si="23"/>
        <v>5.05</v>
      </c>
      <c r="Q58" s="214"/>
      <c r="R58" s="26">
        <f t="shared" si="24"/>
        <v>6.6</v>
      </c>
      <c r="S58" s="34">
        <f t="shared" si="25"/>
        <v>22.4</v>
      </c>
      <c r="T58" s="24"/>
      <c r="U58" s="35">
        <f t="shared" si="33"/>
        <v>5</v>
      </c>
      <c r="W58" s="45"/>
      <c r="X58" s="41">
        <f>K58</f>
        <v>1.55</v>
      </c>
      <c r="Y58" s="41">
        <f>P58</f>
        <v>5.05</v>
      </c>
      <c r="Z58" s="41"/>
      <c r="AA58" s="41">
        <f>R58</f>
        <v>6.6</v>
      </c>
      <c r="AB58" s="41">
        <f>S58</f>
        <v>22.4</v>
      </c>
    </row>
    <row r="59" spans="1:28" ht="24.75" customHeight="1">
      <c r="A59" s="379">
        <f>Seznam!B43</f>
        <v>12</v>
      </c>
      <c r="B59" s="2" t="str">
        <f>Seznam!C43</f>
        <v>Viktorie Ličková</v>
      </c>
      <c r="C59" s="378">
        <f>Seznam!D43</f>
        <v>2006</v>
      </c>
      <c r="D59" s="43" t="str">
        <f>Seznam!E43</f>
        <v>SKP MG Brno</v>
      </c>
      <c r="E59" s="43">
        <f>Seznam!F43</f>
        <v>0</v>
      </c>
      <c r="F59" s="216" t="str">
        <f>IF($G$46="sestava bez náčiní","bez"," ")</f>
        <v xml:space="preserve"> </v>
      </c>
      <c r="G59" s="209">
        <v>2</v>
      </c>
      <c r="H59" s="210">
        <v>3.1</v>
      </c>
      <c r="I59" s="211">
        <v>2.7</v>
      </c>
      <c r="J59" s="211">
        <v>3.2</v>
      </c>
      <c r="K59" s="33">
        <f t="shared" si="22"/>
        <v>2.9</v>
      </c>
      <c r="L59" s="212">
        <v>6.8</v>
      </c>
      <c r="M59" s="213">
        <v>7</v>
      </c>
      <c r="N59" s="211">
        <v>7</v>
      </c>
      <c r="O59" s="211">
        <v>4.5</v>
      </c>
      <c r="P59" s="33">
        <f t="shared" si="23"/>
        <v>6.9</v>
      </c>
      <c r="Q59" s="214"/>
      <c r="R59" s="26">
        <f t="shared" si="24"/>
        <v>9.8000000000000007</v>
      </c>
      <c r="S59" s="34">
        <f t="shared" si="25"/>
        <v>30.25</v>
      </c>
      <c r="T59" s="24">
        <f>RANK(R59,$R$48:$R$60)</f>
        <v>1</v>
      </c>
      <c r="U59" s="35">
        <f t="shared" si="33"/>
        <v>1</v>
      </c>
      <c r="W59" s="45" t="str">
        <f t="shared" si="26"/>
        <v xml:space="preserve"> </v>
      </c>
      <c r="X59" s="41">
        <f t="shared" si="27"/>
        <v>2.9</v>
      </c>
      <c r="Y59" s="41">
        <f t="shared" si="28"/>
        <v>6.9</v>
      </c>
      <c r="Z59" s="41">
        <f t="shared" si="29"/>
        <v>0</v>
      </c>
      <c r="AA59" s="41">
        <f t="shared" si="30"/>
        <v>9.8000000000000007</v>
      </c>
      <c r="AB59" s="41">
        <f t="shared" si="31"/>
        <v>30.25</v>
      </c>
    </row>
    <row r="60" spans="1:28" ht="24.75" customHeight="1">
      <c r="A60" s="379">
        <f>Seznam!B44</f>
        <v>13</v>
      </c>
      <c r="B60" s="2" t="str">
        <f>Seznam!C44</f>
        <v>Aneta Sládková</v>
      </c>
      <c r="C60" s="378">
        <f>Seznam!D44</f>
        <v>2006</v>
      </c>
      <c r="D60" s="43" t="str">
        <f>Seznam!E44</f>
        <v>Active SVČ Žďár nad Sázavou</v>
      </c>
      <c r="E60" s="43">
        <f>Seznam!F44</f>
        <v>0</v>
      </c>
      <c r="F60" s="378"/>
      <c r="G60" s="42">
        <v>0.4</v>
      </c>
      <c r="H60" s="14">
        <v>0.8</v>
      </c>
      <c r="I60" s="36">
        <v>1.1000000000000001</v>
      </c>
      <c r="J60" s="36">
        <v>1.5</v>
      </c>
      <c r="K60" s="33">
        <f t="shared" si="22"/>
        <v>0.95</v>
      </c>
      <c r="L60" s="16">
        <v>4.5999999999999996</v>
      </c>
      <c r="M60" s="15">
        <v>6</v>
      </c>
      <c r="N60" s="36">
        <v>4.8</v>
      </c>
      <c r="O60" s="36">
        <v>4.7</v>
      </c>
      <c r="P60" s="33">
        <f t="shared" si="23"/>
        <v>4.75</v>
      </c>
      <c r="Q60" s="20"/>
      <c r="R60" s="26">
        <f t="shared" si="24"/>
        <v>5.7</v>
      </c>
      <c r="S60" s="34">
        <f t="shared" si="25"/>
        <v>18.649999999999999</v>
      </c>
      <c r="T60" s="24">
        <f>RANK(R60,$R$48:$R$60)</f>
        <v>11</v>
      </c>
      <c r="U60" s="35">
        <f t="shared" si="33"/>
        <v>11</v>
      </c>
      <c r="W60" s="45" t="s">
        <v>380</v>
      </c>
      <c r="X60" s="41">
        <f t="shared" si="27"/>
        <v>0.95</v>
      </c>
      <c r="Y60" s="41">
        <f t="shared" si="28"/>
        <v>4.75</v>
      </c>
      <c r="Z60" s="41">
        <f t="shared" si="29"/>
        <v>0</v>
      </c>
      <c r="AA60" s="41">
        <f t="shared" si="30"/>
        <v>5.7</v>
      </c>
      <c r="AB60" s="41">
        <f t="shared" si="31"/>
        <v>18.649999999999999</v>
      </c>
    </row>
  </sheetData>
  <mergeCells count="24">
    <mergeCell ref="T46:T47"/>
    <mergeCell ref="U46:U47"/>
    <mergeCell ref="A46:A47"/>
    <mergeCell ref="B46:B47"/>
    <mergeCell ref="C46:C47"/>
    <mergeCell ref="D46:D47"/>
    <mergeCell ref="E46:E47"/>
    <mergeCell ref="F46:F47"/>
    <mergeCell ref="U7:U8"/>
    <mergeCell ref="F7:F8"/>
    <mergeCell ref="T7:T8"/>
    <mergeCell ref="A7:A8"/>
    <mergeCell ref="B7:B8"/>
    <mergeCell ref="C7:C8"/>
    <mergeCell ref="D7:D8"/>
    <mergeCell ref="E7:E8"/>
    <mergeCell ref="F25:F26"/>
    <mergeCell ref="T25:T26"/>
    <mergeCell ref="U25:U26"/>
    <mergeCell ref="A25:A26"/>
    <mergeCell ref="B25:B26"/>
    <mergeCell ref="C25:C26"/>
    <mergeCell ref="D25:D26"/>
    <mergeCell ref="E25:E26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Zeros="0" topLeftCell="A28" zoomScale="75" workbookViewId="0">
      <selection activeCell="P41" sqref="P41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  <col min="24" max="25" width="10.140625" bestFit="1" customWidth="1"/>
    <col min="27" max="27" width="10.140625" bestFit="1" customWidth="1"/>
  </cols>
  <sheetData>
    <row r="1" spans="1:27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9"/>
      <c r="L1" s="180" t="s">
        <v>350</v>
      </c>
      <c r="M1" s="180" t="s">
        <v>351</v>
      </c>
      <c r="N1" s="196"/>
      <c r="O1" s="196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215">
        <v>4</v>
      </c>
      <c r="M2" s="215">
        <v>4</v>
      </c>
      <c r="N2" s="196"/>
      <c r="O2" s="196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17.25" customHeight="1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387</v>
      </c>
    </row>
    <row r="5" spans="1:27" ht="15" customHeight="1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18" customHeight="1" thickBot="1">
      <c r="A6" s="6" t="str">
        <f>_kat6</f>
        <v>6. Kadetky mladší 2005, 2004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357</v>
      </c>
    </row>
    <row r="7" spans="1:27" ht="24.75" customHeight="1">
      <c r="A7" s="383" t="s">
        <v>347</v>
      </c>
      <c r="B7" s="385" t="s">
        <v>6</v>
      </c>
      <c r="C7" s="387" t="s">
        <v>3</v>
      </c>
      <c r="D7" s="498" t="s">
        <v>4</v>
      </c>
      <c r="E7" s="499" t="s">
        <v>5</v>
      </c>
      <c r="F7" s="497" t="s">
        <v>365</v>
      </c>
      <c r="G7" s="28" t="str">
        <f>Kat6S1</f>
        <v>sestava s míčem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480" t="s">
        <v>377</v>
      </c>
      <c r="U7" s="482" t="s">
        <v>378</v>
      </c>
    </row>
    <row r="8" spans="1:27" ht="16.5" customHeight="1" thickBot="1">
      <c r="A8" s="384">
        <v>0</v>
      </c>
      <c r="B8" s="386">
        <v>0</v>
      </c>
      <c r="C8" s="388">
        <v>0</v>
      </c>
      <c r="D8" s="494">
        <v>0</v>
      </c>
      <c r="E8" s="489">
        <v>0</v>
      </c>
      <c r="F8" s="491">
        <v>0</v>
      </c>
      <c r="G8" s="17" t="s">
        <v>363</v>
      </c>
      <c r="H8" s="17" t="s">
        <v>379</v>
      </c>
      <c r="I8" s="17" t="s">
        <v>368</v>
      </c>
      <c r="J8" s="17" t="s">
        <v>369</v>
      </c>
      <c r="K8" s="17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/>
      <c r="T8" s="481"/>
      <c r="U8" s="483"/>
      <c r="W8" s="44" t="s">
        <v>374</v>
      </c>
      <c r="X8" s="44" t="s">
        <v>350</v>
      </c>
      <c r="Y8" s="44" t="s">
        <v>351</v>
      </c>
      <c r="Z8" s="44" t="s">
        <v>375</v>
      </c>
      <c r="AA8" s="44" t="s">
        <v>348</v>
      </c>
    </row>
    <row r="9" spans="1:27" ht="24.95" customHeight="1">
      <c r="A9" s="379">
        <f>Seznam!B45</f>
        <v>1</v>
      </c>
      <c r="B9" s="2" t="str">
        <f>Seznam!C45</f>
        <v>Eva Šiková</v>
      </c>
      <c r="C9" s="378">
        <f>Seznam!D45</f>
        <v>2004</v>
      </c>
      <c r="D9" s="43" t="str">
        <f>Seznam!E45</f>
        <v>GSK Tábor</v>
      </c>
      <c r="E9" s="43">
        <f>Seznam!F45</f>
        <v>0</v>
      </c>
      <c r="F9" s="378"/>
      <c r="G9" s="209">
        <v>2.1</v>
      </c>
      <c r="H9" s="210">
        <v>1</v>
      </c>
      <c r="I9" s="211">
        <v>1.1000000000000001</v>
      </c>
      <c r="J9" s="211">
        <v>1</v>
      </c>
      <c r="K9" s="33">
        <f>IF($L$2=2,TRUNC(SUM(G9:J9)/2*1000)/1000,IF($L$2=3,TRUNC(SUM(G9:J9)/3*1000)/1000,IF($L$2=4,TRUNC(MEDIAN(G9:J9)*1000)/1000,"???")))</f>
        <v>1.05</v>
      </c>
      <c r="L9" s="212">
        <v>5.0999999999999996</v>
      </c>
      <c r="M9" s="213">
        <v>6</v>
      </c>
      <c r="N9" s="211">
        <v>4.5999999999999996</v>
      </c>
      <c r="O9" s="211">
        <v>5.2</v>
      </c>
      <c r="P9" s="33">
        <f>IF($M$2=2,TRUNC(SUM(L9:M9)/2*1000)/1000,IF($M$2=3,TRUNC(SUM(L9:N9)/3*1000)/1000,IF($M$2=4,TRUNC(MEDIAN(L9:O9)*1000)/1000,"???")))</f>
        <v>5.15</v>
      </c>
      <c r="Q9" s="214"/>
      <c r="R9" s="26">
        <f>K9+P9-Q9</f>
        <v>6.2</v>
      </c>
      <c r="S9" s="197" t="s">
        <v>378</v>
      </c>
      <c r="T9" s="24">
        <f>RANK(R9,$R$9:$R$17)</f>
        <v>7</v>
      </c>
      <c r="U9" s="35" t="s">
        <v>378</v>
      </c>
      <c r="W9" s="45" t="s">
        <v>388</v>
      </c>
      <c r="X9" s="41">
        <f>K9</f>
        <v>1.05</v>
      </c>
      <c r="Y9" s="41">
        <f t="shared" ref="Y9:AA17" si="0">P9</f>
        <v>5.15</v>
      </c>
      <c r="Z9" s="41">
        <f t="shared" si="0"/>
        <v>0</v>
      </c>
      <c r="AA9" s="41">
        <f t="shared" si="0"/>
        <v>6.2</v>
      </c>
    </row>
    <row r="10" spans="1:27" ht="24.95" customHeight="1">
      <c r="A10" s="379">
        <f>Seznam!B46</f>
        <v>2</v>
      </c>
      <c r="B10" s="2" t="str">
        <f>Seznam!C46</f>
        <v>Sára Dillingerová</v>
      </c>
      <c r="C10" s="378">
        <f>Seznam!D46</f>
        <v>2005</v>
      </c>
      <c r="D10" s="43" t="str">
        <f>Seznam!E46</f>
        <v>Slavia SK Rapid Plzeň</v>
      </c>
      <c r="E10" s="43"/>
      <c r="F10" s="378"/>
      <c r="G10" s="209">
        <v>1.4</v>
      </c>
      <c r="H10" s="210">
        <v>2</v>
      </c>
      <c r="I10" s="211">
        <v>2.2999999999999998</v>
      </c>
      <c r="J10" s="211">
        <v>1</v>
      </c>
      <c r="K10" s="33">
        <f t="shared" ref="K10:K17" si="1">IF($L$2=2,TRUNC(SUM(G10:J10)/2*1000)/1000,IF($L$2=3,TRUNC(SUM(G10:J10)/3*1000)/1000,IF($L$2=4,TRUNC(MEDIAN(G10:J10)*1000)/1000,"???")))</f>
        <v>1.7</v>
      </c>
      <c r="L10" s="212">
        <v>5.8</v>
      </c>
      <c r="M10" s="213">
        <v>5</v>
      </c>
      <c r="N10" s="211">
        <v>5.5</v>
      </c>
      <c r="O10" s="211">
        <v>5.5</v>
      </c>
      <c r="P10" s="33">
        <f t="shared" ref="P10:P17" si="2">IF($M$2=2,TRUNC(SUM(L10:M10)/2*1000)/1000,IF($M$2=3,TRUNC(SUM(L10:N10)/3*1000)/1000,IF($M$2=4,TRUNC(MEDIAN(L10:O10)*1000)/1000,"???")))</f>
        <v>5.5</v>
      </c>
      <c r="Q10" s="214"/>
      <c r="R10" s="26">
        <f t="shared" ref="R10:R17" si="3">K10+P10-Q10</f>
        <v>7.2</v>
      </c>
      <c r="S10" s="197"/>
      <c r="T10" s="24"/>
      <c r="U10" s="35"/>
      <c r="W10" s="45" t="s">
        <v>388</v>
      </c>
      <c r="X10" s="41">
        <f>K10</f>
        <v>1.7</v>
      </c>
      <c r="Y10" s="41">
        <f>P10</f>
        <v>5.5</v>
      </c>
      <c r="Z10" s="41"/>
      <c r="AA10" s="41">
        <f>R10</f>
        <v>7.2</v>
      </c>
    </row>
    <row r="11" spans="1:27" ht="24.95" customHeight="1">
      <c r="A11" s="379">
        <f>Seznam!B47</f>
        <v>3</v>
      </c>
      <c r="B11" s="2" t="str">
        <f>Seznam!C47</f>
        <v>Anna Zikmundová</v>
      </c>
      <c r="C11" s="378">
        <f>Seznam!D47</f>
        <v>2005</v>
      </c>
      <c r="D11" s="43" t="str">
        <f>Seznam!E47</f>
        <v>TJ Sokol Plzeň IV</v>
      </c>
      <c r="E11" s="43"/>
      <c r="F11" s="378"/>
      <c r="G11" s="209">
        <v>2.7</v>
      </c>
      <c r="H11" s="210">
        <v>2.7</v>
      </c>
      <c r="I11" s="211">
        <v>2.4</v>
      </c>
      <c r="J11" s="211">
        <v>3</v>
      </c>
      <c r="K11" s="33">
        <f t="shared" si="1"/>
        <v>2.7</v>
      </c>
      <c r="L11" s="212">
        <v>5.4</v>
      </c>
      <c r="M11" s="213">
        <v>5.5</v>
      </c>
      <c r="N11" s="211">
        <v>6.1</v>
      </c>
      <c r="O11" s="211">
        <v>6</v>
      </c>
      <c r="P11" s="33">
        <f t="shared" si="2"/>
        <v>5.75</v>
      </c>
      <c r="Q11" s="214"/>
      <c r="R11" s="26">
        <f t="shared" si="3"/>
        <v>8.4499999999999993</v>
      </c>
      <c r="S11" s="197"/>
      <c r="T11" s="24"/>
      <c r="U11" s="35"/>
      <c r="W11" s="45" t="s">
        <v>388</v>
      </c>
      <c r="X11" s="41">
        <f t="shared" ref="X11:X17" si="4">K11</f>
        <v>2.7</v>
      </c>
      <c r="Y11" s="41">
        <f t="shared" ref="Y11:Y17" si="5">P11</f>
        <v>5.75</v>
      </c>
      <c r="Z11" s="41"/>
      <c r="AA11" s="41">
        <f t="shared" ref="AA11:AA17" si="6">R11</f>
        <v>8.4499999999999993</v>
      </c>
    </row>
    <row r="12" spans="1:27" ht="24.95" customHeight="1">
      <c r="A12" s="379">
        <f>Seznam!B48</f>
        <v>4</v>
      </c>
      <c r="B12" s="2" t="str">
        <f>Seznam!C48</f>
        <v>Linda Houdová</v>
      </c>
      <c r="C12" s="378">
        <f>Seznam!D48</f>
        <v>2004</v>
      </c>
      <c r="D12" s="43" t="str">
        <f>Seznam!E48</f>
        <v>RG Proactive Milevsko</v>
      </c>
      <c r="E12" s="43"/>
      <c r="F12" s="378"/>
      <c r="G12" s="209">
        <v>1.9</v>
      </c>
      <c r="H12" s="210">
        <v>2.2999999999999998</v>
      </c>
      <c r="I12" s="211">
        <v>2.4</v>
      </c>
      <c r="J12" s="211">
        <v>1.3</v>
      </c>
      <c r="K12" s="33">
        <f t="shared" si="1"/>
        <v>2.1</v>
      </c>
      <c r="L12" s="212">
        <v>5.6</v>
      </c>
      <c r="M12" s="213">
        <v>5.5</v>
      </c>
      <c r="N12" s="211">
        <v>4.9000000000000004</v>
      </c>
      <c r="O12" s="211">
        <v>5.2</v>
      </c>
      <c r="P12" s="33">
        <f t="shared" si="2"/>
        <v>5.35</v>
      </c>
      <c r="Q12" s="214"/>
      <c r="R12" s="26">
        <f t="shared" si="3"/>
        <v>7.4499999999999993</v>
      </c>
      <c r="S12" s="197"/>
      <c r="T12" s="24"/>
      <c r="U12" s="35"/>
      <c r="W12" s="45" t="s">
        <v>388</v>
      </c>
      <c r="X12" s="41">
        <f t="shared" si="4"/>
        <v>2.1</v>
      </c>
      <c r="Y12" s="41">
        <f t="shared" si="5"/>
        <v>5.35</v>
      </c>
      <c r="Z12" s="41"/>
      <c r="AA12" s="41">
        <f t="shared" si="6"/>
        <v>7.4499999999999993</v>
      </c>
    </row>
    <row r="13" spans="1:27" ht="24.95" customHeight="1">
      <c r="A13" s="379">
        <f>Seznam!B49</f>
        <v>5</v>
      </c>
      <c r="B13" s="2" t="str">
        <f>Seznam!C49</f>
        <v>Nela Pomahačová</v>
      </c>
      <c r="C13" s="378">
        <f>Seznam!D49</f>
        <v>2004</v>
      </c>
      <c r="D13" s="43" t="str">
        <f>Seznam!E49</f>
        <v>Žižkov I. Elite</v>
      </c>
      <c r="E13" s="43"/>
      <c r="F13" s="378"/>
      <c r="G13" s="209">
        <v>1.8</v>
      </c>
      <c r="H13" s="210">
        <v>1.9</v>
      </c>
      <c r="I13" s="211">
        <v>1.8</v>
      </c>
      <c r="J13" s="211">
        <v>2.9</v>
      </c>
      <c r="K13" s="33">
        <f t="shared" si="1"/>
        <v>1.85</v>
      </c>
      <c r="L13" s="212">
        <v>6.8</v>
      </c>
      <c r="M13" s="213">
        <v>5.8</v>
      </c>
      <c r="N13" s="211">
        <v>6.2</v>
      </c>
      <c r="O13" s="211">
        <v>6.2</v>
      </c>
      <c r="P13" s="33">
        <f t="shared" si="2"/>
        <v>6.2</v>
      </c>
      <c r="Q13" s="214"/>
      <c r="R13" s="26">
        <f t="shared" si="3"/>
        <v>8.0500000000000007</v>
      </c>
      <c r="S13" s="197"/>
      <c r="T13" s="24"/>
      <c r="U13" s="35"/>
      <c r="W13" s="45" t="s">
        <v>388</v>
      </c>
      <c r="X13" s="41">
        <f t="shared" si="4"/>
        <v>1.85</v>
      </c>
      <c r="Y13" s="41">
        <f t="shared" si="5"/>
        <v>6.2</v>
      </c>
      <c r="Z13" s="41"/>
      <c r="AA13" s="41">
        <f t="shared" si="6"/>
        <v>8.0500000000000007</v>
      </c>
    </row>
    <row r="14" spans="1:27" ht="24.95" customHeight="1">
      <c r="A14" s="379">
        <f>Seznam!B50</f>
        <v>6</v>
      </c>
      <c r="B14" s="2" t="str">
        <f>Seznam!C50</f>
        <v>Linda Havlicová</v>
      </c>
      <c r="C14" s="378">
        <f>Seznam!D50</f>
        <v>2004</v>
      </c>
      <c r="D14" s="43" t="str">
        <f>Seznam!E50</f>
        <v>Slavia SK Rapid Plzeň</v>
      </c>
      <c r="E14" s="43"/>
      <c r="F14" s="378"/>
      <c r="G14" s="209">
        <v>2</v>
      </c>
      <c r="H14" s="210">
        <v>1</v>
      </c>
      <c r="I14" s="211">
        <v>1.2</v>
      </c>
      <c r="J14" s="211">
        <v>1.4</v>
      </c>
      <c r="K14" s="33">
        <f t="shared" si="1"/>
        <v>1.3</v>
      </c>
      <c r="L14" s="212">
        <v>4.9000000000000004</v>
      </c>
      <c r="M14" s="213">
        <v>5.9</v>
      </c>
      <c r="N14" s="211">
        <v>4.3</v>
      </c>
      <c r="O14" s="211">
        <v>5.3</v>
      </c>
      <c r="P14" s="33">
        <f t="shared" si="2"/>
        <v>5.0999999999999996</v>
      </c>
      <c r="Q14" s="214"/>
      <c r="R14" s="26">
        <f t="shared" si="3"/>
        <v>6.3999999999999995</v>
      </c>
      <c r="S14" s="197"/>
      <c r="T14" s="24"/>
      <c r="U14" s="35"/>
      <c r="W14" s="45" t="s">
        <v>388</v>
      </c>
      <c r="X14" s="41">
        <f t="shared" si="4"/>
        <v>1.3</v>
      </c>
      <c r="Y14" s="41">
        <f t="shared" si="5"/>
        <v>5.0999999999999996</v>
      </c>
      <c r="Z14" s="41"/>
      <c r="AA14" s="41">
        <f t="shared" si="6"/>
        <v>6.3999999999999995</v>
      </c>
    </row>
    <row r="15" spans="1:27" ht="24.95" customHeight="1">
      <c r="A15" s="379">
        <f>Seznam!B51</f>
        <v>7</v>
      </c>
      <c r="B15" s="2" t="str">
        <f>Seznam!C51</f>
        <v>Natálie Tichá</v>
      </c>
      <c r="C15" s="378">
        <f>Seznam!D51</f>
        <v>0</v>
      </c>
      <c r="D15" s="43" t="str">
        <f>Seznam!E51</f>
        <v>GSK Tábor</v>
      </c>
      <c r="E15" s="43"/>
      <c r="F15" s="378"/>
      <c r="G15" s="209">
        <v>1.4</v>
      </c>
      <c r="H15" s="210">
        <v>1.2</v>
      </c>
      <c r="I15" s="211">
        <v>1.2</v>
      </c>
      <c r="J15" s="211">
        <v>0.4</v>
      </c>
      <c r="K15" s="33">
        <f t="shared" si="1"/>
        <v>1.2</v>
      </c>
      <c r="L15" s="212">
        <v>3.1</v>
      </c>
      <c r="M15" s="213">
        <v>4.5</v>
      </c>
      <c r="N15" s="211">
        <v>4.3</v>
      </c>
      <c r="O15" s="211">
        <v>3.7</v>
      </c>
      <c r="P15" s="33">
        <f t="shared" si="2"/>
        <v>4</v>
      </c>
      <c r="Q15" s="214"/>
      <c r="R15" s="26">
        <f t="shared" si="3"/>
        <v>5.2</v>
      </c>
      <c r="S15" s="197"/>
      <c r="T15" s="24"/>
      <c r="U15" s="35"/>
      <c r="W15" s="45" t="s">
        <v>388</v>
      </c>
      <c r="X15" s="41">
        <f t="shared" si="4"/>
        <v>1.2</v>
      </c>
      <c r="Y15" s="41">
        <f t="shared" si="5"/>
        <v>4</v>
      </c>
      <c r="Z15" s="41"/>
      <c r="AA15" s="41">
        <f t="shared" si="6"/>
        <v>5.2</v>
      </c>
    </row>
    <row r="16" spans="1:27" ht="24.95" customHeight="1">
      <c r="A16" s="379">
        <f>Seznam!B52</f>
        <v>8</v>
      </c>
      <c r="B16" s="2" t="str">
        <f>Seznam!C52</f>
        <v>Klára Pelíšková</v>
      </c>
      <c r="C16" s="378">
        <f>Seznam!D52</f>
        <v>2005</v>
      </c>
      <c r="D16" s="43" t="str">
        <f>Seznam!E52</f>
        <v>TopGym Karlovy Vary</v>
      </c>
      <c r="E16" s="43"/>
      <c r="F16" s="378"/>
      <c r="G16" s="209">
        <v>0.6</v>
      </c>
      <c r="H16" s="210">
        <v>0.2</v>
      </c>
      <c r="I16" s="211">
        <v>1.3</v>
      </c>
      <c r="J16" s="211">
        <v>0.4</v>
      </c>
      <c r="K16" s="33">
        <f t="shared" si="1"/>
        <v>0.5</v>
      </c>
      <c r="L16" s="212">
        <v>4.5</v>
      </c>
      <c r="M16" s="213">
        <v>4.5</v>
      </c>
      <c r="N16" s="211">
        <v>5.5</v>
      </c>
      <c r="O16" s="211">
        <v>4.3</v>
      </c>
      <c r="P16" s="33">
        <f t="shared" si="2"/>
        <v>4.5</v>
      </c>
      <c r="Q16" s="214"/>
      <c r="R16" s="26">
        <f t="shared" si="3"/>
        <v>5</v>
      </c>
      <c r="S16" s="197"/>
      <c r="T16" s="24"/>
      <c r="U16" s="35"/>
      <c r="W16" s="45" t="s">
        <v>388</v>
      </c>
      <c r="X16" s="41">
        <f t="shared" si="4"/>
        <v>0.5</v>
      </c>
      <c r="Y16" s="41">
        <f t="shared" si="5"/>
        <v>4.5</v>
      </c>
      <c r="Z16" s="41"/>
      <c r="AA16" s="41">
        <f t="shared" si="6"/>
        <v>5</v>
      </c>
    </row>
    <row r="17" spans="1:28" ht="24.95" customHeight="1">
      <c r="A17" s="379">
        <f>Seznam!B53</f>
        <v>9</v>
      </c>
      <c r="B17" s="2" t="str">
        <f>Seznam!C53</f>
        <v>Vladislava Rubtsova</v>
      </c>
      <c r="C17" s="378">
        <f>Seznam!D53</f>
        <v>2004</v>
      </c>
      <c r="D17" s="43" t="str">
        <f>Seznam!E53</f>
        <v>TJ Sokol Žižkov I.</v>
      </c>
      <c r="E17" s="43" t="e">
        <f>Seznam!#REF!</f>
        <v>#REF!</v>
      </c>
      <c r="F17" s="378"/>
      <c r="G17" s="209">
        <v>3</v>
      </c>
      <c r="H17" s="210">
        <v>2.1</v>
      </c>
      <c r="I17" s="211">
        <v>2.1</v>
      </c>
      <c r="J17" s="211">
        <v>3.4</v>
      </c>
      <c r="K17" s="33">
        <f t="shared" si="1"/>
        <v>2.5499999999999998</v>
      </c>
      <c r="L17" s="212">
        <v>7.7</v>
      </c>
      <c r="M17" s="213">
        <v>6.2</v>
      </c>
      <c r="N17" s="211">
        <v>6.3</v>
      </c>
      <c r="O17" s="211">
        <v>6.1</v>
      </c>
      <c r="P17" s="33">
        <f t="shared" si="2"/>
        <v>6.25</v>
      </c>
      <c r="Q17" s="214"/>
      <c r="R17" s="26">
        <f t="shared" si="3"/>
        <v>8.8000000000000007</v>
      </c>
      <c r="S17" s="192" t="s">
        <v>378</v>
      </c>
      <c r="T17" s="24">
        <f>RANK(R17,$R$9:$R$17)</f>
        <v>1</v>
      </c>
      <c r="U17" s="35" t="s">
        <v>378</v>
      </c>
      <c r="W17" s="45" t="s">
        <v>388</v>
      </c>
      <c r="X17" s="41">
        <f t="shared" si="4"/>
        <v>2.5499999999999998</v>
      </c>
      <c r="Y17" s="41">
        <f t="shared" si="5"/>
        <v>6.25</v>
      </c>
      <c r="Z17" s="41">
        <f t="shared" si="0"/>
        <v>0</v>
      </c>
      <c r="AA17" s="41">
        <f t="shared" si="6"/>
        <v>8.8000000000000007</v>
      </c>
    </row>
    <row r="18" spans="1:28" s="186" customFormat="1" ht="33.75" customHeight="1">
      <c r="C18" s="188"/>
      <c r="F18" s="187"/>
      <c r="G18" s="189">
        <v>0</v>
      </c>
      <c r="H18" s="189"/>
      <c r="I18" s="189"/>
      <c r="J18" s="189"/>
      <c r="K18" s="190">
        <f>SUM(G18:J18)/2</f>
        <v>0</v>
      </c>
      <c r="L18" s="198">
        <v>0</v>
      </c>
      <c r="M18" s="198"/>
      <c r="N18" s="198"/>
      <c r="O18" s="198"/>
      <c r="P18" s="190"/>
    </row>
    <row r="19" spans="1:28" ht="16.5" customHeight="1">
      <c r="A19" s="492" t="s">
        <v>347</v>
      </c>
      <c r="B19" s="446" t="s">
        <v>6</v>
      </c>
      <c r="C19" s="495" t="s">
        <v>3</v>
      </c>
      <c r="D19" s="446" t="s">
        <v>4</v>
      </c>
      <c r="E19" s="488" t="s">
        <v>5</v>
      </c>
      <c r="F19" s="490" t="s">
        <v>365</v>
      </c>
      <c r="G19" s="342" t="str">
        <f>Kat6S2</f>
        <v>sestava s libovolným náčiním</v>
      </c>
      <c r="H19" s="343"/>
      <c r="I19" s="343"/>
      <c r="J19" s="343"/>
      <c r="K19" s="343"/>
      <c r="L19" s="182"/>
      <c r="M19" s="182"/>
      <c r="N19" s="182"/>
      <c r="O19" s="182"/>
      <c r="P19" s="182"/>
      <c r="Q19" s="2">
        <v>0</v>
      </c>
      <c r="R19" s="344">
        <v>0</v>
      </c>
      <c r="S19" s="345"/>
      <c r="T19" s="484" t="s">
        <v>389</v>
      </c>
      <c r="U19" s="484"/>
    </row>
    <row r="20" spans="1:28" ht="16.5" customHeight="1" thickBot="1">
      <c r="A20" s="493">
        <v>0</v>
      </c>
      <c r="B20" s="494">
        <v>0</v>
      </c>
      <c r="C20" s="496">
        <v>0</v>
      </c>
      <c r="D20" s="494">
        <v>0</v>
      </c>
      <c r="E20" s="489">
        <v>0</v>
      </c>
      <c r="F20" s="491">
        <v>0</v>
      </c>
      <c r="G20" s="17" t="s">
        <v>363</v>
      </c>
      <c r="H20" s="17" t="s">
        <v>379</v>
      </c>
      <c r="I20" s="17" t="s">
        <v>368</v>
      </c>
      <c r="J20" s="17" t="s">
        <v>369</v>
      </c>
      <c r="K20" s="17" t="s">
        <v>350</v>
      </c>
      <c r="L20" s="23" t="s">
        <v>370</v>
      </c>
      <c r="M20" s="386" t="s">
        <v>371</v>
      </c>
      <c r="N20" s="386" t="s">
        <v>372</v>
      </c>
      <c r="O20" s="386" t="s">
        <v>373</v>
      </c>
      <c r="P20" s="25" t="s">
        <v>351</v>
      </c>
      <c r="Q20" s="22" t="s">
        <v>352</v>
      </c>
      <c r="R20" s="21" t="s">
        <v>353</v>
      </c>
      <c r="S20" s="25"/>
      <c r="T20" s="481"/>
      <c r="U20" s="481"/>
      <c r="W20" s="44" t="s">
        <v>374</v>
      </c>
      <c r="X20" s="44" t="s">
        <v>350</v>
      </c>
      <c r="Y20" s="44" t="s">
        <v>351</v>
      </c>
      <c r="Z20" s="44" t="s">
        <v>375</v>
      </c>
      <c r="AA20" s="44" t="s">
        <v>348</v>
      </c>
    </row>
    <row r="21" spans="1:28" ht="24.95" customHeight="1">
      <c r="A21" s="379">
        <f t="shared" ref="A21:D29" si="7">A9</f>
        <v>1</v>
      </c>
      <c r="B21" s="2" t="str">
        <f t="shared" si="7"/>
        <v>Eva Šiková</v>
      </c>
      <c r="C21" s="378">
        <f t="shared" si="7"/>
        <v>2004</v>
      </c>
      <c r="D21" s="43" t="str">
        <f t="shared" si="7"/>
        <v>GSK Tábor</v>
      </c>
      <c r="E21" s="43">
        <f>Seznam!F45</f>
        <v>0</v>
      </c>
      <c r="F21" s="216"/>
      <c r="G21" s="209">
        <v>1.2</v>
      </c>
      <c r="H21" s="210">
        <v>1.1000000000000001</v>
      </c>
      <c r="I21" s="211">
        <v>2.2000000000000002</v>
      </c>
      <c r="J21" s="211">
        <v>0.8</v>
      </c>
      <c r="K21" s="33">
        <f>IF($L$2=2,TRUNC(SUM(G21:J21)/2*1000)/1000,IF($L$2=3,TRUNC(SUM(G21:J21)/3*1000)/1000,IF($L$2=4,TRUNC(MEDIAN(G21:J21)*1000)/1000,"???")))</f>
        <v>1.1499999999999999</v>
      </c>
      <c r="L21" s="212">
        <v>5.0999999999999996</v>
      </c>
      <c r="M21" s="213">
        <v>6.9</v>
      </c>
      <c r="N21" s="211">
        <v>5</v>
      </c>
      <c r="O21" s="211">
        <v>5.3</v>
      </c>
      <c r="P21" s="33">
        <f>IF($M$2=2,TRUNC(SUM(L21:M21)/2*1000)/1000,IF($M$2=3,TRUNC(SUM(L21:N21)/3*1000)/1000,IF($M$2=4,TRUNC(MEDIAN(L21:O21)*1000)/1000,"???")))</f>
        <v>5.2</v>
      </c>
      <c r="Q21" s="214"/>
      <c r="R21" s="26">
        <f>K21+P21-Q21</f>
        <v>6.35</v>
      </c>
      <c r="S21" s="197" t="s">
        <v>378</v>
      </c>
      <c r="T21" s="24">
        <f>RANK(R21,$R$21:$R$29)</f>
        <v>8</v>
      </c>
      <c r="U21" s="35" t="s">
        <v>332</v>
      </c>
      <c r="W21" s="45">
        <f>F21</f>
        <v>0</v>
      </c>
      <c r="X21" s="41">
        <f>K21</f>
        <v>1.1499999999999999</v>
      </c>
      <c r="Y21" s="41">
        <f t="shared" ref="Y21:AA29" si="8">P21</f>
        <v>5.2</v>
      </c>
      <c r="Z21" s="41">
        <f t="shared" si="8"/>
        <v>0</v>
      </c>
      <c r="AA21" s="41">
        <f t="shared" si="8"/>
        <v>6.35</v>
      </c>
    </row>
    <row r="22" spans="1:28" ht="24.95" customHeight="1">
      <c r="A22" s="379">
        <f t="shared" si="7"/>
        <v>2</v>
      </c>
      <c r="B22" s="2" t="str">
        <f t="shared" si="7"/>
        <v>Sára Dillingerová</v>
      </c>
      <c r="C22" s="378">
        <f t="shared" si="7"/>
        <v>2005</v>
      </c>
      <c r="D22" s="43" t="str">
        <f t="shared" si="7"/>
        <v>Slavia SK Rapid Plzeň</v>
      </c>
      <c r="E22" s="43"/>
      <c r="F22" s="216"/>
      <c r="G22" s="209">
        <v>1.3</v>
      </c>
      <c r="H22" s="210">
        <v>2.8</v>
      </c>
      <c r="I22" s="211">
        <v>2.2000000000000002</v>
      </c>
      <c r="J22" s="211">
        <v>1.7</v>
      </c>
      <c r="K22" s="33">
        <f t="shared" ref="K22:K29" si="9">IF($L$2=2,TRUNC(SUM(G22:J22)/2*1000)/1000,IF($L$2=3,TRUNC(SUM(G22:J22)/3*1000)/1000,IF($L$2=4,TRUNC(MEDIAN(G22:J22)*1000)/1000,"???")))</f>
        <v>1.95</v>
      </c>
      <c r="L22" s="212">
        <v>5.2</v>
      </c>
      <c r="M22" s="213">
        <v>7</v>
      </c>
      <c r="N22" s="211">
        <v>6.2</v>
      </c>
      <c r="O22" s="211">
        <v>6</v>
      </c>
      <c r="P22" s="33">
        <f t="shared" ref="P22:P29" si="10">IF($M$2=2,TRUNC(SUM(L22:M22)/2*1000)/1000,IF($M$2=3,TRUNC(SUM(L22:N22)/3*1000)/1000,IF($M$2=4,TRUNC(MEDIAN(L22:O22)*1000)/1000,"???")))</f>
        <v>6.1</v>
      </c>
      <c r="Q22" s="214"/>
      <c r="R22" s="26">
        <f t="shared" ref="R22:R29" si="11">K22+P22-Q22</f>
        <v>8.0499999999999989</v>
      </c>
      <c r="S22" s="197"/>
      <c r="T22" s="24"/>
      <c r="U22" s="35"/>
      <c r="W22" s="45"/>
      <c r="X22" s="41">
        <f t="shared" ref="X22:X29" si="12">K22</f>
        <v>1.95</v>
      </c>
      <c r="Y22" s="41">
        <f t="shared" si="8"/>
        <v>6.1</v>
      </c>
      <c r="Z22" s="41"/>
      <c r="AA22" s="41">
        <f t="shared" si="8"/>
        <v>8.0499999999999989</v>
      </c>
    </row>
    <row r="23" spans="1:28" ht="24.95" customHeight="1">
      <c r="A23" s="379">
        <f t="shared" si="7"/>
        <v>3</v>
      </c>
      <c r="B23" s="2" t="str">
        <f t="shared" si="7"/>
        <v>Anna Zikmundová</v>
      </c>
      <c r="C23" s="378">
        <f t="shared" si="7"/>
        <v>2005</v>
      </c>
      <c r="D23" s="43" t="str">
        <f t="shared" si="7"/>
        <v>TJ Sokol Plzeň IV</v>
      </c>
      <c r="E23" s="43"/>
      <c r="F23" s="216"/>
      <c r="G23" s="209">
        <v>2.1</v>
      </c>
      <c r="H23" s="210">
        <v>2.7</v>
      </c>
      <c r="I23" s="211">
        <v>2.2000000000000002</v>
      </c>
      <c r="J23" s="211">
        <v>2.9</v>
      </c>
      <c r="K23" s="33">
        <f t="shared" si="9"/>
        <v>2.4500000000000002</v>
      </c>
      <c r="L23" s="212">
        <v>7.1</v>
      </c>
      <c r="M23" s="213">
        <v>6.6</v>
      </c>
      <c r="N23" s="211">
        <v>6.2</v>
      </c>
      <c r="O23" s="211">
        <v>6.5</v>
      </c>
      <c r="P23" s="33">
        <f t="shared" si="10"/>
        <v>6.55</v>
      </c>
      <c r="Q23" s="214"/>
      <c r="R23" s="26">
        <f t="shared" si="11"/>
        <v>9</v>
      </c>
      <c r="S23" s="197"/>
      <c r="T23" s="24"/>
      <c r="U23" s="35"/>
      <c r="W23" s="45"/>
      <c r="X23" s="41">
        <f t="shared" si="12"/>
        <v>2.4500000000000002</v>
      </c>
      <c r="Y23" s="41">
        <f t="shared" si="8"/>
        <v>6.55</v>
      </c>
      <c r="Z23" s="41"/>
      <c r="AA23" s="41">
        <f t="shared" si="8"/>
        <v>9</v>
      </c>
    </row>
    <row r="24" spans="1:28" ht="24.95" customHeight="1">
      <c r="A24" s="379">
        <f t="shared" si="7"/>
        <v>4</v>
      </c>
      <c r="B24" s="2" t="str">
        <f t="shared" si="7"/>
        <v>Linda Houdová</v>
      </c>
      <c r="C24" s="378">
        <f t="shared" si="7"/>
        <v>2004</v>
      </c>
      <c r="D24" s="43" t="str">
        <f t="shared" si="7"/>
        <v>RG Proactive Milevsko</v>
      </c>
      <c r="E24" s="43"/>
      <c r="F24" s="216"/>
      <c r="G24" s="209">
        <v>3.5</v>
      </c>
      <c r="H24" s="210">
        <v>3.4</v>
      </c>
      <c r="I24" s="211">
        <v>2.1</v>
      </c>
      <c r="J24" s="211">
        <v>3.3</v>
      </c>
      <c r="K24" s="33">
        <f t="shared" si="9"/>
        <v>3.35</v>
      </c>
      <c r="L24" s="212">
        <v>6.2</v>
      </c>
      <c r="M24" s="213">
        <v>7.5</v>
      </c>
      <c r="N24" s="211">
        <v>6.2</v>
      </c>
      <c r="O24" s="211">
        <v>7.7</v>
      </c>
      <c r="P24" s="33">
        <f t="shared" si="10"/>
        <v>6.85</v>
      </c>
      <c r="Q24" s="214"/>
      <c r="R24" s="26">
        <f t="shared" si="11"/>
        <v>10.199999999999999</v>
      </c>
      <c r="S24" s="197"/>
      <c r="T24" s="24"/>
      <c r="U24" s="35"/>
      <c r="W24" s="45"/>
      <c r="X24" s="41">
        <f t="shared" si="12"/>
        <v>3.35</v>
      </c>
      <c r="Y24" s="41">
        <f t="shared" si="8"/>
        <v>6.85</v>
      </c>
      <c r="Z24" s="41"/>
      <c r="AA24" s="41">
        <f t="shared" si="8"/>
        <v>10.199999999999999</v>
      </c>
    </row>
    <row r="25" spans="1:28" ht="24.95" customHeight="1">
      <c r="A25" s="379">
        <f t="shared" si="7"/>
        <v>5</v>
      </c>
      <c r="B25" s="2" t="str">
        <f t="shared" si="7"/>
        <v>Nela Pomahačová</v>
      </c>
      <c r="C25" s="378">
        <f t="shared" si="7"/>
        <v>2004</v>
      </c>
      <c r="D25" s="43" t="str">
        <f t="shared" si="7"/>
        <v>Žižkov I. Elite</v>
      </c>
      <c r="E25" s="43"/>
      <c r="F25" s="216"/>
      <c r="G25" s="209">
        <v>2</v>
      </c>
      <c r="H25" s="210">
        <v>2.5</v>
      </c>
      <c r="I25" s="211">
        <v>2.2000000000000002</v>
      </c>
      <c r="J25" s="211">
        <v>2</v>
      </c>
      <c r="K25" s="33">
        <f t="shared" si="9"/>
        <v>2.1</v>
      </c>
      <c r="L25" s="212">
        <v>6.7</v>
      </c>
      <c r="M25" s="213">
        <v>6.7</v>
      </c>
      <c r="N25" s="211">
        <v>4.8</v>
      </c>
      <c r="O25" s="211">
        <v>5.8</v>
      </c>
      <c r="P25" s="33">
        <f t="shared" si="10"/>
        <v>6.25</v>
      </c>
      <c r="Q25" s="214"/>
      <c r="R25" s="26">
        <f t="shared" si="11"/>
        <v>8.35</v>
      </c>
      <c r="S25" s="197"/>
      <c r="T25" s="24"/>
      <c r="U25" s="35"/>
      <c r="W25" s="45"/>
      <c r="X25" s="41">
        <f t="shared" si="12"/>
        <v>2.1</v>
      </c>
      <c r="Y25" s="41">
        <f t="shared" si="8"/>
        <v>6.25</v>
      </c>
      <c r="Z25" s="41"/>
      <c r="AA25" s="41">
        <f t="shared" si="8"/>
        <v>8.35</v>
      </c>
    </row>
    <row r="26" spans="1:28" ht="24.95" customHeight="1">
      <c r="A26" s="379">
        <f t="shared" si="7"/>
        <v>6</v>
      </c>
      <c r="B26" s="2" t="str">
        <f t="shared" si="7"/>
        <v>Linda Havlicová</v>
      </c>
      <c r="C26" s="378">
        <f t="shared" si="7"/>
        <v>2004</v>
      </c>
      <c r="D26" s="43" t="str">
        <f t="shared" si="7"/>
        <v>Slavia SK Rapid Plzeň</v>
      </c>
      <c r="E26" s="43"/>
      <c r="F26" s="216"/>
      <c r="G26" s="209">
        <v>2.5</v>
      </c>
      <c r="H26" s="210">
        <v>2.5</v>
      </c>
      <c r="I26" s="211">
        <v>2.6</v>
      </c>
      <c r="J26" s="211">
        <v>1.6</v>
      </c>
      <c r="K26" s="33">
        <f t="shared" si="9"/>
        <v>2.5</v>
      </c>
      <c r="L26" s="212">
        <v>5.6</v>
      </c>
      <c r="M26" s="213">
        <v>6.6</v>
      </c>
      <c r="N26" s="211">
        <v>5.8</v>
      </c>
      <c r="O26" s="211">
        <v>5.2</v>
      </c>
      <c r="P26" s="33">
        <f t="shared" si="10"/>
        <v>5.7</v>
      </c>
      <c r="Q26" s="214"/>
      <c r="R26" s="26">
        <f t="shared" si="11"/>
        <v>8.1999999999999993</v>
      </c>
      <c r="S26" s="197"/>
      <c r="T26" s="24"/>
      <c r="U26" s="35"/>
      <c r="W26" s="45"/>
      <c r="X26" s="41">
        <f t="shared" si="12"/>
        <v>2.5</v>
      </c>
      <c r="Y26" s="41">
        <f t="shared" si="8"/>
        <v>5.7</v>
      </c>
      <c r="Z26" s="41"/>
      <c r="AA26" s="41">
        <f t="shared" si="8"/>
        <v>8.1999999999999993</v>
      </c>
    </row>
    <row r="27" spans="1:28" ht="24.95" customHeight="1">
      <c r="A27" s="379">
        <f t="shared" si="7"/>
        <v>7</v>
      </c>
      <c r="B27" s="2" t="str">
        <f t="shared" si="7"/>
        <v>Natálie Tichá</v>
      </c>
      <c r="C27" s="378">
        <f t="shared" si="7"/>
        <v>0</v>
      </c>
      <c r="D27" s="43" t="str">
        <f t="shared" si="7"/>
        <v>GSK Tábor</v>
      </c>
      <c r="E27" s="43"/>
      <c r="F27" s="216"/>
      <c r="G27" s="209">
        <v>0.9</v>
      </c>
      <c r="H27" s="210">
        <v>1.9</v>
      </c>
      <c r="I27" s="211">
        <v>2.2000000000000002</v>
      </c>
      <c r="J27" s="211">
        <v>2</v>
      </c>
      <c r="K27" s="33">
        <f t="shared" si="9"/>
        <v>1.95</v>
      </c>
      <c r="L27" s="212">
        <v>4.7</v>
      </c>
      <c r="M27" s="213">
        <v>5.2</v>
      </c>
      <c r="N27" s="211">
        <v>5</v>
      </c>
      <c r="O27" s="211">
        <v>7</v>
      </c>
      <c r="P27" s="33">
        <f t="shared" si="10"/>
        <v>5.0999999999999996</v>
      </c>
      <c r="Q27" s="214"/>
      <c r="R27" s="26">
        <f t="shared" si="11"/>
        <v>7.05</v>
      </c>
      <c r="S27" s="197"/>
      <c r="T27" s="24"/>
      <c r="U27" s="35"/>
      <c r="W27" s="45"/>
      <c r="X27" s="41">
        <f t="shared" si="12"/>
        <v>1.95</v>
      </c>
      <c r="Y27" s="41">
        <f t="shared" si="8"/>
        <v>5.0999999999999996</v>
      </c>
      <c r="Z27" s="41"/>
      <c r="AA27" s="41">
        <f t="shared" si="8"/>
        <v>7.05</v>
      </c>
    </row>
    <row r="28" spans="1:28" ht="24.95" customHeight="1">
      <c r="A28" s="379">
        <f t="shared" si="7"/>
        <v>8</v>
      </c>
      <c r="B28" s="2" t="str">
        <f t="shared" si="7"/>
        <v>Klára Pelíšková</v>
      </c>
      <c r="C28" s="378">
        <f t="shared" si="7"/>
        <v>2005</v>
      </c>
      <c r="D28" s="43" t="str">
        <f t="shared" si="7"/>
        <v>TopGym Karlovy Vary</v>
      </c>
      <c r="E28" s="43" t="e">
        <f>Seznam!#REF!</f>
        <v>#REF!</v>
      </c>
      <c r="F28" s="216"/>
      <c r="G28" s="209">
        <v>0.6</v>
      </c>
      <c r="H28" s="210">
        <v>0.7</v>
      </c>
      <c r="I28" s="211">
        <v>0.8</v>
      </c>
      <c r="J28" s="211">
        <v>1.7</v>
      </c>
      <c r="K28" s="33">
        <f t="shared" si="9"/>
        <v>0.75</v>
      </c>
      <c r="L28" s="212">
        <v>4.9000000000000004</v>
      </c>
      <c r="M28" s="213">
        <v>5.2</v>
      </c>
      <c r="N28" s="211">
        <v>4.8</v>
      </c>
      <c r="O28" s="211">
        <v>4.5999999999999996</v>
      </c>
      <c r="P28" s="33">
        <f t="shared" si="10"/>
        <v>4.8499999999999996</v>
      </c>
      <c r="Q28" s="214"/>
      <c r="R28" s="26">
        <f t="shared" si="11"/>
        <v>5.6</v>
      </c>
      <c r="S28" s="192" t="s">
        <v>378</v>
      </c>
      <c r="T28" s="24">
        <f>RANK(R28,$R$21:$R$29)</f>
        <v>9</v>
      </c>
      <c r="U28" s="35" t="s">
        <v>332</v>
      </c>
      <c r="W28" s="45">
        <f>F28</f>
        <v>0</v>
      </c>
      <c r="X28" s="41">
        <f t="shared" si="12"/>
        <v>0.75</v>
      </c>
      <c r="Y28" s="41">
        <f t="shared" si="8"/>
        <v>4.8499999999999996</v>
      </c>
      <c r="Z28" s="41">
        <f t="shared" si="8"/>
        <v>0</v>
      </c>
      <c r="AA28" s="41">
        <f t="shared" si="8"/>
        <v>5.6</v>
      </c>
    </row>
    <row r="29" spans="1:28" ht="24.95" customHeight="1">
      <c r="A29" s="379">
        <f t="shared" si="7"/>
        <v>9</v>
      </c>
      <c r="B29" s="2" t="str">
        <f t="shared" si="7"/>
        <v>Vladislava Rubtsova</v>
      </c>
      <c r="C29" s="378">
        <f t="shared" si="7"/>
        <v>2004</v>
      </c>
      <c r="D29" s="43" t="str">
        <f t="shared" si="7"/>
        <v>TJ Sokol Žižkov I.</v>
      </c>
      <c r="E29" s="43" t="e">
        <f>Seznam!#REF!</f>
        <v>#REF!</v>
      </c>
      <c r="F29" s="216"/>
      <c r="G29" s="209">
        <v>2.6</v>
      </c>
      <c r="H29" s="210">
        <v>3.9</v>
      </c>
      <c r="I29" s="211">
        <v>3.6</v>
      </c>
      <c r="J29" s="211">
        <v>3.7</v>
      </c>
      <c r="K29" s="33">
        <f t="shared" si="9"/>
        <v>3.65</v>
      </c>
      <c r="L29" s="212">
        <v>7.7</v>
      </c>
      <c r="M29" s="213">
        <v>5.8</v>
      </c>
      <c r="N29" s="211">
        <v>5.2</v>
      </c>
      <c r="O29" s="211">
        <v>5.4</v>
      </c>
      <c r="P29" s="33">
        <f t="shared" si="10"/>
        <v>5.6</v>
      </c>
      <c r="Q29" s="214"/>
      <c r="R29" s="26">
        <f t="shared" si="11"/>
        <v>9.25</v>
      </c>
      <c r="S29" s="192" t="s">
        <v>378</v>
      </c>
      <c r="T29" s="24">
        <f>RANK(R29,$R$21:$R$29)</f>
        <v>2</v>
      </c>
      <c r="U29" s="35" t="s">
        <v>332</v>
      </c>
      <c r="W29" s="45">
        <f>F29</f>
        <v>0</v>
      </c>
      <c r="X29" s="41">
        <f t="shared" si="12"/>
        <v>3.65</v>
      </c>
      <c r="Y29" s="41">
        <f t="shared" si="8"/>
        <v>5.6</v>
      </c>
      <c r="Z29" s="41">
        <f t="shared" si="8"/>
        <v>0</v>
      </c>
      <c r="AA29" s="41">
        <f t="shared" si="8"/>
        <v>9.25</v>
      </c>
    </row>
    <row r="30" spans="1:28" s="186" customFormat="1" ht="30.75" customHeight="1">
      <c r="C30" s="188"/>
      <c r="F30" s="187"/>
      <c r="G30" s="189">
        <v>0</v>
      </c>
      <c r="H30" s="189"/>
      <c r="I30" s="189"/>
      <c r="J30" s="189"/>
      <c r="K30" s="190">
        <f>SUM(G30:J30)/2</f>
        <v>0</v>
      </c>
      <c r="L30" s="198">
        <v>0</v>
      </c>
      <c r="M30" s="198"/>
      <c r="N30" s="198"/>
      <c r="O30" s="198"/>
      <c r="P30" s="190"/>
    </row>
    <row r="31" spans="1:28" ht="16.5" customHeight="1">
      <c r="A31" s="492" t="s">
        <v>347</v>
      </c>
      <c r="B31" s="446" t="s">
        <v>6</v>
      </c>
      <c r="C31" s="378" t="s">
        <v>3</v>
      </c>
      <c r="D31" s="377" t="s">
        <v>4</v>
      </c>
      <c r="E31" s="488" t="s">
        <v>5</v>
      </c>
      <c r="F31" s="490" t="s">
        <v>365</v>
      </c>
      <c r="G31" s="342" t="s">
        <v>331</v>
      </c>
      <c r="H31" s="343"/>
      <c r="I31" s="343"/>
      <c r="J31" s="343"/>
      <c r="K31" s="343"/>
      <c r="L31" s="182"/>
      <c r="M31" s="182"/>
      <c r="N31" s="182"/>
      <c r="O31" s="182"/>
      <c r="P31" s="182"/>
      <c r="Q31" s="2">
        <v>0</v>
      </c>
      <c r="R31" s="344">
        <v>0</v>
      </c>
      <c r="S31" s="345"/>
      <c r="T31" s="484" t="s">
        <v>384</v>
      </c>
      <c r="U31" s="484" t="s">
        <v>385</v>
      </c>
    </row>
    <row r="32" spans="1:28" ht="16.5" customHeight="1" thickBot="1">
      <c r="A32" s="493">
        <v>0</v>
      </c>
      <c r="B32" s="494">
        <v>0</v>
      </c>
      <c r="C32" s="388">
        <v>0</v>
      </c>
      <c r="D32" s="386">
        <v>0</v>
      </c>
      <c r="E32" s="489">
        <v>0</v>
      </c>
      <c r="F32" s="491">
        <v>0</v>
      </c>
      <c r="G32" s="17" t="s">
        <v>363</v>
      </c>
      <c r="H32" s="17" t="s">
        <v>379</v>
      </c>
      <c r="I32" s="17" t="s">
        <v>368</v>
      </c>
      <c r="J32" s="17" t="s">
        <v>369</v>
      </c>
      <c r="K32" s="17" t="s">
        <v>350</v>
      </c>
      <c r="L32" s="23" t="s">
        <v>370</v>
      </c>
      <c r="M32" s="386" t="s">
        <v>371</v>
      </c>
      <c r="N32" s="386" t="s">
        <v>372</v>
      </c>
      <c r="O32" s="386" t="s">
        <v>373</v>
      </c>
      <c r="P32" s="25" t="s">
        <v>351</v>
      </c>
      <c r="Q32" s="22" t="s">
        <v>352</v>
      </c>
      <c r="R32" s="21" t="s">
        <v>353</v>
      </c>
      <c r="S32" s="25" t="s">
        <v>348</v>
      </c>
      <c r="T32" s="481"/>
      <c r="U32" s="481"/>
      <c r="W32" s="44" t="s">
        <v>374</v>
      </c>
      <c r="X32" s="44" t="s">
        <v>350</v>
      </c>
      <c r="Y32" s="44" t="s">
        <v>351</v>
      </c>
      <c r="Z32" s="44" t="s">
        <v>375</v>
      </c>
      <c r="AA32" s="44" t="s">
        <v>348</v>
      </c>
      <c r="AB32" s="44" t="s">
        <v>353</v>
      </c>
    </row>
    <row r="33" spans="1:28" ht="24.95" customHeight="1">
      <c r="A33" s="379">
        <f t="shared" ref="A33:D41" si="13">A21</f>
        <v>1</v>
      </c>
      <c r="B33" s="2" t="str">
        <f t="shared" si="13"/>
        <v>Eva Šiková</v>
      </c>
      <c r="C33" s="378">
        <f t="shared" si="13"/>
        <v>2004</v>
      </c>
      <c r="D33" s="43" t="str">
        <f t="shared" si="13"/>
        <v>GSK Tábor</v>
      </c>
      <c r="E33" s="43">
        <f>Seznam!F45</f>
        <v>0</v>
      </c>
      <c r="F33" s="216" t="str">
        <f>IF($G$31="sestava bez náčiní","bez"," ")</f>
        <v>bez</v>
      </c>
      <c r="G33" s="209">
        <v>0.4</v>
      </c>
      <c r="H33" s="210">
        <v>1.9</v>
      </c>
      <c r="I33" s="211">
        <v>1.2</v>
      </c>
      <c r="J33" s="211">
        <v>0.9</v>
      </c>
      <c r="K33" s="33">
        <f>IF($L$2=2,TRUNC(SUM(G33:J33)/2*1000)/1000,IF($L$2=3,TRUNC(SUM(G33:J33)/3*1000)/1000,IF($L$2=4,TRUNC(MEDIAN(G33:J33)*1000)/1000,"???")))</f>
        <v>1.05</v>
      </c>
      <c r="L33" s="212">
        <v>5.8</v>
      </c>
      <c r="M33" s="213">
        <v>5.6</v>
      </c>
      <c r="N33" s="211">
        <v>6</v>
      </c>
      <c r="O33" s="211">
        <v>6.5</v>
      </c>
      <c r="P33" s="33">
        <f>IF($M$2=2,TRUNC(SUM(L33:M33)/2*1000)/1000,IF($M$2=3,TRUNC(SUM(L33:N33)/3*1000)/1000,IF($M$2=4,TRUNC(MEDIAN(L33:O33)*1000)/1000,"???")))</f>
        <v>5.9</v>
      </c>
      <c r="Q33" s="214"/>
      <c r="R33" s="26">
        <f>K33+P33-Q33</f>
        <v>6.95</v>
      </c>
      <c r="S33" s="34">
        <f t="shared" ref="S33:S41" si="14">R9+R21++R33</f>
        <v>19.5</v>
      </c>
      <c r="T33" s="24">
        <f>RANK(R33,$R$33:$R$41)</f>
        <v>8</v>
      </c>
      <c r="U33" s="35">
        <f>RANK(S33,$S$33:$S$41)</f>
        <v>8</v>
      </c>
      <c r="W33" s="45" t="str">
        <f>F33</f>
        <v>bez</v>
      </c>
      <c r="X33" s="41">
        <f>K33</f>
        <v>1.05</v>
      </c>
      <c r="Y33" s="41">
        <f t="shared" ref="Y33:AA41" si="15">P33</f>
        <v>5.9</v>
      </c>
      <c r="Z33" s="41">
        <f t="shared" si="15"/>
        <v>0</v>
      </c>
      <c r="AA33" s="41">
        <f t="shared" si="15"/>
        <v>6.95</v>
      </c>
      <c r="AB33" s="41">
        <f>S33</f>
        <v>19.5</v>
      </c>
    </row>
    <row r="34" spans="1:28" ht="24.95" customHeight="1">
      <c r="A34" s="379">
        <f t="shared" si="13"/>
        <v>2</v>
      </c>
      <c r="B34" s="2" t="str">
        <f t="shared" si="13"/>
        <v>Sára Dillingerová</v>
      </c>
      <c r="C34" s="378">
        <f t="shared" si="13"/>
        <v>2005</v>
      </c>
      <c r="D34" s="43" t="str">
        <f t="shared" si="13"/>
        <v>Slavia SK Rapid Plzeň</v>
      </c>
      <c r="E34" s="43"/>
      <c r="F34" s="216"/>
      <c r="G34" s="209">
        <v>1.9</v>
      </c>
      <c r="H34" s="210">
        <v>1.7</v>
      </c>
      <c r="I34" s="211">
        <v>1.7</v>
      </c>
      <c r="J34" s="211">
        <v>2.4</v>
      </c>
      <c r="K34" s="33">
        <f t="shared" ref="K34:K41" si="16">IF($L$2=2,TRUNC(SUM(G34:J34)/2*1000)/1000,IF($L$2=3,TRUNC(SUM(G34:J34)/3*1000)/1000,IF($L$2=4,TRUNC(MEDIAN(G34:J34)*1000)/1000,"???")))</f>
        <v>1.8</v>
      </c>
      <c r="L34" s="212">
        <v>6.9</v>
      </c>
      <c r="M34" s="213">
        <v>6.4</v>
      </c>
      <c r="N34" s="211">
        <v>6.4</v>
      </c>
      <c r="O34" s="211">
        <v>6.4</v>
      </c>
      <c r="P34" s="33">
        <f t="shared" ref="P34:P41" si="17">IF($M$2=2,TRUNC(SUM(L34:M34)/2*1000)/1000,IF($M$2=3,TRUNC(SUM(L34:N34)/3*1000)/1000,IF($M$2=4,TRUNC(MEDIAN(L34:O34)*1000)/1000,"???")))</f>
        <v>6.4</v>
      </c>
      <c r="Q34" s="214"/>
      <c r="R34" s="26">
        <f t="shared" ref="R34:R41" si="18">K34+P34-Q34</f>
        <v>8.2000000000000011</v>
      </c>
      <c r="S34" s="34">
        <f t="shared" si="14"/>
        <v>23.450000000000003</v>
      </c>
      <c r="T34" s="24"/>
      <c r="U34" s="35"/>
      <c r="W34" s="45" t="s">
        <v>380</v>
      </c>
      <c r="X34" s="41">
        <f t="shared" ref="X34:X41" si="19">K34</f>
        <v>1.8</v>
      </c>
      <c r="Y34" s="41">
        <f t="shared" si="15"/>
        <v>6.4</v>
      </c>
      <c r="Z34" s="41"/>
      <c r="AA34" s="41">
        <f t="shared" si="15"/>
        <v>8.2000000000000011</v>
      </c>
      <c r="AB34" s="41">
        <f t="shared" ref="AB34:AB41" si="20">S34</f>
        <v>23.450000000000003</v>
      </c>
    </row>
    <row r="35" spans="1:28" ht="24.95" customHeight="1">
      <c r="A35" s="379">
        <f t="shared" si="13"/>
        <v>3</v>
      </c>
      <c r="B35" s="2" t="str">
        <f t="shared" si="13"/>
        <v>Anna Zikmundová</v>
      </c>
      <c r="C35" s="378">
        <f t="shared" si="13"/>
        <v>2005</v>
      </c>
      <c r="D35" s="43" t="str">
        <f t="shared" si="13"/>
        <v>TJ Sokol Plzeň IV</v>
      </c>
      <c r="E35" s="43"/>
      <c r="F35" s="216"/>
      <c r="G35" s="209">
        <v>3.5</v>
      </c>
      <c r="H35" s="210">
        <v>2.5</v>
      </c>
      <c r="I35" s="211">
        <v>2.6</v>
      </c>
      <c r="J35" s="211">
        <v>2</v>
      </c>
      <c r="K35" s="33">
        <f t="shared" si="16"/>
        <v>2.5499999999999998</v>
      </c>
      <c r="L35" s="212">
        <v>6.9</v>
      </c>
      <c r="M35" s="213">
        <v>6.8</v>
      </c>
      <c r="N35" s="211">
        <v>7.3</v>
      </c>
      <c r="O35" s="211">
        <v>6.5</v>
      </c>
      <c r="P35" s="33">
        <f t="shared" si="17"/>
        <v>6.85</v>
      </c>
      <c r="Q35" s="214"/>
      <c r="R35" s="26">
        <f t="shared" si="18"/>
        <v>9.3999999999999986</v>
      </c>
      <c r="S35" s="34">
        <f t="shared" si="14"/>
        <v>26.849999999999998</v>
      </c>
      <c r="T35" s="24"/>
      <c r="U35" s="35"/>
      <c r="W35" s="45" t="s">
        <v>380</v>
      </c>
      <c r="X35" s="41">
        <f t="shared" si="19"/>
        <v>2.5499999999999998</v>
      </c>
      <c r="Y35" s="41">
        <f t="shared" si="15"/>
        <v>6.85</v>
      </c>
      <c r="Z35" s="41"/>
      <c r="AA35" s="41">
        <f t="shared" si="15"/>
        <v>9.3999999999999986</v>
      </c>
      <c r="AB35" s="41">
        <f t="shared" si="20"/>
        <v>26.849999999999998</v>
      </c>
    </row>
    <row r="36" spans="1:28" ht="24.95" customHeight="1">
      <c r="A36" s="379">
        <f t="shared" si="13"/>
        <v>4</v>
      </c>
      <c r="B36" s="2" t="str">
        <f t="shared" si="13"/>
        <v>Linda Houdová</v>
      </c>
      <c r="C36" s="378">
        <f t="shared" si="13"/>
        <v>2004</v>
      </c>
      <c r="D36" s="43" t="str">
        <f t="shared" si="13"/>
        <v>RG Proactive Milevsko</v>
      </c>
      <c r="E36" s="43"/>
      <c r="F36" s="216"/>
      <c r="G36" s="209">
        <v>2.2000000000000002</v>
      </c>
      <c r="H36" s="210">
        <v>2.9</v>
      </c>
      <c r="I36" s="211">
        <v>1.9</v>
      </c>
      <c r="J36" s="211">
        <v>2.9</v>
      </c>
      <c r="K36" s="33">
        <f t="shared" si="16"/>
        <v>2.5499999999999998</v>
      </c>
      <c r="L36" s="212">
        <v>7.2</v>
      </c>
      <c r="M36" s="213">
        <v>7.5</v>
      </c>
      <c r="N36" s="211">
        <v>7</v>
      </c>
      <c r="O36" s="211">
        <v>6.4</v>
      </c>
      <c r="P36" s="33">
        <f t="shared" si="17"/>
        <v>7.1</v>
      </c>
      <c r="Q36" s="214"/>
      <c r="R36" s="26">
        <f t="shared" si="18"/>
        <v>9.6499999999999986</v>
      </c>
      <c r="S36" s="34">
        <f t="shared" si="14"/>
        <v>27.299999999999997</v>
      </c>
      <c r="T36" s="24"/>
      <c r="U36" s="35"/>
      <c r="W36" s="45" t="s">
        <v>380</v>
      </c>
      <c r="X36" s="41">
        <f t="shared" si="19"/>
        <v>2.5499999999999998</v>
      </c>
      <c r="Y36" s="41">
        <f t="shared" si="15"/>
        <v>7.1</v>
      </c>
      <c r="Z36" s="41"/>
      <c r="AA36" s="41">
        <f t="shared" si="15"/>
        <v>9.6499999999999986</v>
      </c>
      <c r="AB36" s="41">
        <f t="shared" si="20"/>
        <v>27.299999999999997</v>
      </c>
    </row>
    <row r="37" spans="1:28" ht="24.95" customHeight="1">
      <c r="A37" s="379">
        <f t="shared" si="13"/>
        <v>5</v>
      </c>
      <c r="B37" s="2" t="str">
        <f t="shared" si="13"/>
        <v>Nela Pomahačová</v>
      </c>
      <c r="C37" s="378">
        <f t="shared" si="13"/>
        <v>2004</v>
      </c>
      <c r="D37" s="43" t="str">
        <f t="shared" si="13"/>
        <v>Žižkov I. Elite</v>
      </c>
      <c r="E37" s="43"/>
      <c r="F37" s="216"/>
      <c r="G37" s="209">
        <v>1.6</v>
      </c>
      <c r="H37" s="210">
        <v>2</v>
      </c>
      <c r="I37" s="211">
        <v>1.5</v>
      </c>
      <c r="J37" s="211">
        <v>2.8</v>
      </c>
      <c r="K37" s="33">
        <f t="shared" si="16"/>
        <v>1.8</v>
      </c>
      <c r="L37" s="212">
        <v>7</v>
      </c>
      <c r="M37" s="213">
        <v>8</v>
      </c>
      <c r="N37" s="211">
        <v>6.6</v>
      </c>
      <c r="O37" s="211">
        <v>7.1</v>
      </c>
      <c r="P37" s="33">
        <f t="shared" si="17"/>
        <v>7.05</v>
      </c>
      <c r="Q37" s="214"/>
      <c r="R37" s="26">
        <f t="shared" si="18"/>
        <v>8.85</v>
      </c>
      <c r="S37" s="34">
        <f t="shared" si="14"/>
        <v>25.25</v>
      </c>
      <c r="T37" s="24"/>
      <c r="U37" s="35"/>
      <c r="W37" s="45" t="s">
        <v>380</v>
      </c>
      <c r="X37" s="41">
        <f t="shared" si="19"/>
        <v>1.8</v>
      </c>
      <c r="Y37" s="41">
        <f t="shared" si="15"/>
        <v>7.05</v>
      </c>
      <c r="Z37" s="41"/>
      <c r="AA37" s="41">
        <f t="shared" si="15"/>
        <v>8.85</v>
      </c>
      <c r="AB37" s="41">
        <f t="shared" si="20"/>
        <v>25.25</v>
      </c>
    </row>
    <row r="38" spans="1:28" ht="24.95" customHeight="1">
      <c r="A38" s="379">
        <f t="shared" si="13"/>
        <v>6</v>
      </c>
      <c r="B38" s="2" t="str">
        <f t="shared" si="13"/>
        <v>Linda Havlicová</v>
      </c>
      <c r="C38" s="378">
        <f t="shared" si="13"/>
        <v>2004</v>
      </c>
      <c r="D38" s="43" t="str">
        <f t="shared" si="13"/>
        <v>Slavia SK Rapid Plzeň</v>
      </c>
      <c r="E38" s="43"/>
      <c r="F38" s="216"/>
      <c r="G38" s="209">
        <v>1.1000000000000001</v>
      </c>
      <c r="H38" s="210">
        <v>1.7</v>
      </c>
      <c r="I38" s="211">
        <v>1.5</v>
      </c>
      <c r="J38" s="211">
        <v>2.7</v>
      </c>
      <c r="K38" s="33">
        <f t="shared" si="16"/>
        <v>1.6</v>
      </c>
      <c r="L38" s="212">
        <v>6.2</v>
      </c>
      <c r="M38" s="213">
        <v>7</v>
      </c>
      <c r="N38" s="211">
        <v>6.5</v>
      </c>
      <c r="O38" s="211">
        <v>6.5</v>
      </c>
      <c r="P38" s="33">
        <f t="shared" si="17"/>
        <v>6.5</v>
      </c>
      <c r="Q38" s="214"/>
      <c r="R38" s="26">
        <f t="shared" si="18"/>
        <v>8.1</v>
      </c>
      <c r="S38" s="34">
        <f t="shared" si="14"/>
        <v>22.699999999999996</v>
      </c>
      <c r="T38" s="24"/>
      <c r="U38" s="35"/>
      <c r="W38" s="45" t="s">
        <v>380</v>
      </c>
      <c r="X38" s="41">
        <f t="shared" si="19"/>
        <v>1.6</v>
      </c>
      <c r="Y38" s="41">
        <f t="shared" si="15"/>
        <v>6.5</v>
      </c>
      <c r="Z38" s="41"/>
      <c r="AA38" s="41">
        <f t="shared" si="15"/>
        <v>8.1</v>
      </c>
      <c r="AB38" s="41">
        <f t="shared" si="20"/>
        <v>22.699999999999996</v>
      </c>
    </row>
    <row r="39" spans="1:28" ht="24.95" customHeight="1">
      <c r="A39" s="379">
        <f t="shared" si="13"/>
        <v>7</v>
      </c>
      <c r="B39" s="2" t="str">
        <f t="shared" si="13"/>
        <v>Natálie Tichá</v>
      </c>
      <c r="C39" s="378">
        <f t="shared" si="13"/>
        <v>0</v>
      </c>
      <c r="D39" s="43" t="str">
        <f t="shared" si="13"/>
        <v>GSK Tábor</v>
      </c>
      <c r="E39" s="43"/>
      <c r="F39" s="216"/>
      <c r="G39" s="209">
        <v>2.1</v>
      </c>
      <c r="H39" s="210">
        <v>1.3</v>
      </c>
      <c r="I39" s="211">
        <v>1.7</v>
      </c>
      <c r="J39" s="211">
        <v>1.6</v>
      </c>
      <c r="K39" s="33">
        <f t="shared" si="16"/>
        <v>1.65</v>
      </c>
      <c r="L39" s="212">
        <v>6.3</v>
      </c>
      <c r="M39" s="213">
        <v>5.7</v>
      </c>
      <c r="N39" s="211">
        <v>6.8</v>
      </c>
      <c r="O39" s="211">
        <v>6</v>
      </c>
      <c r="P39" s="33">
        <f t="shared" si="17"/>
        <v>6.15</v>
      </c>
      <c r="Q39" s="214"/>
      <c r="R39" s="26">
        <f t="shared" si="18"/>
        <v>7.8000000000000007</v>
      </c>
      <c r="S39" s="34">
        <f t="shared" si="14"/>
        <v>20.05</v>
      </c>
      <c r="T39" s="24"/>
      <c r="U39" s="35"/>
      <c r="W39" s="45" t="s">
        <v>380</v>
      </c>
      <c r="X39" s="41">
        <f t="shared" si="19"/>
        <v>1.65</v>
      </c>
      <c r="Y39" s="41">
        <f t="shared" si="15"/>
        <v>6.15</v>
      </c>
      <c r="Z39" s="41"/>
      <c r="AA39" s="41">
        <f t="shared" si="15"/>
        <v>7.8000000000000007</v>
      </c>
      <c r="AB39" s="41">
        <f t="shared" si="20"/>
        <v>20.05</v>
      </c>
    </row>
    <row r="40" spans="1:28" ht="24.95" customHeight="1">
      <c r="A40" s="379">
        <f t="shared" si="13"/>
        <v>8</v>
      </c>
      <c r="B40" s="2" t="str">
        <f t="shared" si="13"/>
        <v>Klára Pelíšková</v>
      </c>
      <c r="C40" s="378">
        <f t="shared" si="13"/>
        <v>2005</v>
      </c>
      <c r="D40" s="43" t="str">
        <f t="shared" si="13"/>
        <v>TopGym Karlovy Vary</v>
      </c>
      <c r="E40" s="43" t="e">
        <f>Seznam!#REF!</f>
        <v>#REF!</v>
      </c>
      <c r="F40" s="216" t="str">
        <f>IF($G$31="sestava bez náčiní","bez"," ")</f>
        <v>bez</v>
      </c>
      <c r="G40" s="209">
        <v>2.4</v>
      </c>
      <c r="H40" s="210">
        <v>1.3</v>
      </c>
      <c r="I40" s="211">
        <v>1</v>
      </c>
      <c r="J40" s="211">
        <v>0.8</v>
      </c>
      <c r="K40" s="33">
        <f t="shared" si="16"/>
        <v>1.1499999999999999</v>
      </c>
      <c r="L40" s="212">
        <v>5.5</v>
      </c>
      <c r="M40" s="213">
        <v>5.6</v>
      </c>
      <c r="N40" s="211">
        <v>5.4</v>
      </c>
      <c r="O40" s="211">
        <v>7.3</v>
      </c>
      <c r="P40" s="33">
        <f t="shared" si="17"/>
        <v>5.55</v>
      </c>
      <c r="Q40" s="214"/>
      <c r="R40" s="26">
        <f t="shared" si="18"/>
        <v>6.6999999999999993</v>
      </c>
      <c r="S40" s="34">
        <f t="shared" si="14"/>
        <v>17.299999999999997</v>
      </c>
      <c r="T40" s="24">
        <f>RANK(R40,$R$33:$R$41)</f>
        <v>9</v>
      </c>
      <c r="U40" s="35">
        <f>RANK(S40,$S$33:$S$41)</f>
        <v>9</v>
      </c>
      <c r="W40" s="45" t="str">
        <f>F40</f>
        <v>bez</v>
      </c>
      <c r="X40" s="41">
        <f t="shared" si="19"/>
        <v>1.1499999999999999</v>
      </c>
      <c r="Y40" s="41">
        <f t="shared" si="15"/>
        <v>5.55</v>
      </c>
      <c r="Z40" s="41">
        <f t="shared" si="15"/>
        <v>0</v>
      </c>
      <c r="AA40" s="41">
        <f t="shared" si="15"/>
        <v>6.6999999999999993</v>
      </c>
      <c r="AB40" s="41">
        <f t="shared" si="20"/>
        <v>17.299999999999997</v>
      </c>
    </row>
    <row r="41" spans="1:28" ht="24.95" customHeight="1">
      <c r="A41" s="379">
        <f t="shared" si="13"/>
        <v>9</v>
      </c>
      <c r="B41" s="2" t="str">
        <f t="shared" si="13"/>
        <v>Vladislava Rubtsova</v>
      </c>
      <c r="C41" s="378">
        <f t="shared" si="13"/>
        <v>2004</v>
      </c>
      <c r="D41" s="43" t="str">
        <f t="shared" si="13"/>
        <v>TJ Sokol Žižkov I.</v>
      </c>
      <c r="E41" s="43" t="e">
        <f>Seznam!#REF!</f>
        <v>#REF!</v>
      </c>
      <c r="F41" s="216" t="str">
        <f>IF($G$31="sestava bez náčiní","bez"," ")</f>
        <v>bez</v>
      </c>
      <c r="G41" s="209">
        <v>2.2000000000000002</v>
      </c>
      <c r="H41" s="210">
        <v>3.3</v>
      </c>
      <c r="I41" s="211">
        <v>2.1</v>
      </c>
      <c r="J41" s="211">
        <v>2.9</v>
      </c>
      <c r="K41" s="33">
        <f t="shared" si="16"/>
        <v>2.5499999999999998</v>
      </c>
      <c r="L41" s="212">
        <v>7.4</v>
      </c>
      <c r="M41" s="213">
        <v>8.5</v>
      </c>
      <c r="N41" s="211">
        <v>7.2</v>
      </c>
      <c r="O41" s="211">
        <v>7.2</v>
      </c>
      <c r="P41" s="33">
        <f t="shared" si="17"/>
        <v>7.3</v>
      </c>
      <c r="Q41" s="214"/>
      <c r="R41" s="26">
        <f t="shared" si="18"/>
        <v>9.85</v>
      </c>
      <c r="S41" s="34">
        <f t="shared" si="14"/>
        <v>27.9</v>
      </c>
      <c r="T41" s="24">
        <f>RANK(R41,$R$33:$R$41)</f>
        <v>1</v>
      </c>
      <c r="U41" s="35">
        <f>RANK(S41,$S$33:$S$41)</f>
        <v>1</v>
      </c>
      <c r="W41" s="45" t="str">
        <f>F41</f>
        <v>bez</v>
      </c>
      <c r="X41" s="41">
        <f t="shared" si="19"/>
        <v>2.5499999999999998</v>
      </c>
      <c r="Y41" s="41">
        <f t="shared" si="15"/>
        <v>7.3</v>
      </c>
      <c r="Z41" s="41">
        <f t="shared" si="15"/>
        <v>0</v>
      </c>
      <c r="AA41" s="41">
        <f t="shared" si="15"/>
        <v>9.85</v>
      </c>
      <c r="AB41" s="41">
        <f t="shared" si="20"/>
        <v>27.9</v>
      </c>
    </row>
  </sheetData>
  <mergeCells count="19">
    <mergeCell ref="T31:T32"/>
    <mergeCell ref="U31:U32"/>
    <mergeCell ref="A31:A32"/>
    <mergeCell ref="B31:B32"/>
    <mergeCell ref="E31:E32"/>
    <mergeCell ref="F31:F32"/>
    <mergeCell ref="U7:U8"/>
    <mergeCell ref="F7:F8"/>
    <mergeCell ref="T7:T8"/>
    <mergeCell ref="D7:D8"/>
    <mergeCell ref="E7:E8"/>
    <mergeCell ref="E19:E20"/>
    <mergeCell ref="F19:F20"/>
    <mergeCell ref="T19:T20"/>
    <mergeCell ref="U19:U20"/>
    <mergeCell ref="A19:A20"/>
    <mergeCell ref="B19:B20"/>
    <mergeCell ref="C19:C20"/>
    <mergeCell ref="D19:D20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showZeros="0" topLeftCell="A33" zoomScale="75" workbookViewId="0">
      <selection activeCell="P44" sqref="P44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9"/>
      <c r="L1" s="180" t="s">
        <v>350</v>
      </c>
      <c r="M1" s="180" t="s">
        <v>351</v>
      </c>
      <c r="N1" s="196"/>
      <c r="O1" s="196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215">
        <v>4</v>
      </c>
      <c r="M2" s="215">
        <v>4</v>
      </c>
      <c r="N2" s="196"/>
      <c r="O2" s="196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356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_kat7</f>
        <v>7. Kadetky starší 2003 - 2001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357</v>
      </c>
    </row>
    <row r="7" spans="1:27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">
        <v>390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480" t="s">
        <v>377</v>
      </c>
      <c r="U7" s="482" t="s">
        <v>378</v>
      </c>
    </row>
    <row r="8" spans="1:27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379</v>
      </c>
      <c r="I8" s="17" t="s">
        <v>368</v>
      </c>
      <c r="J8" s="17" t="s">
        <v>369</v>
      </c>
      <c r="K8" s="17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/>
      <c r="T8" s="481"/>
      <c r="U8" s="483"/>
      <c r="W8" s="44" t="s">
        <v>374</v>
      </c>
      <c r="X8" s="44" t="s">
        <v>350</v>
      </c>
      <c r="Y8" s="44" t="s">
        <v>351</v>
      </c>
      <c r="Z8" s="44" t="s">
        <v>375</v>
      </c>
      <c r="AA8" s="44" t="s">
        <v>348</v>
      </c>
    </row>
    <row r="9" spans="1:27" ht="24.95" customHeight="1">
      <c r="A9" s="379">
        <f>Seznam!B54</f>
        <v>2</v>
      </c>
      <c r="B9" s="2" t="str">
        <f>Seznam!C54</f>
        <v>Anna Tretyachenko</v>
      </c>
      <c r="C9" s="378">
        <f>Seznam!D54</f>
        <v>2003</v>
      </c>
      <c r="D9" s="43" t="str">
        <f>Seznam!E54</f>
        <v>TJ Sokol Žižkov I.</v>
      </c>
      <c r="E9" s="43"/>
      <c r="F9" s="378"/>
      <c r="G9" s="209">
        <v>3.6</v>
      </c>
      <c r="H9" s="210">
        <v>2.7</v>
      </c>
      <c r="I9" s="211">
        <v>3.4</v>
      </c>
      <c r="J9" s="211">
        <v>2.8</v>
      </c>
      <c r="K9" s="33">
        <f t="shared" ref="K9:K18" si="0">IF($L$2=2,TRUNC(SUM(G9:J9)/2*1000)/1000,IF($L$2=3,TRUNC(SUM(G9:J9)/3*1000)/1000,IF($L$2=4,TRUNC(MEDIAN(G9:J9)*1000)/1000,"???")))</f>
        <v>3.1</v>
      </c>
      <c r="L9" s="212">
        <v>6.2</v>
      </c>
      <c r="M9" s="213">
        <v>7.4</v>
      </c>
      <c r="N9" s="211">
        <v>6.1</v>
      </c>
      <c r="O9" s="211">
        <v>6.9</v>
      </c>
      <c r="P9" s="33">
        <f t="shared" ref="P9:P18" si="1">IF($M$2=2,TRUNC(SUM(L9:M9)/2*1000)/1000,IF($M$2=3,TRUNC(SUM(L9:N9)/3*1000)/1000,IF($M$2=4,TRUNC(MEDIAN(L9:O9)*1000)/1000,"???")))</f>
        <v>6.55</v>
      </c>
      <c r="Q9" s="214"/>
      <c r="R9" s="26">
        <f t="shared" ref="R9:R18" si="2">K9+P9-Q9</f>
        <v>9.65</v>
      </c>
      <c r="S9" s="197"/>
      <c r="T9" s="24"/>
      <c r="U9" s="35"/>
      <c r="W9" s="45" t="s">
        <v>391</v>
      </c>
      <c r="X9" s="41">
        <f t="shared" ref="X9:X18" si="3">K9</f>
        <v>3.1</v>
      </c>
      <c r="Y9" s="41">
        <f t="shared" ref="Y9:AA18" si="4">P9</f>
        <v>6.55</v>
      </c>
      <c r="Z9" s="41">
        <f t="shared" si="4"/>
        <v>0</v>
      </c>
      <c r="AA9" s="41">
        <f t="shared" si="4"/>
        <v>9.65</v>
      </c>
    </row>
    <row r="10" spans="1:27" ht="24.95" customHeight="1">
      <c r="A10" s="379">
        <f>Seznam!B55</f>
        <v>3</v>
      </c>
      <c r="B10" s="2" t="str">
        <f>Seznam!C55</f>
        <v>Veronika Moravanská</v>
      </c>
      <c r="C10" s="378">
        <f>Seznam!D55</f>
        <v>2002</v>
      </c>
      <c r="D10" s="43" t="str">
        <f>Seznam!E55</f>
        <v>TJ Sokol Bedřichov</v>
      </c>
      <c r="E10" s="43"/>
      <c r="F10" s="378"/>
      <c r="G10" s="209">
        <v>2.9</v>
      </c>
      <c r="H10" s="210">
        <v>2.7</v>
      </c>
      <c r="I10" s="211">
        <v>3.1</v>
      </c>
      <c r="J10" s="211">
        <v>3.8</v>
      </c>
      <c r="K10" s="33">
        <f t="shared" si="0"/>
        <v>3</v>
      </c>
      <c r="L10" s="212">
        <v>5.8</v>
      </c>
      <c r="M10" s="213">
        <v>6.5</v>
      </c>
      <c r="N10" s="211">
        <v>7.6</v>
      </c>
      <c r="O10" s="211">
        <v>7</v>
      </c>
      <c r="P10" s="33">
        <f t="shared" si="1"/>
        <v>6.75</v>
      </c>
      <c r="Q10" s="214"/>
      <c r="R10" s="26">
        <f t="shared" si="2"/>
        <v>9.75</v>
      </c>
      <c r="S10" s="197"/>
      <c r="T10" s="24"/>
      <c r="U10" s="35"/>
      <c r="W10" s="45" t="s">
        <v>391</v>
      </c>
      <c r="X10" s="41">
        <f t="shared" si="3"/>
        <v>3</v>
      </c>
      <c r="Y10" s="41">
        <f t="shared" si="4"/>
        <v>6.75</v>
      </c>
      <c r="Z10" s="41">
        <f t="shared" si="4"/>
        <v>0</v>
      </c>
      <c r="AA10" s="41">
        <f t="shared" si="4"/>
        <v>9.75</v>
      </c>
    </row>
    <row r="11" spans="1:27" ht="24.95" customHeight="1">
      <c r="A11" s="379">
        <f>Seznam!B56</f>
        <v>4</v>
      </c>
      <c r="B11" s="2" t="str">
        <f>Seznam!C56</f>
        <v>Nikola Haišmanová</v>
      </c>
      <c r="C11" s="378">
        <f>Seznam!D56</f>
        <v>2001</v>
      </c>
      <c r="D11" s="43" t="str">
        <f>Seznam!E56</f>
        <v>Slavia SK Rapid Plzeň</v>
      </c>
      <c r="E11" s="43"/>
      <c r="F11" s="378"/>
      <c r="G11" s="209">
        <v>3.6</v>
      </c>
      <c r="H11" s="210">
        <v>3</v>
      </c>
      <c r="I11" s="211">
        <v>3.1</v>
      </c>
      <c r="J11" s="211">
        <v>3.4</v>
      </c>
      <c r="K11" s="33">
        <f t="shared" si="0"/>
        <v>3.25</v>
      </c>
      <c r="L11" s="212">
        <v>7.3</v>
      </c>
      <c r="M11" s="213">
        <v>6.1</v>
      </c>
      <c r="N11" s="211">
        <v>6.6</v>
      </c>
      <c r="O11" s="211">
        <v>6.3</v>
      </c>
      <c r="P11" s="33">
        <f t="shared" si="1"/>
        <v>6.45</v>
      </c>
      <c r="Q11" s="214"/>
      <c r="R11" s="26">
        <f t="shared" si="2"/>
        <v>9.6999999999999993</v>
      </c>
      <c r="S11" s="197"/>
      <c r="T11" s="24"/>
      <c r="U11" s="35"/>
      <c r="W11" s="45" t="s">
        <v>391</v>
      </c>
      <c r="X11" s="41">
        <f t="shared" si="3"/>
        <v>3.25</v>
      </c>
      <c r="Y11" s="41">
        <f t="shared" si="4"/>
        <v>6.45</v>
      </c>
      <c r="Z11" s="41">
        <f t="shared" si="4"/>
        <v>0</v>
      </c>
      <c r="AA11" s="41">
        <f t="shared" si="4"/>
        <v>9.6999999999999993</v>
      </c>
    </row>
    <row r="12" spans="1:27" ht="24.95" customHeight="1">
      <c r="A12" s="379">
        <f>Seznam!B57</f>
        <v>6</v>
      </c>
      <c r="B12" s="2" t="str">
        <f>Seznam!C57</f>
        <v>Barbora Ličková</v>
      </c>
      <c r="C12" s="378">
        <f>Seznam!D57</f>
        <v>2001</v>
      </c>
      <c r="D12" s="43" t="str">
        <f>Seznam!E57</f>
        <v>SKP MG Brno</v>
      </c>
      <c r="E12" s="43"/>
      <c r="F12" s="378"/>
      <c r="G12" s="209">
        <v>4.5</v>
      </c>
      <c r="H12" s="210">
        <v>3.2</v>
      </c>
      <c r="I12" s="211">
        <v>3.8</v>
      </c>
      <c r="J12" s="211">
        <v>3.2</v>
      </c>
      <c r="K12" s="33">
        <f t="shared" si="0"/>
        <v>3.5</v>
      </c>
      <c r="L12" s="212">
        <v>7.6</v>
      </c>
      <c r="M12" s="213">
        <v>7</v>
      </c>
      <c r="N12" s="211">
        <v>5.9</v>
      </c>
      <c r="O12" s="211">
        <v>6.9</v>
      </c>
      <c r="P12" s="33">
        <f t="shared" si="1"/>
        <v>6.95</v>
      </c>
      <c r="Q12" s="214"/>
      <c r="R12" s="26">
        <f t="shared" si="2"/>
        <v>10.45</v>
      </c>
      <c r="S12" s="197"/>
      <c r="T12" s="24"/>
      <c r="U12" s="35"/>
      <c r="W12" s="45" t="s">
        <v>391</v>
      </c>
      <c r="X12" s="41">
        <f t="shared" si="3"/>
        <v>3.5</v>
      </c>
      <c r="Y12" s="41">
        <f t="shared" si="4"/>
        <v>6.95</v>
      </c>
      <c r="Z12" s="41">
        <f t="shared" si="4"/>
        <v>0</v>
      </c>
      <c r="AA12" s="41">
        <f t="shared" si="4"/>
        <v>10.45</v>
      </c>
    </row>
    <row r="13" spans="1:27" ht="24.95" customHeight="1">
      <c r="A13" s="379">
        <f>Seznam!B58</f>
        <v>7</v>
      </c>
      <c r="B13" s="2" t="str">
        <f>Seznam!C58</f>
        <v>Nicole Lingerová</v>
      </c>
      <c r="C13" s="378">
        <f>Seznam!D58</f>
        <v>0</v>
      </c>
      <c r="D13" s="43" t="str">
        <f>Seznam!E58</f>
        <v>SK PROVO Brno</v>
      </c>
      <c r="E13" s="43"/>
      <c r="F13" s="378"/>
      <c r="G13" s="209">
        <v>2.9</v>
      </c>
      <c r="H13" s="210">
        <v>4</v>
      </c>
      <c r="I13" s="211">
        <v>3.5</v>
      </c>
      <c r="J13" s="211">
        <v>2.9</v>
      </c>
      <c r="K13" s="33">
        <f t="shared" si="0"/>
        <v>3.2</v>
      </c>
      <c r="L13" s="212">
        <v>6</v>
      </c>
      <c r="M13" s="213">
        <v>6.9</v>
      </c>
      <c r="N13" s="211">
        <v>7.4</v>
      </c>
      <c r="O13" s="211">
        <v>5.7</v>
      </c>
      <c r="P13" s="33">
        <f t="shared" si="1"/>
        <v>6.45</v>
      </c>
      <c r="Q13" s="214"/>
      <c r="R13" s="26">
        <f t="shared" si="2"/>
        <v>9.65</v>
      </c>
      <c r="S13" s="197"/>
      <c r="T13" s="24"/>
      <c r="U13" s="35"/>
      <c r="W13" s="45" t="s">
        <v>391</v>
      </c>
      <c r="X13" s="41">
        <f t="shared" si="3"/>
        <v>3.2</v>
      </c>
      <c r="Y13" s="41">
        <f t="shared" si="4"/>
        <v>6.45</v>
      </c>
      <c r="Z13" s="41">
        <f t="shared" si="4"/>
        <v>0</v>
      </c>
      <c r="AA13" s="41">
        <f t="shared" si="4"/>
        <v>9.65</v>
      </c>
    </row>
    <row r="14" spans="1:27" ht="24.95" customHeight="1">
      <c r="A14" s="379">
        <f>Seznam!B59</f>
        <v>8</v>
      </c>
      <c r="B14" s="2" t="str">
        <f>Seznam!C59</f>
        <v>Valeria Korovchenko</v>
      </c>
      <c r="C14" s="378">
        <f>Seznam!D59</f>
        <v>2003</v>
      </c>
      <c r="D14" s="43" t="str">
        <f>Seznam!E59</f>
        <v>TJ Sokol Žižkov I.</v>
      </c>
      <c r="E14" s="43"/>
      <c r="F14" s="378"/>
      <c r="G14" s="209">
        <v>2</v>
      </c>
      <c r="H14" s="210">
        <v>1.8</v>
      </c>
      <c r="I14" s="211">
        <v>3.5</v>
      </c>
      <c r="J14" s="211">
        <v>2.6</v>
      </c>
      <c r="K14" s="33">
        <f t="shared" si="0"/>
        <v>2.2999999999999998</v>
      </c>
      <c r="L14" s="212">
        <v>6.8</v>
      </c>
      <c r="M14" s="213">
        <v>7</v>
      </c>
      <c r="N14" s="211">
        <v>6.5</v>
      </c>
      <c r="O14" s="211">
        <v>7.2</v>
      </c>
      <c r="P14" s="33">
        <f t="shared" si="1"/>
        <v>6.9</v>
      </c>
      <c r="Q14" s="214"/>
      <c r="R14" s="26">
        <f t="shared" si="2"/>
        <v>9.1999999999999993</v>
      </c>
      <c r="S14" s="197"/>
      <c r="T14" s="24"/>
      <c r="U14" s="35"/>
      <c r="W14" s="45" t="s">
        <v>391</v>
      </c>
      <c r="X14" s="41">
        <f t="shared" si="3"/>
        <v>2.2999999999999998</v>
      </c>
      <c r="Y14" s="41">
        <f t="shared" si="4"/>
        <v>6.9</v>
      </c>
      <c r="Z14" s="41">
        <f t="shared" si="4"/>
        <v>0</v>
      </c>
      <c r="AA14" s="41">
        <f t="shared" si="4"/>
        <v>9.1999999999999993</v>
      </c>
    </row>
    <row r="15" spans="1:27" ht="24.95" customHeight="1">
      <c r="A15" s="379">
        <f>Seznam!B60</f>
        <v>9</v>
      </c>
      <c r="B15" s="2" t="str">
        <f>Seznam!C60</f>
        <v>Michaela Houzarová</v>
      </c>
      <c r="C15" s="378">
        <f>Seznam!D60</f>
        <v>2001</v>
      </c>
      <c r="D15" s="43" t="str">
        <f>Seznam!E60</f>
        <v>TJ Sokol Bedřichov</v>
      </c>
      <c r="E15" s="43"/>
      <c r="F15" s="378"/>
      <c r="G15" s="209">
        <v>3.2</v>
      </c>
      <c r="H15" s="210">
        <v>2.9</v>
      </c>
      <c r="I15" s="211">
        <v>4</v>
      </c>
      <c r="J15" s="211">
        <v>2.6</v>
      </c>
      <c r="K15" s="33">
        <f t="shared" si="0"/>
        <v>3.05</v>
      </c>
      <c r="L15" s="212">
        <v>7.6</v>
      </c>
      <c r="M15" s="213">
        <v>6.6</v>
      </c>
      <c r="N15" s="211">
        <v>7.6</v>
      </c>
      <c r="O15" s="211">
        <v>6.6</v>
      </c>
      <c r="P15" s="33">
        <f t="shared" si="1"/>
        <v>7.1</v>
      </c>
      <c r="Q15" s="214"/>
      <c r="R15" s="26">
        <f t="shared" si="2"/>
        <v>10.149999999999999</v>
      </c>
      <c r="S15" s="197"/>
      <c r="T15" s="24"/>
      <c r="U15" s="35"/>
      <c r="W15" s="45" t="s">
        <v>391</v>
      </c>
      <c r="X15" s="41">
        <f t="shared" si="3"/>
        <v>3.05</v>
      </c>
      <c r="Y15" s="41">
        <f t="shared" si="4"/>
        <v>7.1</v>
      </c>
      <c r="Z15" s="41">
        <f t="shared" si="4"/>
        <v>0</v>
      </c>
      <c r="AA15" s="41">
        <f t="shared" si="4"/>
        <v>10.149999999999999</v>
      </c>
    </row>
    <row r="16" spans="1:27" ht="24.95" customHeight="1">
      <c r="A16" s="379">
        <f>Seznam!B61</f>
        <v>10</v>
      </c>
      <c r="B16" s="2" t="str">
        <f>Seznam!C61</f>
        <v>Pavla Buřičová</v>
      </c>
      <c r="C16" s="378">
        <f>Seznam!D61</f>
        <v>0</v>
      </c>
      <c r="D16" s="43" t="str">
        <f>Seznam!E61</f>
        <v>GSK Tábor</v>
      </c>
      <c r="E16" s="43">
        <f>Seznam!F62</f>
        <v>0</v>
      </c>
      <c r="F16" s="378"/>
      <c r="G16" s="209">
        <v>3.1</v>
      </c>
      <c r="H16" s="210">
        <v>2.9</v>
      </c>
      <c r="I16" s="211">
        <v>2.2000000000000002</v>
      </c>
      <c r="J16" s="211">
        <v>2.5</v>
      </c>
      <c r="K16" s="33">
        <f t="shared" si="0"/>
        <v>2.7</v>
      </c>
      <c r="L16" s="212">
        <v>6</v>
      </c>
      <c r="M16" s="213">
        <v>6.2</v>
      </c>
      <c r="N16" s="211">
        <v>7.4</v>
      </c>
      <c r="O16" s="211">
        <v>6.4</v>
      </c>
      <c r="P16" s="33">
        <f t="shared" si="1"/>
        <v>6.3</v>
      </c>
      <c r="Q16" s="214"/>
      <c r="R16" s="26">
        <f t="shared" si="2"/>
        <v>9</v>
      </c>
      <c r="S16" s="192" t="s">
        <v>378</v>
      </c>
      <c r="T16" s="24">
        <f>RANK(R16,$R$9:$R$18)</f>
        <v>9</v>
      </c>
      <c r="U16" s="35" t="s">
        <v>378</v>
      </c>
      <c r="W16" s="45" t="s">
        <v>391</v>
      </c>
      <c r="X16" s="41">
        <f t="shared" si="3"/>
        <v>2.7</v>
      </c>
      <c r="Y16" s="41">
        <f t="shared" si="4"/>
        <v>6.3</v>
      </c>
      <c r="Z16" s="41">
        <f t="shared" si="4"/>
        <v>0</v>
      </c>
      <c r="AA16" s="41">
        <f t="shared" si="4"/>
        <v>9</v>
      </c>
    </row>
    <row r="17" spans="1:27" ht="24.95" customHeight="1">
      <c r="A17" s="379">
        <f>Seznam!B62</f>
        <v>11</v>
      </c>
      <c r="B17" s="2" t="str">
        <f>Seznam!C62</f>
        <v>Sára Benetková</v>
      </c>
      <c r="C17" s="378">
        <f>Seznam!D62</f>
        <v>2001</v>
      </c>
      <c r="D17" s="43" t="str">
        <f>Seznam!E62</f>
        <v>Slavia SK Rapid Plzeň</v>
      </c>
      <c r="E17" s="43">
        <f>Seznam!F63</f>
        <v>0</v>
      </c>
      <c r="F17" s="378"/>
      <c r="G17" s="209">
        <v>1.4</v>
      </c>
      <c r="H17" s="210">
        <v>3.3</v>
      </c>
      <c r="I17" s="211">
        <v>2.1</v>
      </c>
      <c r="J17" s="211">
        <v>1.8</v>
      </c>
      <c r="K17" s="33">
        <f t="shared" si="0"/>
        <v>1.95</v>
      </c>
      <c r="L17" s="212">
        <v>5.5</v>
      </c>
      <c r="M17" s="213">
        <v>5.7</v>
      </c>
      <c r="N17" s="211">
        <v>6</v>
      </c>
      <c r="O17" s="211">
        <v>7.1</v>
      </c>
      <c r="P17" s="33">
        <f t="shared" si="1"/>
        <v>5.85</v>
      </c>
      <c r="Q17" s="214"/>
      <c r="R17" s="26">
        <f t="shared" si="2"/>
        <v>7.8</v>
      </c>
      <c r="S17" s="192" t="s">
        <v>378</v>
      </c>
      <c r="T17" s="24">
        <f>RANK(R17,$R$9:$R$18)</f>
        <v>10</v>
      </c>
      <c r="U17" s="35" t="s">
        <v>378</v>
      </c>
      <c r="W17" s="45" t="s">
        <v>391</v>
      </c>
      <c r="X17" s="41">
        <f t="shared" si="3"/>
        <v>1.95</v>
      </c>
      <c r="Y17" s="41">
        <f t="shared" si="4"/>
        <v>5.85</v>
      </c>
      <c r="Z17" s="41">
        <f t="shared" si="4"/>
        <v>0</v>
      </c>
      <c r="AA17" s="41">
        <f t="shared" si="4"/>
        <v>7.8</v>
      </c>
    </row>
    <row r="18" spans="1:27" ht="24.95" customHeight="1">
      <c r="A18" s="181">
        <f>Seznam!B63</f>
        <v>12</v>
      </c>
      <c r="B18" s="182" t="str">
        <f>Seznam!C63</f>
        <v>Klára Tamchynová</v>
      </c>
      <c r="C18" s="389">
        <f>Seznam!D63</f>
        <v>2001</v>
      </c>
      <c r="D18" s="183" t="str">
        <f>Seznam!E63</f>
        <v>TopGym Karlovy Vary</v>
      </c>
      <c r="E18" s="183" t="e">
        <f>Seznam!#REF!</f>
        <v>#REF!</v>
      </c>
      <c r="F18" s="378"/>
      <c r="G18" s="209">
        <v>4</v>
      </c>
      <c r="H18" s="210">
        <v>4.5</v>
      </c>
      <c r="I18" s="211">
        <v>3.4</v>
      </c>
      <c r="J18" s="211">
        <v>3.2</v>
      </c>
      <c r="K18" s="33">
        <f t="shared" si="0"/>
        <v>3.7</v>
      </c>
      <c r="L18" s="212">
        <v>6.3</v>
      </c>
      <c r="M18" s="213">
        <v>7</v>
      </c>
      <c r="N18" s="211">
        <v>6.3</v>
      </c>
      <c r="O18" s="211">
        <v>7</v>
      </c>
      <c r="P18" s="33">
        <f t="shared" si="1"/>
        <v>6.65</v>
      </c>
      <c r="Q18" s="214"/>
      <c r="R18" s="26">
        <f t="shared" si="2"/>
        <v>10.350000000000001</v>
      </c>
      <c r="S18" s="192" t="s">
        <v>378</v>
      </c>
      <c r="T18" s="24">
        <f>RANK(R18,$R$9:$R$18)</f>
        <v>2</v>
      </c>
      <c r="U18" s="35" t="s">
        <v>378</v>
      </c>
      <c r="W18" s="45" t="s">
        <v>391</v>
      </c>
      <c r="X18" s="41">
        <f t="shared" si="3"/>
        <v>3.7</v>
      </c>
      <c r="Y18" s="41">
        <f t="shared" si="4"/>
        <v>6.65</v>
      </c>
      <c r="Z18" s="41">
        <f t="shared" si="4"/>
        <v>0</v>
      </c>
      <c r="AA18" s="41">
        <f t="shared" si="4"/>
        <v>10.350000000000001</v>
      </c>
    </row>
    <row r="19" spans="1:27" s="186" customFormat="1" ht="48.75" customHeight="1">
      <c r="C19" s="188"/>
      <c r="F19" s="187"/>
      <c r="G19" s="189">
        <v>0</v>
      </c>
      <c r="H19" s="189"/>
      <c r="I19" s="189"/>
      <c r="J19" s="189"/>
      <c r="K19" s="190">
        <f>SUM(G19:J19)/2</f>
        <v>0</v>
      </c>
      <c r="L19" s="198">
        <v>0</v>
      </c>
      <c r="M19" s="198"/>
      <c r="N19" s="198"/>
      <c r="O19" s="198"/>
      <c r="P19" s="190"/>
    </row>
    <row r="20" spans="1:27" ht="16.5" customHeight="1">
      <c r="A20" s="486" t="s">
        <v>347</v>
      </c>
      <c r="B20" s="436" t="s">
        <v>6</v>
      </c>
      <c r="C20" s="437" t="s">
        <v>3</v>
      </c>
      <c r="D20" s="436" t="s">
        <v>4</v>
      </c>
      <c r="E20" s="487" t="s">
        <v>5</v>
      </c>
      <c r="F20" s="487" t="s">
        <v>365</v>
      </c>
      <c r="G20" s="342" t="str">
        <f>Kat7S2</f>
        <v>sestava se švihadlem</v>
      </c>
      <c r="H20" s="343"/>
      <c r="I20" s="343"/>
      <c r="J20" s="343"/>
      <c r="K20" s="343"/>
      <c r="L20" s="182"/>
      <c r="M20" s="182"/>
      <c r="N20" s="182"/>
      <c r="O20" s="182"/>
      <c r="P20" s="182"/>
      <c r="Q20" s="2">
        <v>0</v>
      </c>
      <c r="R20" s="344">
        <v>0</v>
      </c>
      <c r="S20" s="345"/>
      <c r="T20" s="484" t="s">
        <v>381</v>
      </c>
      <c r="U20" s="485"/>
    </row>
    <row r="21" spans="1:27" ht="16.5" customHeight="1" thickBot="1">
      <c r="A21" s="475">
        <v>0</v>
      </c>
      <c r="B21" s="477">
        <v>0</v>
      </c>
      <c r="C21" s="479">
        <v>0</v>
      </c>
      <c r="D21" s="477">
        <v>0</v>
      </c>
      <c r="E21" s="473">
        <v>0</v>
      </c>
      <c r="F21" s="473">
        <v>0</v>
      </c>
      <c r="G21" s="17" t="s">
        <v>363</v>
      </c>
      <c r="H21" s="17" t="s">
        <v>379</v>
      </c>
      <c r="I21" s="17" t="s">
        <v>368</v>
      </c>
      <c r="J21" s="17" t="s">
        <v>369</v>
      </c>
      <c r="K21" s="17" t="s">
        <v>350</v>
      </c>
      <c r="L21" s="23" t="s">
        <v>370</v>
      </c>
      <c r="M21" s="386" t="s">
        <v>371</v>
      </c>
      <c r="N21" s="386" t="s">
        <v>372</v>
      </c>
      <c r="O21" s="386" t="s">
        <v>373</v>
      </c>
      <c r="P21" s="25" t="s">
        <v>351</v>
      </c>
      <c r="Q21" s="22" t="s">
        <v>352</v>
      </c>
      <c r="R21" s="21" t="s">
        <v>353</v>
      </c>
      <c r="S21" s="25"/>
      <c r="T21" s="481"/>
      <c r="U21" s="471"/>
      <c r="W21" s="44" t="s">
        <v>374</v>
      </c>
      <c r="X21" s="44" t="s">
        <v>350</v>
      </c>
      <c r="Y21" s="44" t="s">
        <v>351</v>
      </c>
      <c r="Z21" s="44" t="s">
        <v>375</v>
      </c>
      <c r="AA21" s="44" t="s">
        <v>348</v>
      </c>
    </row>
    <row r="22" spans="1:27" ht="24.95" customHeight="1">
      <c r="A22" s="379">
        <f t="shared" ref="A22:D31" si="5">A9</f>
        <v>2</v>
      </c>
      <c r="B22" s="2" t="str">
        <f t="shared" si="5"/>
        <v>Anna Tretyachenko</v>
      </c>
      <c r="C22" s="378">
        <f t="shared" si="5"/>
        <v>2003</v>
      </c>
      <c r="D22" s="43" t="str">
        <f t="shared" si="5"/>
        <v>TJ Sokol Žižkov I.</v>
      </c>
      <c r="E22" s="43"/>
      <c r="F22" s="216"/>
      <c r="G22" s="209">
        <v>1.9</v>
      </c>
      <c r="H22" s="210">
        <v>2</v>
      </c>
      <c r="I22" s="211">
        <v>1.5</v>
      </c>
      <c r="J22" s="211">
        <v>3.2</v>
      </c>
      <c r="K22" s="33">
        <f t="shared" ref="K22:K31" si="6">IF($L$2=2,TRUNC(SUM(G22:J22)/2*1000)/1000,IF($L$2=3,TRUNC(SUM(G22:J22)/3*1000)/1000,IF($L$2=4,TRUNC(MEDIAN(G22:J22)*1000)/1000,"???")))</f>
        <v>1.95</v>
      </c>
      <c r="L22" s="212">
        <v>6.2</v>
      </c>
      <c r="M22" s="213">
        <v>6.8</v>
      </c>
      <c r="N22" s="211">
        <v>5.9</v>
      </c>
      <c r="O22" s="211">
        <v>6.7</v>
      </c>
      <c r="P22" s="33">
        <f t="shared" ref="P22:P31" si="7">IF($M$2=2,TRUNC(SUM(L22:M22)/2*1000)/1000,IF($M$2=3,TRUNC(SUM(L22:N22)/3*1000)/1000,IF($M$2=4,TRUNC(MEDIAN(L22:O22)*1000)/1000,"???")))</f>
        <v>6.45</v>
      </c>
      <c r="Q22" s="214"/>
      <c r="R22" s="26">
        <f t="shared" ref="R22:R31" si="8">K22+P22-Q22</f>
        <v>8.4</v>
      </c>
      <c r="S22" s="197"/>
      <c r="T22" s="24"/>
      <c r="U22" s="35"/>
      <c r="W22" s="45" t="s">
        <v>392</v>
      </c>
      <c r="X22" s="41">
        <f t="shared" ref="X22:X31" si="9">K22</f>
        <v>1.95</v>
      </c>
      <c r="Y22" s="41">
        <f t="shared" ref="Y22:AA31" si="10">P22</f>
        <v>6.45</v>
      </c>
      <c r="Z22" s="41">
        <f t="shared" si="10"/>
        <v>0</v>
      </c>
      <c r="AA22" s="41">
        <f t="shared" si="10"/>
        <v>8.4</v>
      </c>
    </row>
    <row r="23" spans="1:27" ht="24.95" customHeight="1">
      <c r="A23" s="379">
        <f t="shared" si="5"/>
        <v>3</v>
      </c>
      <c r="B23" s="2" t="str">
        <f t="shared" si="5"/>
        <v>Veronika Moravanská</v>
      </c>
      <c r="C23" s="378">
        <f t="shared" si="5"/>
        <v>2002</v>
      </c>
      <c r="D23" s="43" t="str">
        <f t="shared" si="5"/>
        <v>TJ Sokol Bedřichov</v>
      </c>
      <c r="E23" s="43"/>
      <c r="F23" s="216"/>
      <c r="G23" s="209">
        <v>2</v>
      </c>
      <c r="H23" s="210">
        <v>2.4</v>
      </c>
      <c r="I23" s="211">
        <v>1.9</v>
      </c>
      <c r="J23" s="211">
        <v>3.2</v>
      </c>
      <c r="K23" s="33">
        <f t="shared" si="6"/>
        <v>2.2000000000000002</v>
      </c>
      <c r="L23" s="212">
        <v>7.2</v>
      </c>
      <c r="M23" s="213">
        <v>6.3</v>
      </c>
      <c r="N23" s="211">
        <v>6.5</v>
      </c>
      <c r="O23" s="211">
        <v>6.8</v>
      </c>
      <c r="P23" s="33">
        <f t="shared" si="7"/>
        <v>6.65</v>
      </c>
      <c r="Q23" s="214"/>
      <c r="R23" s="26">
        <f t="shared" si="8"/>
        <v>8.8500000000000014</v>
      </c>
      <c r="S23" s="197"/>
      <c r="T23" s="24"/>
      <c r="U23" s="35"/>
      <c r="W23" s="45" t="s">
        <v>392</v>
      </c>
      <c r="X23" s="41">
        <f t="shared" si="9"/>
        <v>2.2000000000000002</v>
      </c>
      <c r="Y23" s="41">
        <f t="shared" si="10"/>
        <v>6.65</v>
      </c>
      <c r="Z23" s="41">
        <f t="shared" si="10"/>
        <v>0</v>
      </c>
      <c r="AA23" s="41">
        <f t="shared" si="10"/>
        <v>8.8500000000000014</v>
      </c>
    </row>
    <row r="24" spans="1:27" ht="24.95" customHeight="1">
      <c r="A24" s="379">
        <f t="shared" si="5"/>
        <v>4</v>
      </c>
      <c r="B24" s="2" t="str">
        <f t="shared" si="5"/>
        <v>Nikola Haišmanová</v>
      </c>
      <c r="C24" s="378">
        <f t="shared" si="5"/>
        <v>2001</v>
      </c>
      <c r="D24" s="43" t="str">
        <f t="shared" si="5"/>
        <v>Slavia SK Rapid Plzeň</v>
      </c>
      <c r="E24" s="43"/>
      <c r="F24" s="216"/>
      <c r="G24" s="209">
        <v>2.2999999999999998</v>
      </c>
      <c r="H24" s="210">
        <v>3.2</v>
      </c>
      <c r="I24" s="211">
        <v>2.9</v>
      </c>
      <c r="J24" s="211">
        <v>2.7</v>
      </c>
      <c r="K24" s="33">
        <f t="shared" si="6"/>
        <v>2.8</v>
      </c>
      <c r="L24" s="212">
        <v>6.3</v>
      </c>
      <c r="M24" s="213">
        <v>7.2</v>
      </c>
      <c r="N24" s="211">
        <v>6.1</v>
      </c>
      <c r="O24" s="211">
        <v>6</v>
      </c>
      <c r="P24" s="33">
        <f t="shared" si="7"/>
        <v>6.2</v>
      </c>
      <c r="Q24" s="214"/>
      <c r="R24" s="26">
        <f t="shared" si="8"/>
        <v>9</v>
      </c>
      <c r="S24" s="197"/>
      <c r="T24" s="24"/>
      <c r="U24" s="35"/>
      <c r="W24" s="45" t="s">
        <v>392</v>
      </c>
      <c r="X24" s="41">
        <f t="shared" si="9"/>
        <v>2.8</v>
      </c>
      <c r="Y24" s="41">
        <f t="shared" si="10"/>
        <v>6.2</v>
      </c>
      <c r="Z24" s="41">
        <f t="shared" si="10"/>
        <v>0</v>
      </c>
      <c r="AA24" s="41">
        <f t="shared" si="10"/>
        <v>9</v>
      </c>
    </row>
    <row r="25" spans="1:27" ht="24.95" customHeight="1">
      <c r="A25" s="379">
        <f t="shared" si="5"/>
        <v>6</v>
      </c>
      <c r="B25" s="2" t="str">
        <f t="shared" si="5"/>
        <v>Barbora Ličková</v>
      </c>
      <c r="C25" s="378">
        <f t="shared" si="5"/>
        <v>2001</v>
      </c>
      <c r="D25" s="43" t="str">
        <f t="shared" si="5"/>
        <v>SKP MG Brno</v>
      </c>
      <c r="E25" s="43"/>
      <c r="F25" s="216"/>
      <c r="G25" s="209">
        <v>4.3</v>
      </c>
      <c r="H25" s="210">
        <v>3.2</v>
      </c>
      <c r="I25" s="211">
        <v>3.6</v>
      </c>
      <c r="J25" s="211">
        <v>3.8</v>
      </c>
      <c r="K25" s="33">
        <f t="shared" si="6"/>
        <v>3.7</v>
      </c>
      <c r="L25" s="212">
        <v>7.9</v>
      </c>
      <c r="M25" s="213">
        <v>7.8</v>
      </c>
      <c r="N25" s="211">
        <v>6</v>
      </c>
      <c r="O25" s="211">
        <v>6.7</v>
      </c>
      <c r="P25" s="33">
        <f t="shared" si="7"/>
        <v>7.25</v>
      </c>
      <c r="Q25" s="214"/>
      <c r="R25" s="26">
        <f t="shared" si="8"/>
        <v>10.95</v>
      </c>
      <c r="S25" s="197"/>
      <c r="T25" s="24"/>
      <c r="U25" s="35"/>
      <c r="W25" s="45" t="s">
        <v>392</v>
      </c>
      <c r="X25" s="41">
        <f t="shared" si="9"/>
        <v>3.7</v>
      </c>
      <c r="Y25" s="41">
        <f t="shared" si="10"/>
        <v>7.25</v>
      </c>
      <c r="Z25" s="41">
        <f t="shared" si="10"/>
        <v>0</v>
      </c>
      <c r="AA25" s="41">
        <f t="shared" si="10"/>
        <v>10.95</v>
      </c>
    </row>
    <row r="26" spans="1:27" ht="24.95" customHeight="1">
      <c r="A26" s="379">
        <f t="shared" si="5"/>
        <v>7</v>
      </c>
      <c r="B26" s="2" t="str">
        <f t="shared" si="5"/>
        <v>Nicole Lingerová</v>
      </c>
      <c r="C26" s="378">
        <f t="shared" si="5"/>
        <v>0</v>
      </c>
      <c r="D26" s="43" t="str">
        <f t="shared" si="5"/>
        <v>SK PROVO Brno</v>
      </c>
      <c r="E26" s="43"/>
      <c r="F26" s="216"/>
      <c r="G26" s="209">
        <v>2.2000000000000002</v>
      </c>
      <c r="H26" s="210">
        <v>2.2999999999999998</v>
      </c>
      <c r="I26" s="211">
        <v>3</v>
      </c>
      <c r="J26" s="211">
        <v>0.8</v>
      </c>
      <c r="K26" s="33">
        <f t="shared" si="6"/>
        <v>2.25</v>
      </c>
      <c r="L26" s="212">
        <v>5.2</v>
      </c>
      <c r="M26" s="213">
        <v>5.6</v>
      </c>
      <c r="N26" s="211">
        <v>5.7</v>
      </c>
      <c r="O26" s="211">
        <v>7</v>
      </c>
      <c r="P26" s="33">
        <f t="shared" si="7"/>
        <v>5.65</v>
      </c>
      <c r="Q26" s="214"/>
      <c r="R26" s="26">
        <f t="shared" si="8"/>
        <v>7.9</v>
      </c>
      <c r="S26" s="197"/>
      <c r="T26" s="24"/>
      <c r="U26" s="35"/>
      <c r="W26" s="45" t="s">
        <v>392</v>
      </c>
      <c r="X26" s="41">
        <f t="shared" si="9"/>
        <v>2.25</v>
      </c>
      <c r="Y26" s="41">
        <f t="shared" si="10"/>
        <v>5.65</v>
      </c>
      <c r="Z26" s="41">
        <f t="shared" si="10"/>
        <v>0</v>
      </c>
      <c r="AA26" s="41">
        <f t="shared" si="10"/>
        <v>7.9</v>
      </c>
    </row>
    <row r="27" spans="1:27" ht="24.95" customHeight="1">
      <c r="A27" s="379">
        <f t="shared" si="5"/>
        <v>8</v>
      </c>
      <c r="B27" s="2" t="str">
        <f t="shared" si="5"/>
        <v>Valeria Korovchenko</v>
      </c>
      <c r="C27" s="378">
        <f t="shared" si="5"/>
        <v>2003</v>
      </c>
      <c r="D27" s="43" t="str">
        <f t="shared" si="5"/>
        <v>TJ Sokol Žižkov I.</v>
      </c>
      <c r="E27" s="43"/>
      <c r="F27" s="216"/>
      <c r="G27" s="209">
        <v>1.9</v>
      </c>
      <c r="H27" s="210">
        <v>3.4</v>
      </c>
      <c r="I27" s="211">
        <v>2.8</v>
      </c>
      <c r="J27" s="211">
        <v>2.5</v>
      </c>
      <c r="K27" s="33">
        <f t="shared" si="6"/>
        <v>2.65</v>
      </c>
      <c r="L27" s="212">
        <v>6.8</v>
      </c>
      <c r="M27" s="213">
        <v>7.2</v>
      </c>
      <c r="N27" s="211">
        <v>6.3</v>
      </c>
      <c r="O27" s="211">
        <v>7.2</v>
      </c>
      <c r="P27" s="33">
        <f t="shared" si="7"/>
        <v>7</v>
      </c>
      <c r="Q27" s="214"/>
      <c r="R27" s="26">
        <f t="shared" si="8"/>
        <v>9.65</v>
      </c>
      <c r="S27" s="197"/>
      <c r="T27" s="24"/>
      <c r="U27" s="35"/>
      <c r="W27" s="45" t="s">
        <v>392</v>
      </c>
      <c r="X27" s="41">
        <f t="shared" si="9"/>
        <v>2.65</v>
      </c>
      <c r="Y27" s="41">
        <f t="shared" si="10"/>
        <v>7</v>
      </c>
      <c r="Z27" s="41">
        <f t="shared" si="10"/>
        <v>0</v>
      </c>
      <c r="AA27" s="41">
        <f t="shared" si="10"/>
        <v>9.65</v>
      </c>
    </row>
    <row r="28" spans="1:27" ht="24.95" customHeight="1">
      <c r="A28" s="379">
        <f t="shared" si="5"/>
        <v>9</v>
      </c>
      <c r="B28" s="2" t="str">
        <f t="shared" si="5"/>
        <v>Michaela Houzarová</v>
      </c>
      <c r="C28" s="378">
        <f t="shared" si="5"/>
        <v>2001</v>
      </c>
      <c r="D28" s="43" t="str">
        <f t="shared" si="5"/>
        <v>TJ Sokol Bedřichov</v>
      </c>
      <c r="E28" s="43"/>
      <c r="F28" s="216"/>
      <c r="G28" s="209">
        <v>2.6</v>
      </c>
      <c r="H28" s="210">
        <v>3.8</v>
      </c>
      <c r="I28" s="211">
        <v>2.5</v>
      </c>
      <c r="J28" s="211">
        <v>3.3</v>
      </c>
      <c r="K28" s="33">
        <f t="shared" si="6"/>
        <v>2.95</v>
      </c>
      <c r="L28" s="212">
        <v>7.3</v>
      </c>
      <c r="M28" s="213">
        <v>7.4</v>
      </c>
      <c r="N28" s="211">
        <v>6.4</v>
      </c>
      <c r="O28" s="211">
        <v>6.4</v>
      </c>
      <c r="P28" s="33">
        <f t="shared" si="7"/>
        <v>6.85</v>
      </c>
      <c r="Q28" s="214"/>
      <c r="R28" s="26">
        <f t="shared" si="8"/>
        <v>9.8000000000000007</v>
      </c>
      <c r="S28" s="197"/>
      <c r="T28" s="24"/>
      <c r="U28" s="35"/>
      <c r="W28" s="45" t="s">
        <v>392</v>
      </c>
      <c r="X28" s="41">
        <f t="shared" si="9"/>
        <v>2.95</v>
      </c>
      <c r="Y28" s="41">
        <f t="shared" si="10"/>
        <v>6.85</v>
      </c>
      <c r="Z28" s="41">
        <f t="shared" si="10"/>
        <v>0</v>
      </c>
      <c r="AA28" s="41">
        <f t="shared" si="10"/>
        <v>9.8000000000000007</v>
      </c>
    </row>
    <row r="29" spans="1:27" ht="24.95" customHeight="1">
      <c r="A29" s="379">
        <f t="shared" si="5"/>
        <v>10</v>
      </c>
      <c r="B29" s="2" t="str">
        <f t="shared" si="5"/>
        <v>Pavla Buřičová</v>
      </c>
      <c r="C29" s="378">
        <f t="shared" si="5"/>
        <v>0</v>
      </c>
      <c r="D29" s="43" t="str">
        <f t="shared" si="5"/>
        <v>GSK Tábor</v>
      </c>
      <c r="E29" s="43">
        <f>Seznam!F62</f>
        <v>0</v>
      </c>
      <c r="F29" s="216" t="str">
        <f>IF($G$33="sestava bez náčiní","bez"," ")</f>
        <v xml:space="preserve"> </v>
      </c>
      <c r="G29" s="209">
        <v>2.1</v>
      </c>
      <c r="H29" s="210">
        <v>2.6</v>
      </c>
      <c r="I29" s="211">
        <v>2.4</v>
      </c>
      <c r="J29" s="211">
        <v>3.1</v>
      </c>
      <c r="K29" s="33">
        <f t="shared" si="6"/>
        <v>2.5</v>
      </c>
      <c r="L29" s="212">
        <v>6.6</v>
      </c>
      <c r="M29" s="213">
        <v>5.4</v>
      </c>
      <c r="N29" s="211">
        <v>6</v>
      </c>
      <c r="O29" s="211">
        <v>6.7</v>
      </c>
      <c r="P29" s="33">
        <f t="shared" si="7"/>
        <v>6.3</v>
      </c>
      <c r="Q29" s="214"/>
      <c r="R29" s="26">
        <f t="shared" si="8"/>
        <v>8.8000000000000007</v>
      </c>
      <c r="S29" s="192" t="s">
        <v>378</v>
      </c>
      <c r="T29" s="24">
        <f>RANK(R29,$R$22:$R$31)</f>
        <v>7</v>
      </c>
      <c r="U29" s="35" t="s">
        <v>332</v>
      </c>
      <c r="W29" s="45" t="s">
        <v>392</v>
      </c>
      <c r="X29" s="41">
        <f t="shared" si="9"/>
        <v>2.5</v>
      </c>
      <c r="Y29" s="41">
        <f t="shared" si="10"/>
        <v>6.3</v>
      </c>
      <c r="Z29" s="41">
        <f t="shared" si="10"/>
        <v>0</v>
      </c>
      <c r="AA29" s="41">
        <f t="shared" si="10"/>
        <v>8.8000000000000007</v>
      </c>
    </row>
    <row r="30" spans="1:27" ht="24.95" customHeight="1">
      <c r="A30" s="379">
        <f t="shared" si="5"/>
        <v>11</v>
      </c>
      <c r="B30" s="2" t="str">
        <f t="shared" si="5"/>
        <v>Sára Benetková</v>
      </c>
      <c r="C30" s="378">
        <f t="shared" si="5"/>
        <v>2001</v>
      </c>
      <c r="D30" s="43" t="str">
        <f t="shared" si="5"/>
        <v>Slavia SK Rapid Plzeň</v>
      </c>
      <c r="E30" s="43">
        <f>Seznam!F63</f>
        <v>0</v>
      </c>
      <c r="F30" s="216" t="str">
        <f>IF($G$33="sestava bez náčiní","bez"," ")</f>
        <v xml:space="preserve"> </v>
      </c>
      <c r="G30" s="209">
        <v>1.7</v>
      </c>
      <c r="H30" s="210">
        <v>2.2999999999999998</v>
      </c>
      <c r="I30" s="211">
        <v>1.6</v>
      </c>
      <c r="J30" s="211">
        <v>2.5</v>
      </c>
      <c r="K30" s="33">
        <f t="shared" si="6"/>
        <v>2</v>
      </c>
      <c r="L30" s="212">
        <v>5</v>
      </c>
      <c r="M30" s="213">
        <v>5.8</v>
      </c>
      <c r="N30" s="211">
        <v>5.6</v>
      </c>
      <c r="O30" s="211">
        <v>6.7</v>
      </c>
      <c r="P30" s="33">
        <f t="shared" si="7"/>
        <v>5.7</v>
      </c>
      <c r="Q30" s="214"/>
      <c r="R30" s="26">
        <f t="shared" si="8"/>
        <v>7.7</v>
      </c>
      <c r="S30" s="192" t="s">
        <v>378</v>
      </c>
      <c r="T30" s="24">
        <f>RANK(R30,$R$22:$R$31)</f>
        <v>10</v>
      </c>
      <c r="U30" s="35" t="s">
        <v>332</v>
      </c>
      <c r="W30" s="45" t="s">
        <v>392</v>
      </c>
      <c r="X30" s="41">
        <f t="shared" si="9"/>
        <v>2</v>
      </c>
      <c r="Y30" s="41">
        <f t="shared" si="10"/>
        <v>5.7</v>
      </c>
      <c r="Z30" s="41">
        <f t="shared" si="10"/>
        <v>0</v>
      </c>
      <c r="AA30" s="41">
        <f t="shared" si="10"/>
        <v>7.7</v>
      </c>
    </row>
    <row r="31" spans="1:27" ht="24.95" customHeight="1">
      <c r="A31" s="379">
        <f t="shared" si="5"/>
        <v>12</v>
      </c>
      <c r="B31" s="2" t="str">
        <f t="shared" si="5"/>
        <v>Klára Tamchynová</v>
      </c>
      <c r="C31" s="378">
        <f t="shared" si="5"/>
        <v>2001</v>
      </c>
      <c r="D31" s="43" t="str">
        <f t="shared" si="5"/>
        <v>TopGym Karlovy Vary</v>
      </c>
      <c r="E31" s="43" t="e">
        <f>Seznam!#REF!</f>
        <v>#REF!</v>
      </c>
      <c r="F31" s="216" t="str">
        <f>IF($G$33="sestava bez náčiní","bez"," ")</f>
        <v xml:space="preserve"> </v>
      </c>
      <c r="G31" s="209">
        <v>2.9</v>
      </c>
      <c r="H31" s="210">
        <v>2.2999999999999998</v>
      </c>
      <c r="I31" s="211">
        <v>2.2999999999999998</v>
      </c>
      <c r="J31" s="211">
        <v>3.7</v>
      </c>
      <c r="K31" s="33">
        <f t="shared" si="6"/>
        <v>2.6</v>
      </c>
      <c r="L31" s="212">
        <v>6.1</v>
      </c>
      <c r="M31" s="213">
        <v>7</v>
      </c>
      <c r="N31" s="211">
        <v>6.1</v>
      </c>
      <c r="O31" s="211">
        <v>7</v>
      </c>
      <c r="P31" s="33">
        <f t="shared" si="7"/>
        <v>6.55</v>
      </c>
      <c r="Q31" s="214"/>
      <c r="R31" s="26">
        <f t="shared" si="8"/>
        <v>9.15</v>
      </c>
      <c r="S31" s="192" t="s">
        <v>378</v>
      </c>
      <c r="T31" s="24">
        <f>RANK(R31,$R$22:$R$31)</f>
        <v>4</v>
      </c>
      <c r="U31" s="35" t="s">
        <v>332</v>
      </c>
      <c r="W31" s="45" t="s">
        <v>392</v>
      </c>
      <c r="X31" s="41">
        <f t="shared" si="9"/>
        <v>2.6</v>
      </c>
      <c r="Y31" s="41">
        <f t="shared" si="10"/>
        <v>6.55</v>
      </c>
      <c r="Z31" s="41">
        <f t="shared" si="10"/>
        <v>0</v>
      </c>
      <c r="AA31" s="41">
        <f t="shared" si="10"/>
        <v>9.15</v>
      </c>
    </row>
    <row r="32" spans="1:27" s="186" customFormat="1" ht="45.75" customHeight="1">
      <c r="C32" s="188"/>
      <c r="F32" s="187"/>
      <c r="G32" s="189">
        <v>0</v>
      </c>
      <c r="H32" s="189"/>
      <c r="I32" s="189"/>
      <c r="J32" s="189"/>
      <c r="K32" s="190">
        <f>SUM(G32:J32)/2</f>
        <v>0</v>
      </c>
      <c r="L32" s="198">
        <v>0</v>
      </c>
      <c r="M32" s="198"/>
      <c r="N32" s="198"/>
      <c r="O32" s="198"/>
      <c r="P32" s="190"/>
    </row>
    <row r="33" spans="1:28" ht="16.5" customHeight="1">
      <c r="A33" s="486" t="s">
        <v>347</v>
      </c>
      <c r="B33" s="436" t="s">
        <v>6</v>
      </c>
      <c r="C33" s="437" t="s">
        <v>3</v>
      </c>
      <c r="D33" s="436" t="s">
        <v>4</v>
      </c>
      <c r="E33" s="487" t="s">
        <v>5</v>
      </c>
      <c r="F33" s="487" t="s">
        <v>365</v>
      </c>
      <c r="G33" s="342" t="s">
        <v>339</v>
      </c>
      <c r="H33" s="343"/>
      <c r="I33" s="343"/>
      <c r="J33" s="343"/>
      <c r="K33" s="343"/>
      <c r="L33" s="182"/>
      <c r="M33" s="182"/>
      <c r="N33" s="182"/>
      <c r="O33" s="182"/>
      <c r="P33" s="182"/>
      <c r="Q33" s="2">
        <v>0</v>
      </c>
      <c r="R33" s="344">
        <v>0</v>
      </c>
      <c r="S33" s="345"/>
      <c r="T33" s="484" t="s">
        <v>384</v>
      </c>
      <c r="U33" s="485" t="s">
        <v>385</v>
      </c>
    </row>
    <row r="34" spans="1:28" ht="16.5" customHeight="1" thickBot="1">
      <c r="A34" s="475">
        <v>0</v>
      </c>
      <c r="B34" s="477">
        <v>0</v>
      </c>
      <c r="C34" s="479">
        <v>0</v>
      </c>
      <c r="D34" s="477">
        <v>0</v>
      </c>
      <c r="E34" s="473">
        <v>0</v>
      </c>
      <c r="F34" s="473">
        <v>0</v>
      </c>
      <c r="G34" s="17" t="s">
        <v>363</v>
      </c>
      <c r="H34" s="17" t="s">
        <v>379</v>
      </c>
      <c r="I34" s="17" t="s">
        <v>368</v>
      </c>
      <c r="J34" s="17" t="s">
        <v>369</v>
      </c>
      <c r="K34" s="17" t="s">
        <v>350</v>
      </c>
      <c r="L34" s="23" t="s">
        <v>370</v>
      </c>
      <c r="M34" s="386" t="s">
        <v>371</v>
      </c>
      <c r="N34" s="386" t="s">
        <v>372</v>
      </c>
      <c r="O34" s="386" t="s">
        <v>373</v>
      </c>
      <c r="P34" s="25" t="s">
        <v>351</v>
      </c>
      <c r="Q34" s="22" t="s">
        <v>352</v>
      </c>
      <c r="R34" s="21" t="s">
        <v>353</v>
      </c>
      <c r="S34" s="25" t="s">
        <v>348</v>
      </c>
      <c r="T34" s="481"/>
      <c r="U34" s="471"/>
      <c r="W34" s="44" t="s">
        <v>374</v>
      </c>
      <c r="X34" s="44" t="s">
        <v>350</v>
      </c>
      <c r="Y34" s="44" t="s">
        <v>351</v>
      </c>
      <c r="Z34" s="44" t="s">
        <v>375</v>
      </c>
      <c r="AA34" s="44" t="s">
        <v>348</v>
      </c>
      <c r="AB34" s="44" t="s">
        <v>353</v>
      </c>
    </row>
    <row r="35" spans="1:28" ht="24.95" customHeight="1">
      <c r="A35" s="379">
        <f t="shared" ref="A35:D44" si="11">A22</f>
        <v>2</v>
      </c>
      <c r="B35" s="2" t="str">
        <f t="shared" si="11"/>
        <v>Anna Tretyachenko</v>
      </c>
      <c r="C35" s="378">
        <f t="shared" si="11"/>
        <v>2003</v>
      </c>
      <c r="D35" s="43" t="str">
        <f t="shared" si="11"/>
        <v>TJ Sokol Žižkov I.</v>
      </c>
      <c r="E35" s="43"/>
      <c r="F35" s="216"/>
      <c r="G35" s="209">
        <v>2.1</v>
      </c>
      <c r="H35" s="210">
        <v>3.5</v>
      </c>
      <c r="I35" s="211">
        <v>2.5</v>
      </c>
      <c r="J35" s="211">
        <v>2.2000000000000002</v>
      </c>
      <c r="K35" s="33">
        <f t="shared" ref="K35:K44" si="12">IF($L$2=2,TRUNC(SUM(G35:J35)/2*1000)/1000,IF($L$2=3,TRUNC(SUM(G35:J35)/3*1000)/1000,IF($L$2=4,TRUNC(MEDIAN(G35:J35)*1000)/1000,"???")))</f>
        <v>2.35</v>
      </c>
      <c r="L35" s="212">
        <v>8.1999999999999993</v>
      </c>
      <c r="M35" s="213">
        <v>6.7</v>
      </c>
      <c r="N35" s="211">
        <v>5.8</v>
      </c>
      <c r="O35" s="211">
        <v>6.4</v>
      </c>
      <c r="P35" s="33">
        <f t="shared" ref="P35:P44" si="13">IF($M$2=2,TRUNC(SUM(L35:M35)/2*1000)/1000,IF($M$2=3,TRUNC(SUM(L35:N35)/3*1000)/1000,IF($M$2=4,TRUNC(MEDIAN(L35:O35)*1000)/1000,"???")))</f>
        <v>6.55</v>
      </c>
      <c r="Q35" s="214"/>
      <c r="R35" s="26">
        <f t="shared" ref="R35:R44" si="14">K35+P35-Q35</f>
        <v>8.9</v>
      </c>
      <c r="S35" s="34">
        <f t="shared" ref="S35:S44" si="15">R9+R22+R35</f>
        <v>26.950000000000003</v>
      </c>
      <c r="T35" s="24"/>
      <c r="U35" s="35"/>
      <c r="W35" s="45"/>
      <c r="X35" s="41">
        <f t="shared" ref="X35:X44" si="16">K35</f>
        <v>2.35</v>
      </c>
      <c r="Y35" s="41">
        <f t="shared" ref="Y35:AB44" si="17">P35</f>
        <v>6.55</v>
      </c>
      <c r="Z35" s="41">
        <f t="shared" si="17"/>
        <v>0</v>
      </c>
      <c r="AA35" s="41">
        <f t="shared" si="17"/>
        <v>8.9</v>
      </c>
      <c r="AB35" s="41">
        <f t="shared" si="17"/>
        <v>26.950000000000003</v>
      </c>
    </row>
    <row r="36" spans="1:28" ht="24.95" customHeight="1">
      <c r="A36" s="379">
        <f t="shared" si="11"/>
        <v>3</v>
      </c>
      <c r="B36" s="2" t="str">
        <f t="shared" si="11"/>
        <v>Veronika Moravanská</v>
      </c>
      <c r="C36" s="378">
        <f t="shared" si="11"/>
        <v>2002</v>
      </c>
      <c r="D36" s="43" t="str">
        <f t="shared" si="11"/>
        <v>TJ Sokol Bedřichov</v>
      </c>
      <c r="E36" s="43"/>
      <c r="F36" s="216"/>
      <c r="G36" s="209">
        <v>4.5</v>
      </c>
      <c r="H36" s="210">
        <v>2.8</v>
      </c>
      <c r="I36" s="211">
        <v>3.4</v>
      </c>
      <c r="J36" s="211">
        <v>3</v>
      </c>
      <c r="K36" s="33">
        <f t="shared" si="12"/>
        <v>3.2</v>
      </c>
      <c r="L36" s="212">
        <v>6.7</v>
      </c>
      <c r="M36" s="213">
        <v>6.1</v>
      </c>
      <c r="N36" s="211">
        <v>6.3</v>
      </c>
      <c r="O36" s="211">
        <v>6.3</v>
      </c>
      <c r="P36" s="33">
        <f t="shared" si="13"/>
        <v>6.3</v>
      </c>
      <c r="Q36" s="214"/>
      <c r="R36" s="26">
        <f t="shared" si="14"/>
        <v>9.5</v>
      </c>
      <c r="S36" s="34">
        <f t="shared" si="15"/>
        <v>28.1</v>
      </c>
      <c r="T36" s="24"/>
      <c r="U36" s="35"/>
      <c r="W36" s="45"/>
      <c r="X36" s="41">
        <f t="shared" si="16"/>
        <v>3.2</v>
      </c>
      <c r="Y36" s="41">
        <f t="shared" si="17"/>
        <v>6.3</v>
      </c>
      <c r="Z36" s="41">
        <f t="shared" si="17"/>
        <v>0</v>
      </c>
      <c r="AA36" s="41">
        <f t="shared" si="17"/>
        <v>9.5</v>
      </c>
      <c r="AB36" s="41">
        <f t="shared" si="17"/>
        <v>28.1</v>
      </c>
    </row>
    <row r="37" spans="1:28" ht="24.95" customHeight="1">
      <c r="A37" s="379">
        <f t="shared" si="11"/>
        <v>4</v>
      </c>
      <c r="B37" s="2" t="str">
        <f t="shared" si="11"/>
        <v>Nikola Haišmanová</v>
      </c>
      <c r="C37" s="378">
        <f t="shared" si="11"/>
        <v>2001</v>
      </c>
      <c r="D37" s="43" t="str">
        <f t="shared" si="11"/>
        <v>Slavia SK Rapid Plzeň</v>
      </c>
      <c r="E37" s="43"/>
      <c r="F37" s="216"/>
      <c r="G37" s="209">
        <v>2.2999999999999998</v>
      </c>
      <c r="H37" s="210">
        <v>2</v>
      </c>
      <c r="I37" s="211">
        <v>2.2000000000000002</v>
      </c>
      <c r="J37" s="211">
        <v>2.4</v>
      </c>
      <c r="K37" s="33">
        <f t="shared" si="12"/>
        <v>2.25</v>
      </c>
      <c r="L37" s="212">
        <v>6.4</v>
      </c>
      <c r="M37" s="213">
        <v>6.4</v>
      </c>
      <c r="N37" s="211">
        <v>5.8</v>
      </c>
      <c r="O37" s="211">
        <v>6.1</v>
      </c>
      <c r="P37" s="33">
        <f t="shared" si="13"/>
        <v>6.25</v>
      </c>
      <c r="Q37" s="214"/>
      <c r="R37" s="26">
        <f t="shared" si="14"/>
        <v>8.5</v>
      </c>
      <c r="S37" s="34">
        <f t="shared" si="15"/>
        <v>27.2</v>
      </c>
      <c r="T37" s="24"/>
      <c r="U37" s="35"/>
      <c r="W37" s="45"/>
      <c r="X37" s="41">
        <f t="shared" si="16"/>
        <v>2.25</v>
      </c>
      <c r="Y37" s="41">
        <f t="shared" si="17"/>
        <v>6.25</v>
      </c>
      <c r="Z37" s="41">
        <f t="shared" si="17"/>
        <v>0</v>
      </c>
      <c r="AA37" s="41">
        <f t="shared" si="17"/>
        <v>8.5</v>
      </c>
      <c r="AB37" s="41">
        <f t="shared" si="17"/>
        <v>27.2</v>
      </c>
    </row>
    <row r="38" spans="1:28" ht="24.95" customHeight="1">
      <c r="A38" s="379">
        <f t="shared" si="11"/>
        <v>6</v>
      </c>
      <c r="B38" s="2" t="str">
        <f t="shared" si="11"/>
        <v>Barbora Ličková</v>
      </c>
      <c r="C38" s="378">
        <f t="shared" si="11"/>
        <v>2001</v>
      </c>
      <c r="D38" s="43" t="str">
        <f t="shared" si="11"/>
        <v>SKP MG Brno</v>
      </c>
      <c r="E38" s="43"/>
      <c r="F38" s="216"/>
      <c r="G38" s="209">
        <v>3.1</v>
      </c>
      <c r="H38" s="210">
        <v>5.5</v>
      </c>
      <c r="I38" s="211">
        <v>4</v>
      </c>
      <c r="J38" s="211">
        <v>3.6</v>
      </c>
      <c r="K38" s="33">
        <f t="shared" si="12"/>
        <v>3.8</v>
      </c>
      <c r="L38" s="212">
        <v>8</v>
      </c>
      <c r="M38" s="213">
        <v>7</v>
      </c>
      <c r="N38" s="211">
        <v>6.5</v>
      </c>
      <c r="O38" s="211">
        <v>7.9</v>
      </c>
      <c r="P38" s="33">
        <f t="shared" si="13"/>
        <v>7.45</v>
      </c>
      <c r="Q38" s="214"/>
      <c r="R38" s="26">
        <f t="shared" si="14"/>
        <v>11.25</v>
      </c>
      <c r="S38" s="34">
        <f t="shared" si="15"/>
        <v>32.65</v>
      </c>
      <c r="T38" s="24"/>
      <c r="U38" s="35"/>
      <c r="W38" s="45"/>
      <c r="X38" s="41">
        <f t="shared" si="16"/>
        <v>3.8</v>
      </c>
      <c r="Y38" s="41">
        <f t="shared" si="17"/>
        <v>7.45</v>
      </c>
      <c r="Z38" s="41">
        <f t="shared" si="17"/>
        <v>0</v>
      </c>
      <c r="AA38" s="41">
        <f t="shared" si="17"/>
        <v>11.25</v>
      </c>
      <c r="AB38" s="41">
        <f t="shared" si="17"/>
        <v>32.65</v>
      </c>
    </row>
    <row r="39" spans="1:28" ht="24.95" customHeight="1">
      <c r="A39" s="379">
        <f t="shared" si="11"/>
        <v>7</v>
      </c>
      <c r="B39" s="2" t="str">
        <f t="shared" si="11"/>
        <v>Nicole Lingerová</v>
      </c>
      <c r="C39" s="378">
        <f t="shared" si="11"/>
        <v>0</v>
      </c>
      <c r="D39" s="43" t="str">
        <f t="shared" si="11"/>
        <v>SK PROVO Brno</v>
      </c>
      <c r="E39" s="43"/>
      <c r="F39" s="216"/>
      <c r="G39" s="209">
        <v>1.7</v>
      </c>
      <c r="H39" s="210">
        <v>3.6</v>
      </c>
      <c r="I39" s="211">
        <v>3.6</v>
      </c>
      <c r="J39" s="211">
        <v>3.1</v>
      </c>
      <c r="K39" s="33">
        <f t="shared" si="12"/>
        <v>3.35</v>
      </c>
      <c r="L39" s="212">
        <v>5.9</v>
      </c>
      <c r="M39" s="213">
        <v>6.9</v>
      </c>
      <c r="N39" s="211">
        <v>6.3</v>
      </c>
      <c r="O39" s="211">
        <v>5.8</v>
      </c>
      <c r="P39" s="33">
        <f t="shared" si="13"/>
        <v>6.1</v>
      </c>
      <c r="Q39" s="214"/>
      <c r="R39" s="26">
        <f t="shared" si="14"/>
        <v>9.4499999999999993</v>
      </c>
      <c r="S39" s="34">
        <f t="shared" si="15"/>
        <v>27</v>
      </c>
      <c r="T39" s="24"/>
      <c r="U39" s="35"/>
      <c r="W39" s="45"/>
      <c r="X39" s="41">
        <f t="shared" si="16"/>
        <v>3.35</v>
      </c>
      <c r="Y39" s="41">
        <f t="shared" si="17"/>
        <v>6.1</v>
      </c>
      <c r="Z39" s="41">
        <f t="shared" si="17"/>
        <v>0</v>
      </c>
      <c r="AA39" s="41">
        <f t="shared" si="17"/>
        <v>9.4499999999999993</v>
      </c>
      <c r="AB39" s="41">
        <f t="shared" si="17"/>
        <v>27</v>
      </c>
    </row>
    <row r="40" spans="1:28" ht="24.95" customHeight="1">
      <c r="A40" s="379">
        <f t="shared" si="11"/>
        <v>8</v>
      </c>
      <c r="B40" s="2" t="str">
        <f t="shared" si="11"/>
        <v>Valeria Korovchenko</v>
      </c>
      <c r="C40" s="378">
        <f t="shared" si="11"/>
        <v>2003</v>
      </c>
      <c r="D40" s="43" t="str">
        <f t="shared" si="11"/>
        <v>TJ Sokol Žižkov I.</v>
      </c>
      <c r="E40" s="43"/>
      <c r="F40" s="216"/>
      <c r="G40" s="209">
        <v>3.2</v>
      </c>
      <c r="H40" s="210">
        <v>1.6</v>
      </c>
      <c r="I40" s="211">
        <v>2.2999999999999998</v>
      </c>
      <c r="J40" s="211">
        <v>2.7</v>
      </c>
      <c r="K40" s="33">
        <f t="shared" si="12"/>
        <v>2.5</v>
      </c>
      <c r="L40" s="212">
        <v>8.4</v>
      </c>
      <c r="M40" s="213">
        <v>7.3</v>
      </c>
      <c r="N40" s="211">
        <v>6.6</v>
      </c>
      <c r="O40" s="211">
        <v>6.5</v>
      </c>
      <c r="P40" s="33">
        <f t="shared" si="13"/>
        <v>6.95</v>
      </c>
      <c r="Q40" s="214"/>
      <c r="R40" s="26">
        <f t="shared" si="14"/>
        <v>9.4499999999999993</v>
      </c>
      <c r="S40" s="34">
        <f t="shared" si="15"/>
        <v>28.3</v>
      </c>
      <c r="T40" s="24"/>
      <c r="U40" s="35"/>
      <c r="W40" s="45"/>
      <c r="X40" s="41">
        <f t="shared" si="16"/>
        <v>2.5</v>
      </c>
      <c r="Y40" s="41">
        <f t="shared" si="17"/>
        <v>6.95</v>
      </c>
      <c r="Z40" s="41">
        <f t="shared" si="17"/>
        <v>0</v>
      </c>
      <c r="AA40" s="41">
        <f t="shared" si="17"/>
        <v>9.4499999999999993</v>
      </c>
      <c r="AB40" s="41">
        <f t="shared" si="17"/>
        <v>28.3</v>
      </c>
    </row>
    <row r="41" spans="1:28" ht="24.95" customHeight="1">
      <c r="A41" s="379">
        <f t="shared" si="11"/>
        <v>9</v>
      </c>
      <c r="B41" s="2" t="str">
        <f t="shared" si="11"/>
        <v>Michaela Houzarová</v>
      </c>
      <c r="C41" s="378">
        <f t="shared" si="11"/>
        <v>2001</v>
      </c>
      <c r="D41" s="43" t="str">
        <f t="shared" si="11"/>
        <v>TJ Sokol Bedřichov</v>
      </c>
      <c r="E41" s="43"/>
      <c r="F41" s="216"/>
      <c r="G41" s="209">
        <v>2.5</v>
      </c>
      <c r="H41" s="210">
        <v>3.6</v>
      </c>
      <c r="I41" s="211">
        <v>3.8</v>
      </c>
      <c r="J41" s="211">
        <v>3.2</v>
      </c>
      <c r="K41" s="33">
        <f t="shared" si="12"/>
        <v>3.4</v>
      </c>
      <c r="L41" s="212">
        <v>7.4</v>
      </c>
      <c r="M41" s="213">
        <v>6.8</v>
      </c>
      <c r="N41" s="211">
        <v>6.9</v>
      </c>
      <c r="O41" s="211">
        <v>6.5</v>
      </c>
      <c r="P41" s="33">
        <f t="shared" si="13"/>
        <v>6.85</v>
      </c>
      <c r="Q41" s="214"/>
      <c r="R41" s="26">
        <f t="shared" si="14"/>
        <v>10.25</v>
      </c>
      <c r="S41" s="34">
        <f t="shared" si="15"/>
        <v>30.2</v>
      </c>
      <c r="T41" s="24"/>
      <c r="U41" s="35"/>
      <c r="W41" s="45"/>
      <c r="X41" s="41">
        <f t="shared" si="16"/>
        <v>3.4</v>
      </c>
      <c r="Y41" s="41">
        <f t="shared" si="17"/>
        <v>6.85</v>
      </c>
      <c r="Z41" s="41">
        <f t="shared" si="17"/>
        <v>0</v>
      </c>
      <c r="AA41" s="41">
        <f t="shared" si="17"/>
        <v>10.25</v>
      </c>
      <c r="AB41" s="41">
        <f t="shared" si="17"/>
        <v>30.2</v>
      </c>
    </row>
    <row r="42" spans="1:28" ht="24.95" customHeight="1">
      <c r="A42" s="379">
        <f t="shared" si="11"/>
        <v>10</v>
      </c>
      <c r="B42" s="2" t="str">
        <f t="shared" si="11"/>
        <v>Pavla Buřičová</v>
      </c>
      <c r="C42" s="378">
        <f t="shared" si="11"/>
        <v>0</v>
      </c>
      <c r="D42" s="43" t="str">
        <f t="shared" si="11"/>
        <v>GSK Tábor</v>
      </c>
      <c r="E42" s="43">
        <f>Seznam!F62</f>
        <v>0</v>
      </c>
      <c r="F42" s="216" t="str">
        <f>IF($G$33="sestava bez náčiní","bez"," ")</f>
        <v xml:space="preserve"> </v>
      </c>
      <c r="G42" s="209">
        <v>1.5</v>
      </c>
      <c r="H42" s="210">
        <v>2.9</v>
      </c>
      <c r="I42" s="211">
        <v>3.1</v>
      </c>
      <c r="J42" s="211">
        <v>2.1</v>
      </c>
      <c r="K42" s="33">
        <f t="shared" si="12"/>
        <v>2.5</v>
      </c>
      <c r="L42" s="212">
        <v>7.3</v>
      </c>
      <c r="M42" s="213">
        <v>6.3</v>
      </c>
      <c r="N42" s="211">
        <v>5.7</v>
      </c>
      <c r="O42" s="211">
        <v>6</v>
      </c>
      <c r="P42" s="33">
        <f t="shared" si="13"/>
        <v>6.15</v>
      </c>
      <c r="Q42" s="214"/>
      <c r="R42" s="26">
        <f t="shared" si="14"/>
        <v>8.65</v>
      </c>
      <c r="S42" s="34">
        <f t="shared" si="15"/>
        <v>26.450000000000003</v>
      </c>
      <c r="T42" s="24">
        <f>RANK(R42,$R$35:$R$44)</f>
        <v>7</v>
      </c>
      <c r="U42" s="35">
        <f>RANK(S42,$S$35:$S$44)</f>
        <v>9</v>
      </c>
      <c r="W42" s="45" t="str">
        <f>F42</f>
        <v xml:space="preserve"> </v>
      </c>
      <c r="X42" s="41">
        <f t="shared" si="16"/>
        <v>2.5</v>
      </c>
      <c r="Y42" s="41">
        <f t="shared" si="17"/>
        <v>6.15</v>
      </c>
      <c r="Z42" s="41">
        <f t="shared" si="17"/>
        <v>0</v>
      </c>
      <c r="AA42" s="41">
        <f t="shared" si="17"/>
        <v>8.65</v>
      </c>
      <c r="AB42" s="41">
        <f t="shared" si="17"/>
        <v>26.450000000000003</v>
      </c>
    </row>
    <row r="43" spans="1:28" ht="24.95" customHeight="1">
      <c r="A43" s="379">
        <f t="shared" si="11"/>
        <v>11</v>
      </c>
      <c r="B43" s="2" t="str">
        <f t="shared" si="11"/>
        <v>Sára Benetková</v>
      </c>
      <c r="C43" s="378">
        <f t="shared" si="11"/>
        <v>2001</v>
      </c>
      <c r="D43" s="43" t="str">
        <f t="shared" si="11"/>
        <v>Slavia SK Rapid Plzeň</v>
      </c>
      <c r="E43" s="43">
        <f>Seznam!F63</f>
        <v>0</v>
      </c>
      <c r="F43" s="216" t="str">
        <f>IF($G$33="sestava bez náčiní","bez"," ")</f>
        <v xml:space="preserve"> </v>
      </c>
      <c r="G43" s="209">
        <v>0.7</v>
      </c>
      <c r="H43" s="210">
        <v>2.6</v>
      </c>
      <c r="I43" s="211">
        <v>0.7</v>
      </c>
      <c r="J43" s="211">
        <v>0.7</v>
      </c>
      <c r="K43" s="33">
        <f t="shared" si="12"/>
        <v>0.7</v>
      </c>
      <c r="L43" s="212">
        <v>5.7</v>
      </c>
      <c r="M43" s="213">
        <v>5.7</v>
      </c>
      <c r="N43" s="211">
        <v>4.8</v>
      </c>
      <c r="O43" s="211">
        <v>5.6</v>
      </c>
      <c r="P43" s="33">
        <f t="shared" si="13"/>
        <v>5.65</v>
      </c>
      <c r="Q43" s="214"/>
      <c r="R43" s="26">
        <f t="shared" si="14"/>
        <v>6.3500000000000005</v>
      </c>
      <c r="S43" s="34">
        <f t="shared" si="15"/>
        <v>21.85</v>
      </c>
      <c r="T43" s="24">
        <f>RANK(R43,$R$35:$R$44)</f>
        <v>10</v>
      </c>
      <c r="U43" s="35">
        <f>RANK(S43,$S$35:$S$44)</f>
        <v>10</v>
      </c>
      <c r="W43" s="45" t="str">
        <f>F43</f>
        <v xml:space="preserve"> </v>
      </c>
      <c r="X43" s="41">
        <f t="shared" si="16"/>
        <v>0.7</v>
      </c>
      <c r="Y43" s="41">
        <f t="shared" si="17"/>
        <v>5.65</v>
      </c>
      <c r="Z43" s="41">
        <f t="shared" si="17"/>
        <v>0</v>
      </c>
      <c r="AA43" s="41">
        <f t="shared" si="17"/>
        <v>6.3500000000000005</v>
      </c>
      <c r="AB43" s="41">
        <f t="shared" si="17"/>
        <v>21.85</v>
      </c>
    </row>
    <row r="44" spans="1:28" ht="24.95" customHeight="1">
      <c r="A44" s="379">
        <f t="shared" si="11"/>
        <v>12</v>
      </c>
      <c r="B44" s="2" t="str">
        <f t="shared" si="11"/>
        <v>Klára Tamchynová</v>
      </c>
      <c r="C44" s="378">
        <f t="shared" si="11"/>
        <v>2001</v>
      </c>
      <c r="D44" s="43" t="str">
        <f t="shared" si="11"/>
        <v>TopGym Karlovy Vary</v>
      </c>
      <c r="E44" s="43" t="e">
        <f>Seznam!#REF!</f>
        <v>#REF!</v>
      </c>
      <c r="F44" s="216" t="str">
        <f>IF($G$33="sestava bez náčiní","bez"," ")</f>
        <v xml:space="preserve"> </v>
      </c>
      <c r="G44" s="209">
        <v>3</v>
      </c>
      <c r="H44" s="210">
        <v>2.9</v>
      </c>
      <c r="I44" s="211">
        <v>1.6</v>
      </c>
      <c r="J44" s="211">
        <v>1.5</v>
      </c>
      <c r="K44" s="33">
        <f t="shared" si="12"/>
        <v>2.25</v>
      </c>
      <c r="L44" s="212">
        <v>5.4</v>
      </c>
      <c r="M44" s="213">
        <v>5.5</v>
      </c>
      <c r="N44" s="211">
        <v>3.8</v>
      </c>
      <c r="O44" s="211">
        <v>6</v>
      </c>
      <c r="P44" s="33">
        <f t="shared" si="13"/>
        <v>5.45</v>
      </c>
      <c r="Q44" s="214"/>
      <c r="R44" s="26">
        <f t="shared" si="14"/>
        <v>7.7</v>
      </c>
      <c r="S44" s="34">
        <f t="shared" si="15"/>
        <v>27.2</v>
      </c>
      <c r="T44" s="24">
        <f>RANK(R44,$R$35:$R$44)</f>
        <v>9</v>
      </c>
      <c r="U44" s="35">
        <f>RANK(S44,$S$35:$S$44)</f>
        <v>5</v>
      </c>
      <c r="W44" s="45" t="str">
        <f>F44</f>
        <v xml:space="preserve"> </v>
      </c>
      <c r="X44" s="41">
        <f t="shared" si="16"/>
        <v>2.25</v>
      </c>
      <c r="Y44" s="41">
        <f t="shared" si="17"/>
        <v>5.45</v>
      </c>
      <c r="Z44" s="41">
        <f t="shared" si="17"/>
        <v>0</v>
      </c>
      <c r="AA44" s="41">
        <f t="shared" si="17"/>
        <v>7.7</v>
      </c>
      <c r="AB44" s="41">
        <f t="shared" si="17"/>
        <v>27.2</v>
      </c>
    </row>
  </sheetData>
  <mergeCells count="24">
    <mergeCell ref="T33:T34"/>
    <mergeCell ref="U33:U34"/>
    <mergeCell ref="A33:A34"/>
    <mergeCell ref="B33:B34"/>
    <mergeCell ref="C33:C34"/>
    <mergeCell ref="D33:D34"/>
    <mergeCell ref="E33:E34"/>
    <mergeCell ref="F33:F34"/>
    <mergeCell ref="U7:U8"/>
    <mergeCell ref="F7:F8"/>
    <mergeCell ref="T7:T8"/>
    <mergeCell ref="A7:A8"/>
    <mergeCell ref="B7:B8"/>
    <mergeCell ref="C7:C8"/>
    <mergeCell ref="D7:D8"/>
    <mergeCell ref="E7:E8"/>
    <mergeCell ref="E20:E21"/>
    <mergeCell ref="F20:F21"/>
    <mergeCell ref="T20:T21"/>
    <mergeCell ref="U20:U21"/>
    <mergeCell ref="A20:A21"/>
    <mergeCell ref="B20:B21"/>
    <mergeCell ref="C20:C21"/>
    <mergeCell ref="D20:D21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showZeros="0" topLeftCell="A13" zoomScale="75" workbookViewId="0">
      <selection activeCell="S32" sqref="S32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9"/>
      <c r="L1" s="180" t="s">
        <v>350</v>
      </c>
      <c r="M1" s="180" t="s">
        <v>351</v>
      </c>
      <c r="N1" s="196"/>
      <c r="O1" s="196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215">
        <v>4</v>
      </c>
      <c r="M2" s="215">
        <v>4</v>
      </c>
      <c r="N2" s="196"/>
      <c r="O2" s="196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356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_kat8</f>
        <v>8. Juniorky 2003 - 2001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357</v>
      </c>
    </row>
    <row r="7" spans="1:27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tr">
        <f>Kat8S1</f>
        <v>sestava s kuželi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480" t="s">
        <v>377</v>
      </c>
      <c r="U7" s="482" t="s">
        <v>378</v>
      </c>
    </row>
    <row r="8" spans="1:27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379</v>
      </c>
      <c r="I8" s="17" t="s">
        <v>368</v>
      </c>
      <c r="J8" s="17" t="s">
        <v>369</v>
      </c>
      <c r="K8" s="17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/>
      <c r="T8" s="481"/>
      <c r="U8" s="483"/>
      <c r="W8" s="44" t="s">
        <v>374</v>
      </c>
      <c r="X8" s="44" t="s">
        <v>350</v>
      </c>
      <c r="Y8" s="44" t="s">
        <v>351</v>
      </c>
      <c r="Z8" s="44" t="s">
        <v>375</v>
      </c>
      <c r="AA8" s="44" t="s">
        <v>348</v>
      </c>
    </row>
    <row r="9" spans="1:27" ht="24.95" customHeight="1">
      <c r="A9" s="379">
        <f>Seznam!B64</f>
        <v>1</v>
      </c>
      <c r="B9" s="2" t="str">
        <f>Seznam!C64</f>
        <v xml:space="preserve">Linda Alföldi </v>
      </c>
      <c r="C9" s="378">
        <f>Seznam!D64</f>
        <v>2003</v>
      </c>
      <c r="D9" s="43" t="str">
        <f>Seznam!E64</f>
        <v>SK MG Chodov Praha</v>
      </c>
      <c r="E9" s="43">
        <f>Seznam!F64</f>
        <v>0</v>
      </c>
      <c r="F9" s="378"/>
      <c r="G9" s="209">
        <v>3</v>
      </c>
      <c r="H9" s="210">
        <v>3</v>
      </c>
      <c r="I9" s="211">
        <v>4.5</v>
      </c>
      <c r="J9" s="211">
        <v>3</v>
      </c>
      <c r="K9" s="33">
        <f>IF($L$2=2,TRUNC(SUM(G9:J9)/2*1000)/1000,IF($L$2=3,TRUNC(SUM(G9:J9)/3*1000)/1000,IF($L$2=4,TRUNC(MEDIAN(G9:J9)*1000)/1000,"???")))</f>
        <v>3</v>
      </c>
      <c r="L9" s="212">
        <v>6.4</v>
      </c>
      <c r="M9" s="213">
        <v>6.2</v>
      </c>
      <c r="N9" s="211">
        <v>7</v>
      </c>
      <c r="O9" s="211">
        <v>5.9</v>
      </c>
      <c r="P9" s="33">
        <f>IF($M$2=2,TRUNC(SUM(L9:M9)/2*1000)/1000,IF($M$2=3,TRUNC(SUM(L9:N9)/3*1000)/1000,IF($M$2=4,TRUNC(MEDIAN(L9:O9)*1000)/1000,"???")))</f>
        <v>6.3</v>
      </c>
      <c r="Q9" s="214"/>
      <c r="R9" s="26">
        <f>K9+P9-Q9</f>
        <v>9.3000000000000007</v>
      </c>
      <c r="S9" s="197" t="s">
        <v>378</v>
      </c>
      <c r="T9" s="24">
        <f>RANK(R9,$R$9:$R$12)</f>
        <v>3</v>
      </c>
      <c r="U9" s="35" t="s">
        <v>378</v>
      </c>
      <c r="W9" s="45" t="s">
        <v>391</v>
      </c>
      <c r="X9" s="41">
        <f>K9</f>
        <v>3</v>
      </c>
      <c r="Y9" s="41">
        <f t="shared" ref="Y9:AA12" si="0">P9</f>
        <v>6.3</v>
      </c>
      <c r="Z9" s="41">
        <f t="shared" si="0"/>
        <v>0</v>
      </c>
      <c r="AA9" s="41">
        <f t="shared" si="0"/>
        <v>9.3000000000000007</v>
      </c>
    </row>
    <row r="10" spans="1:27" ht="24.95" customHeight="1">
      <c r="A10" s="379">
        <f>Seznam!B65</f>
        <v>2</v>
      </c>
      <c r="B10" s="2" t="str">
        <f>Seznam!C65</f>
        <v>Vanda Vrbacká</v>
      </c>
      <c r="C10" s="378">
        <f>Seznam!D65</f>
        <v>2003</v>
      </c>
      <c r="D10" s="43" t="str">
        <f>Seznam!E65</f>
        <v>SLAVIA HRADEC KRÁLOVÉ</v>
      </c>
      <c r="E10" s="43"/>
      <c r="F10" s="378"/>
      <c r="G10" s="209">
        <v>2.6</v>
      </c>
      <c r="H10" s="210">
        <v>3.8</v>
      </c>
      <c r="I10" s="211">
        <v>2</v>
      </c>
      <c r="J10" s="211">
        <v>2.8</v>
      </c>
      <c r="K10" s="33">
        <f t="shared" ref="K10:K11" si="1">IF($L$2=2,TRUNC(SUM(G10:J10)/2*1000)/1000,IF($L$2=3,TRUNC(SUM(G10:J10)/3*1000)/1000,IF($L$2=4,TRUNC(MEDIAN(G10:J10)*1000)/1000,"???")))</f>
        <v>2.7</v>
      </c>
      <c r="L10" s="212">
        <v>6.5</v>
      </c>
      <c r="M10" s="213">
        <v>6.7</v>
      </c>
      <c r="N10" s="211">
        <v>6.3</v>
      </c>
      <c r="O10" s="211">
        <v>6.5</v>
      </c>
      <c r="P10" s="33">
        <f t="shared" ref="P10:P12" si="2">IF($M$2=2,TRUNC(SUM(L10:M10)/2*1000)/1000,IF($M$2=3,TRUNC(SUM(L10:N10)/3*1000)/1000,IF($M$2=4,TRUNC(MEDIAN(L10:O10)*1000)/1000,"???")))</f>
        <v>6.5</v>
      </c>
      <c r="Q10" s="214"/>
      <c r="R10" s="26">
        <f t="shared" ref="R10:R12" si="3">K10+P10-Q10</f>
        <v>9.1999999999999993</v>
      </c>
      <c r="S10" s="197"/>
      <c r="T10" s="24"/>
      <c r="U10" s="35"/>
      <c r="W10" s="45" t="s">
        <v>391</v>
      </c>
      <c r="X10" s="41">
        <f t="shared" ref="X10:X12" si="4">K10</f>
        <v>2.7</v>
      </c>
      <c r="Y10" s="41">
        <f t="shared" si="0"/>
        <v>6.5</v>
      </c>
      <c r="Z10" s="41">
        <f t="shared" si="0"/>
        <v>0</v>
      </c>
      <c r="AA10" s="41">
        <f t="shared" si="0"/>
        <v>9.1999999999999993</v>
      </c>
    </row>
    <row r="11" spans="1:27" ht="24.95" customHeight="1">
      <c r="A11" s="379">
        <f>Seznam!B66</f>
        <v>4</v>
      </c>
      <c r="B11" s="2" t="str">
        <f>Seznam!C66</f>
        <v>Tereza Kutišová</v>
      </c>
      <c r="C11" s="378">
        <f>Seznam!D66</f>
        <v>2003</v>
      </c>
      <c r="D11" s="43" t="str">
        <f>Seznam!E66</f>
        <v>RG Proactive Milevsko</v>
      </c>
      <c r="E11" s="43" t="e">
        <f>Seznam!#REF!</f>
        <v>#REF!</v>
      </c>
      <c r="F11" s="378"/>
      <c r="G11" s="209">
        <v>2.5</v>
      </c>
      <c r="H11" s="210">
        <v>4.3</v>
      </c>
      <c r="I11" s="211">
        <v>4.5999999999999996</v>
      </c>
      <c r="J11" s="211">
        <v>5.2</v>
      </c>
      <c r="K11" s="33">
        <f t="shared" si="1"/>
        <v>4.45</v>
      </c>
      <c r="L11" s="212">
        <v>7.8</v>
      </c>
      <c r="M11" s="213">
        <v>7</v>
      </c>
      <c r="N11" s="211">
        <v>6.8</v>
      </c>
      <c r="O11" s="211">
        <v>6.8</v>
      </c>
      <c r="P11" s="33">
        <f t="shared" si="2"/>
        <v>6.9</v>
      </c>
      <c r="Q11" s="214"/>
      <c r="R11" s="26">
        <f t="shared" si="3"/>
        <v>11.350000000000001</v>
      </c>
      <c r="S11" s="192" t="s">
        <v>378</v>
      </c>
      <c r="T11" s="24">
        <f>RANK(R11,$R$9:$R$12)</f>
        <v>1</v>
      </c>
      <c r="U11" s="35" t="s">
        <v>378</v>
      </c>
      <c r="W11" s="45" t="s">
        <v>391</v>
      </c>
      <c r="X11" s="41">
        <f t="shared" si="4"/>
        <v>4.45</v>
      </c>
      <c r="Y11" s="41">
        <f t="shared" si="0"/>
        <v>6.9</v>
      </c>
      <c r="Z11" s="41">
        <f t="shared" si="0"/>
        <v>0</v>
      </c>
      <c r="AA11" s="41">
        <f t="shared" si="0"/>
        <v>11.350000000000001</v>
      </c>
    </row>
    <row r="12" spans="1:27" ht="24.95" customHeight="1">
      <c r="A12" s="379">
        <f>Seznam!B67</f>
        <v>5</v>
      </c>
      <c r="B12" s="2" t="str">
        <f>Seznam!C67</f>
        <v>Kateřina Šimůnková</v>
      </c>
      <c r="C12" s="378">
        <f>Seznam!D67</f>
        <v>2002</v>
      </c>
      <c r="D12" s="43" t="str">
        <f>Seznam!E67</f>
        <v>SLAVIA HRADEC KRÁLOVÉ</v>
      </c>
      <c r="E12" s="43"/>
      <c r="F12" s="378"/>
      <c r="G12" s="42">
        <v>4.0999999999999996</v>
      </c>
      <c r="H12" s="14">
        <v>3.2</v>
      </c>
      <c r="I12" s="36">
        <v>3.5</v>
      </c>
      <c r="J12" s="36">
        <v>3.5</v>
      </c>
      <c r="K12" s="33">
        <f>IF($L$2=2,TRUNC(SUM(G12:J12)/2*1000)/1000,IF($L$2=3,TRUNC(SUM(G12:J12)/3*1000)/1000,IF($L$2=4,TRUNC(MEDIAN(G12:J12)*1000)/1000,"???")))</f>
        <v>3.5</v>
      </c>
      <c r="L12" s="16">
        <v>7.2</v>
      </c>
      <c r="M12" s="15">
        <v>7.9</v>
      </c>
      <c r="N12" s="36">
        <v>7.1</v>
      </c>
      <c r="O12" s="36">
        <v>6.5</v>
      </c>
      <c r="P12" s="33">
        <f t="shared" si="2"/>
        <v>7.15</v>
      </c>
      <c r="Q12" s="340"/>
      <c r="R12" s="26">
        <f t="shared" si="3"/>
        <v>10.65</v>
      </c>
      <c r="S12" s="341" t="s">
        <v>378</v>
      </c>
      <c r="T12" s="24">
        <f>RANK(R12,$R$9:$R$12)</f>
        <v>2</v>
      </c>
      <c r="U12" s="35" t="s">
        <v>378</v>
      </c>
      <c r="W12" s="45" t="s">
        <v>391</v>
      </c>
      <c r="X12" s="41">
        <f t="shared" si="4"/>
        <v>3.5</v>
      </c>
      <c r="Y12" s="41">
        <f t="shared" si="0"/>
        <v>7.15</v>
      </c>
      <c r="Z12" s="41">
        <f t="shared" si="0"/>
        <v>0</v>
      </c>
      <c r="AA12" s="41">
        <f t="shared" si="0"/>
        <v>10.65</v>
      </c>
    </row>
    <row r="13" spans="1:27" s="186" customFormat="1" ht="51.75" customHeight="1">
      <c r="C13" s="188"/>
      <c r="F13" s="187"/>
      <c r="G13" s="189">
        <v>0</v>
      </c>
      <c r="H13" s="189"/>
      <c r="I13" s="189"/>
      <c r="J13" s="189"/>
      <c r="K13" s="190">
        <f>SUM(G13:J13)/2</f>
        <v>0</v>
      </c>
      <c r="L13" s="198">
        <v>0</v>
      </c>
      <c r="M13" s="198"/>
      <c r="N13" s="198"/>
      <c r="O13" s="198"/>
      <c r="P13" s="190"/>
    </row>
    <row r="14" spans="1:27" ht="16.5" customHeight="1">
      <c r="A14" s="486" t="s">
        <v>347</v>
      </c>
      <c r="B14" s="436" t="s">
        <v>6</v>
      </c>
      <c r="C14" s="437" t="s">
        <v>3</v>
      </c>
      <c r="D14" s="436" t="s">
        <v>4</v>
      </c>
      <c r="E14" s="487" t="s">
        <v>5</v>
      </c>
      <c r="F14" s="487" t="s">
        <v>365</v>
      </c>
      <c r="G14" s="342" t="str">
        <f>Kat8S2</f>
        <v>sestava s libovolným náčiním</v>
      </c>
      <c r="H14" s="343"/>
      <c r="I14" s="343"/>
      <c r="J14" s="343"/>
      <c r="K14" s="343"/>
      <c r="L14" s="182"/>
      <c r="M14" s="182"/>
      <c r="N14" s="182"/>
      <c r="O14" s="182"/>
      <c r="P14" s="182"/>
      <c r="Q14" s="2">
        <v>0</v>
      </c>
      <c r="R14" s="344">
        <v>0</v>
      </c>
      <c r="S14" s="345"/>
      <c r="T14" s="484" t="s">
        <v>381</v>
      </c>
      <c r="U14" s="485"/>
    </row>
    <row r="15" spans="1:27" ht="16.5" customHeight="1" thickBot="1">
      <c r="A15" s="475">
        <v>0</v>
      </c>
      <c r="B15" s="477">
        <v>0</v>
      </c>
      <c r="C15" s="479">
        <v>0</v>
      </c>
      <c r="D15" s="477">
        <v>0</v>
      </c>
      <c r="E15" s="473">
        <v>0</v>
      </c>
      <c r="F15" s="473">
        <v>0</v>
      </c>
      <c r="G15" s="17" t="s">
        <v>363</v>
      </c>
      <c r="H15" s="17" t="s">
        <v>379</v>
      </c>
      <c r="I15" s="17" t="s">
        <v>368</v>
      </c>
      <c r="J15" s="17" t="s">
        <v>369</v>
      </c>
      <c r="K15" s="17" t="s">
        <v>350</v>
      </c>
      <c r="L15" s="23" t="s">
        <v>370</v>
      </c>
      <c r="M15" s="386" t="s">
        <v>371</v>
      </c>
      <c r="N15" s="386" t="s">
        <v>372</v>
      </c>
      <c r="O15" s="386" t="s">
        <v>373</v>
      </c>
      <c r="P15" s="25" t="s">
        <v>351</v>
      </c>
      <c r="Q15" s="22" t="s">
        <v>352</v>
      </c>
      <c r="R15" s="21" t="s">
        <v>353</v>
      </c>
      <c r="S15" s="25"/>
      <c r="T15" s="481"/>
      <c r="U15" s="471"/>
      <c r="W15" s="44" t="s">
        <v>374</v>
      </c>
      <c r="X15" s="44" t="s">
        <v>350</v>
      </c>
      <c r="Y15" s="44" t="s">
        <v>351</v>
      </c>
      <c r="Z15" s="44" t="s">
        <v>375</v>
      </c>
      <c r="AA15" s="44" t="s">
        <v>348</v>
      </c>
    </row>
    <row r="16" spans="1:27" ht="24.95" customHeight="1">
      <c r="A16" s="379">
        <f t="shared" ref="A16:D19" si="5">A9</f>
        <v>1</v>
      </c>
      <c r="B16" s="2" t="str">
        <f t="shared" si="5"/>
        <v xml:space="preserve">Linda Alföldi </v>
      </c>
      <c r="C16" s="378">
        <f t="shared" si="5"/>
        <v>2003</v>
      </c>
      <c r="D16" s="43" t="str">
        <f t="shared" si="5"/>
        <v>SK MG Chodov Praha</v>
      </c>
      <c r="E16" s="43">
        <f>Seznam!F64</f>
        <v>0</v>
      </c>
      <c r="F16" s="216" t="str">
        <f>IF($G$21="sestava bez náčiní","bez"," ")</f>
        <v xml:space="preserve"> </v>
      </c>
      <c r="G16" s="209">
        <v>4.4000000000000004</v>
      </c>
      <c r="H16" s="210">
        <v>4.4000000000000004</v>
      </c>
      <c r="I16" s="211">
        <v>5</v>
      </c>
      <c r="J16" s="211">
        <v>4.7</v>
      </c>
      <c r="K16" s="33">
        <f>IF($L$2=2,TRUNC(SUM(G16:J16)/2*1000)/1000,IF($L$2=3,TRUNC(SUM(G16:J16)/3*1000)/1000,IF($L$2=4,TRUNC(MEDIAN(G16:J16)*1000)/1000,"???")))</f>
        <v>4.55</v>
      </c>
      <c r="L16" s="212">
        <v>6.2</v>
      </c>
      <c r="M16" s="213">
        <v>8</v>
      </c>
      <c r="N16" s="211">
        <v>6.7</v>
      </c>
      <c r="O16" s="211">
        <v>6.4</v>
      </c>
      <c r="P16" s="33">
        <f>IF($M$2=2,TRUNC(SUM(L16:M16)/2*1000)/1000,IF($M$2=3,TRUNC(SUM(L16:N16)/3*1000)/1000,IF($M$2=4,TRUNC(MEDIAN(L16:O16)*1000)/1000,"???")))</f>
        <v>6.55</v>
      </c>
      <c r="Q16" s="214"/>
      <c r="R16" s="26">
        <f>K16+P16-Q16</f>
        <v>11.1</v>
      </c>
      <c r="S16" s="197" t="s">
        <v>378</v>
      </c>
      <c r="T16" s="24">
        <f>RANK(R16,$R$16:$R$19)</f>
        <v>2</v>
      </c>
      <c r="U16" s="35" t="s">
        <v>332</v>
      </c>
      <c r="W16" s="45" t="str">
        <f>F16</f>
        <v xml:space="preserve"> </v>
      </c>
      <c r="X16" s="41">
        <f>K16</f>
        <v>4.55</v>
      </c>
      <c r="Y16" s="41">
        <f t="shared" ref="Y16:AA19" si="6">P16</f>
        <v>6.55</v>
      </c>
      <c r="Z16" s="41">
        <f t="shared" si="6"/>
        <v>0</v>
      </c>
      <c r="AA16" s="41">
        <f t="shared" si="6"/>
        <v>11.1</v>
      </c>
    </row>
    <row r="17" spans="1:28" ht="24.95" customHeight="1">
      <c r="A17" s="379">
        <f t="shared" si="5"/>
        <v>2</v>
      </c>
      <c r="B17" s="2" t="str">
        <f t="shared" si="5"/>
        <v>Vanda Vrbacká</v>
      </c>
      <c r="C17" s="378">
        <f t="shared" si="5"/>
        <v>2003</v>
      </c>
      <c r="D17" s="43" t="str">
        <f t="shared" si="5"/>
        <v>SLAVIA HRADEC KRÁLOVÉ</v>
      </c>
      <c r="E17" s="43"/>
      <c r="F17" s="216"/>
      <c r="G17" s="209">
        <v>2.2000000000000002</v>
      </c>
      <c r="H17" s="210">
        <v>3.2</v>
      </c>
      <c r="I17" s="211">
        <v>2.2999999999999998</v>
      </c>
      <c r="J17" s="211">
        <v>2.2999999999999998</v>
      </c>
      <c r="K17" s="33">
        <f t="shared" ref="K17:K19" si="7">IF($L$2=2,TRUNC(SUM(G17:J17)/2*1000)/1000,IF($L$2=3,TRUNC(SUM(G17:J17)/3*1000)/1000,IF($L$2=4,TRUNC(MEDIAN(G17:J17)*1000)/1000,"???")))</f>
        <v>2.2999999999999998</v>
      </c>
      <c r="L17" s="212">
        <v>5.4</v>
      </c>
      <c r="M17" s="213">
        <v>6.5</v>
      </c>
      <c r="N17" s="211">
        <v>6</v>
      </c>
      <c r="O17" s="211">
        <v>5.3</v>
      </c>
      <c r="P17" s="33">
        <f t="shared" ref="P17:P19" si="8">IF($M$2=2,TRUNC(SUM(L17:M17)/2*1000)/1000,IF($M$2=3,TRUNC(SUM(L17:N17)/3*1000)/1000,IF($M$2=4,TRUNC(MEDIAN(L17:O17)*1000)/1000,"???")))</f>
        <v>5.7</v>
      </c>
      <c r="Q17" s="214">
        <v>0.6</v>
      </c>
      <c r="R17" s="26">
        <f t="shared" ref="R17:R19" si="9">K17+P17-Q17</f>
        <v>7.4</v>
      </c>
      <c r="S17" s="197"/>
      <c r="T17" s="24"/>
      <c r="U17" s="35"/>
      <c r="W17" s="45"/>
      <c r="X17" s="41">
        <f t="shared" ref="X17:X19" si="10">K17</f>
        <v>2.2999999999999998</v>
      </c>
      <c r="Y17" s="41">
        <f t="shared" si="6"/>
        <v>5.7</v>
      </c>
      <c r="Z17" s="41">
        <f t="shared" si="6"/>
        <v>0.6</v>
      </c>
      <c r="AA17" s="41">
        <f t="shared" si="6"/>
        <v>7.4</v>
      </c>
    </row>
    <row r="18" spans="1:28" ht="24.95" customHeight="1">
      <c r="A18" s="379">
        <f t="shared" si="5"/>
        <v>4</v>
      </c>
      <c r="B18" s="2" t="str">
        <f t="shared" si="5"/>
        <v>Tereza Kutišová</v>
      </c>
      <c r="C18" s="378">
        <f t="shared" si="5"/>
        <v>2003</v>
      </c>
      <c r="D18" s="43" t="str">
        <f t="shared" si="5"/>
        <v>RG Proactive Milevsko</v>
      </c>
      <c r="E18" s="43" t="e">
        <f>Seznam!#REF!</f>
        <v>#REF!</v>
      </c>
      <c r="F18" s="216" t="str">
        <f>IF($G$21="sestava bez náčiní","bez"," ")</f>
        <v xml:space="preserve"> </v>
      </c>
      <c r="G18" s="209">
        <v>4.5999999999999996</v>
      </c>
      <c r="H18" s="210">
        <v>4.0999999999999996</v>
      </c>
      <c r="I18" s="211">
        <v>4.5</v>
      </c>
      <c r="J18" s="211">
        <v>3</v>
      </c>
      <c r="K18" s="33">
        <f t="shared" si="7"/>
        <v>4.3</v>
      </c>
      <c r="L18" s="212">
        <v>7.1</v>
      </c>
      <c r="M18" s="213">
        <v>7.7</v>
      </c>
      <c r="N18" s="211">
        <v>6.8</v>
      </c>
      <c r="O18" s="211">
        <v>7.6</v>
      </c>
      <c r="P18" s="33">
        <f t="shared" si="8"/>
        <v>7.35</v>
      </c>
      <c r="Q18" s="214"/>
      <c r="R18" s="26">
        <f t="shared" si="9"/>
        <v>11.649999999999999</v>
      </c>
      <c r="S18" s="192" t="s">
        <v>378</v>
      </c>
      <c r="T18" s="24">
        <f>RANK(R18,$R$16:$R$19)</f>
        <v>1</v>
      </c>
      <c r="U18" s="35" t="s">
        <v>332</v>
      </c>
      <c r="W18" s="45" t="str">
        <f>F18</f>
        <v xml:space="preserve"> </v>
      </c>
      <c r="X18" s="41">
        <f t="shared" si="10"/>
        <v>4.3</v>
      </c>
      <c r="Y18" s="41">
        <f t="shared" si="6"/>
        <v>7.35</v>
      </c>
      <c r="Z18" s="41">
        <f t="shared" si="6"/>
        <v>0</v>
      </c>
      <c r="AA18" s="41">
        <f t="shared" si="6"/>
        <v>11.649999999999999</v>
      </c>
    </row>
    <row r="19" spans="1:28" ht="24.95" customHeight="1">
      <c r="A19" s="379">
        <f t="shared" si="5"/>
        <v>5</v>
      </c>
      <c r="B19" s="2" t="str">
        <f t="shared" si="5"/>
        <v>Kateřina Šimůnková</v>
      </c>
      <c r="C19" s="378">
        <f t="shared" si="5"/>
        <v>2002</v>
      </c>
      <c r="D19" s="43" t="str">
        <f t="shared" si="5"/>
        <v>SLAVIA HRADEC KRÁLOVÉ</v>
      </c>
      <c r="E19" s="43"/>
      <c r="F19" s="378"/>
      <c r="G19" s="42">
        <v>3.9</v>
      </c>
      <c r="H19" s="14">
        <v>3.6</v>
      </c>
      <c r="I19" s="36">
        <v>4.4000000000000004</v>
      </c>
      <c r="J19" s="36">
        <v>3.7</v>
      </c>
      <c r="K19" s="33">
        <f t="shared" si="7"/>
        <v>3.8</v>
      </c>
      <c r="L19" s="16">
        <v>5.8</v>
      </c>
      <c r="M19" s="15">
        <v>7.3</v>
      </c>
      <c r="N19" s="36">
        <v>6.4</v>
      </c>
      <c r="O19" s="36">
        <v>7.6</v>
      </c>
      <c r="P19" s="33">
        <f t="shared" si="8"/>
        <v>6.85</v>
      </c>
      <c r="Q19" s="20"/>
      <c r="R19" s="26">
        <f t="shared" si="9"/>
        <v>10.649999999999999</v>
      </c>
      <c r="S19" s="192" t="s">
        <v>378</v>
      </c>
      <c r="T19" s="24">
        <f>RANK(R19,$R$16:$R$19)</f>
        <v>3</v>
      </c>
      <c r="U19" s="35" t="s">
        <v>332</v>
      </c>
      <c r="W19" s="45">
        <f>F19</f>
        <v>0</v>
      </c>
      <c r="X19" s="41">
        <f t="shared" si="10"/>
        <v>3.8</v>
      </c>
      <c r="Y19" s="41">
        <f t="shared" si="6"/>
        <v>6.85</v>
      </c>
      <c r="Z19" s="41">
        <f t="shared" si="6"/>
        <v>0</v>
      </c>
      <c r="AA19" s="41">
        <f t="shared" si="6"/>
        <v>10.649999999999999</v>
      </c>
    </row>
    <row r="20" spans="1:28" s="186" customFormat="1" ht="54.75" customHeight="1">
      <c r="C20" s="188"/>
      <c r="F20" s="187"/>
      <c r="G20" s="189">
        <v>0</v>
      </c>
      <c r="H20" s="189"/>
      <c r="I20" s="189"/>
      <c r="J20" s="189"/>
      <c r="K20" s="190">
        <f>SUM(G20:J20)/2</f>
        <v>0</v>
      </c>
      <c r="L20" s="198">
        <v>0</v>
      </c>
      <c r="M20" s="198"/>
      <c r="N20" s="198"/>
      <c r="O20" s="198"/>
      <c r="P20" s="190"/>
    </row>
    <row r="21" spans="1:28" ht="16.5" customHeight="1">
      <c r="A21" s="486" t="s">
        <v>347</v>
      </c>
      <c r="B21" s="436" t="s">
        <v>6</v>
      </c>
      <c r="C21" s="437" t="s">
        <v>3</v>
      </c>
      <c r="D21" s="436" t="s">
        <v>4</v>
      </c>
      <c r="E21" s="487" t="s">
        <v>5</v>
      </c>
      <c r="F21" s="487" t="s">
        <v>365</v>
      </c>
      <c r="G21" s="342" t="str">
        <f>Kat8S3</f>
        <v>finále sestava se švihadlem</v>
      </c>
      <c r="H21" s="343"/>
      <c r="I21" s="343"/>
      <c r="J21" s="343"/>
      <c r="K21" s="343"/>
      <c r="L21" s="182"/>
      <c r="M21" s="182"/>
      <c r="N21" s="182"/>
      <c r="O21" s="182"/>
      <c r="P21" s="182"/>
      <c r="Q21" s="2">
        <v>0</v>
      </c>
      <c r="R21" s="344">
        <v>0</v>
      </c>
      <c r="S21" s="345"/>
      <c r="T21" s="484" t="s">
        <v>384</v>
      </c>
      <c r="U21" s="485" t="s">
        <v>385</v>
      </c>
    </row>
    <row r="22" spans="1:28" ht="16.5" customHeight="1" thickBot="1">
      <c r="A22" s="475">
        <v>0</v>
      </c>
      <c r="B22" s="477">
        <v>0</v>
      </c>
      <c r="C22" s="479">
        <v>0</v>
      </c>
      <c r="D22" s="477">
        <v>0</v>
      </c>
      <c r="E22" s="473">
        <v>0</v>
      </c>
      <c r="F22" s="473">
        <v>0</v>
      </c>
      <c r="G22" s="17" t="s">
        <v>363</v>
      </c>
      <c r="H22" s="17" t="s">
        <v>379</v>
      </c>
      <c r="I22" s="17" t="s">
        <v>368</v>
      </c>
      <c r="J22" s="17" t="s">
        <v>369</v>
      </c>
      <c r="K22" s="17" t="s">
        <v>350</v>
      </c>
      <c r="L22" s="23" t="s">
        <v>370</v>
      </c>
      <c r="M22" s="386" t="s">
        <v>371</v>
      </c>
      <c r="N22" s="386" t="s">
        <v>372</v>
      </c>
      <c r="O22" s="386" t="s">
        <v>373</v>
      </c>
      <c r="P22" s="25" t="s">
        <v>351</v>
      </c>
      <c r="Q22" s="22" t="s">
        <v>352</v>
      </c>
      <c r="R22" s="21" t="s">
        <v>353</v>
      </c>
      <c r="S22" s="25" t="s">
        <v>348</v>
      </c>
      <c r="T22" s="481"/>
      <c r="U22" s="471"/>
      <c r="W22" s="44" t="s">
        <v>374</v>
      </c>
      <c r="X22" s="44" t="s">
        <v>350</v>
      </c>
      <c r="Y22" s="44" t="s">
        <v>351</v>
      </c>
      <c r="Z22" s="44" t="s">
        <v>375</v>
      </c>
      <c r="AA22" s="44" t="s">
        <v>348</v>
      </c>
      <c r="AB22" s="44" t="s">
        <v>353</v>
      </c>
    </row>
    <row r="23" spans="1:28" ht="24.95" customHeight="1">
      <c r="A23" s="379">
        <f t="shared" ref="A23:D26" si="11">A16</f>
        <v>1</v>
      </c>
      <c r="B23" s="2" t="str">
        <f t="shared" si="11"/>
        <v xml:space="preserve">Linda Alföldi </v>
      </c>
      <c r="C23" s="378">
        <f t="shared" si="11"/>
        <v>2003</v>
      </c>
      <c r="D23" s="43" t="str">
        <f t="shared" si="11"/>
        <v>SK MG Chodov Praha</v>
      </c>
      <c r="E23" s="43">
        <f>Seznam!F64</f>
        <v>0</v>
      </c>
      <c r="F23" s="216" t="str">
        <f>IF($G$21="sestava bez náčiní","bez"," ")</f>
        <v xml:space="preserve"> </v>
      </c>
      <c r="G23" s="209">
        <v>4.5999999999999996</v>
      </c>
      <c r="H23" s="210">
        <v>3.3</v>
      </c>
      <c r="I23" s="211">
        <v>3.6</v>
      </c>
      <c r="J23" s="211">
        <v>3.6</v>
      </c>
      <c r="K23" s="33">
        <f>IF($L$2=2,TRUNC(SUM(G23:J23)/2*1000)/1000,IF($L$2=3,TRUNC(SUM(G23:J23)/3*1000)/1000,IF($L$2=4,TRUNC(MEDIAN(G23:J23)*1000)/1000,"???")))</f>
        <v>3.6</v>
      </c>
      <c r="L23" s="212">
        <v>6.3</v>
      </c>
      <c r="M23" s="213">
        <v>6.2</v>
      </c>
      <c r="N23" s="211">
        <v>5.7</v>
      </c>
      <c r="O23" s="211">
        <v>6.5</v>
      </c>
      <c r="P23" s="33">
        <f>IF($M$2=2,TRUNC(SUM(L23:M23)/2*1000)/1000,IF($M$2=3,TRUNC(SUM(L23:N23)/3*1000)/1000,IF($M$2=4,TRUNC(MEDIAN(L23:O23)*1000)/1000,"???")))</f>
        <v>6.25</v>
      </c>
      <c r="Q23" s="214"/>
      <c r="R23" s="26">
        <f>K23+P23-Q23</f>
        <v>9.85</v>
      </c>
      <c r="S23" s="34">
        <f>R9+R16+R23</f>
        <v>30.25</v>
      </c>
      <c r="T23" s="24">
        <f>RANK(R23,$R$23:$R$26)</f>
        <v>3</v>
      </c>
      <c r="U23" s="35">
        <f>RANK(S23,$S$23:$S$26)</f>
        <v>3</v>
      </c>
      <c r="W23" s="45" t="s">
        <v>392</v>
      </c>
      <c r="X23" s="41">
        <f>K23</f>
        <v>3.6</v>
      </c>
      <c r="Y23" s="41">
        <f t="shared" ref="Y23:AB26" si="12">P23</f>
        <v>6.25</v>
      </c>
      <c r="Z23" s="41">
        <f t="shared" si="12"/>
        <v>0</v>
      </c>
      <c r="AA23" s="41">
        <f t="shared" si="12"/>
        <v>9.85</v>
      </c>
      <c r="AB23" s="41">
        <f t="shared" si="12"/>
        <v>30.25</v>
      </c>
    </row>
    <row r="24" spans="1:28" ht="24.95" customHeight="1">
      <c r="A24" s="379">
        <f t="shared" si="11"/>
        <v>2</v>
      </c>
      <c r="B24" s="2" t="str">
        <f t="shared" si="11"/>
        <v>Vanda Vrbacká</v>
      </c>
      <c r="C24" s="378">
        <f t="shared" si="11"/>
        <v>2003</v>
      </c>
      <c r="D24" s="43" t="str">
        <f t="shared" si="11"/>
        <v>SLAVIA HRADEC KRÁLOVÉ</v>
      </c>
      <c r="E24" s="43"/>
      <c r="F24" s="216"/>
      <c r="G24" s="209">
        <v>1.5</v>
      </c>
      <c r="H24" s="210">
        <v>3.4</v>
      </c>
      <c r="I24" s="211">
        <v>3</v>
      </c>
      <c r="J24" s="211">
        <v>2.6</v>
      </c>
      <c r="K24" s="33">
        <f t="shared" ref="K24:K26" si="13">IF($L$2=2,TRUNC(SUM(G24:J24)/2*1000)/1000,IF($L$2=3,TRUNC(SUM(G24:J24)/3*1000)/1000,IF($L$2=4,TRUNC(MEDIAN(G24:J24)*1000)/1000,"???")))</f>
        <v>2.8</v>
      </c>
      <c r="L24" s="212">
        <v>5.9</v>
      </c>
      <c r="M24" s="213">
        <v>6.3</v>
      </c>
      <c r="N24" s="211">
        <v>5.9</v>
      </c>
      <c r="O24" s="211">
        <v>6</v>
      </c>
      <c r="P24" s="33">
        <f t="shared" ref="P24:P26" si="14">IF($M$2=2,TRUNC(SUM(L24:M24)/2*1000)/1000,IF($M$2=3,TRUNC(SUM(L24:N24)/3*1000)/1000,IF($M$2=4,TRUNC(MEDIAN(L24:O24)*1000)/1000,"???")))</f>
        <v>5.95</v>
      </c>
      <c r="Q24" s="214"/>
      <c r="R24" s="26">
        <f t="shared" ref="R24:R26" si="15">K24+P24-Q24</f>
        <v>8.75</v>
      </c>
      <c r="S24" s="34">
        <f>R10+R17+R24</f>
        <v>25.35</v>
      </c>
      <c r="T24" s="24"/>
      <c r="U24" s="35"/>
      <c r="W24" s="45" t="s">
        <v>392</v>
      </c>
      <c r="X24" s="41">
        <f t="shared" ref="X24:X26" si="16">K24</f>
        <v>2.8</v>
      </c>
      <c r="Y24" s="41">
        <f t="shared" si="12"/>
        <v>5.95</v>
      </c>
      <c r="Z24" s="41">
        <f t="shared" si="12"/>
        <v>0</v>
      </c>
      <c r="AA24" s="41">
        <f t="shared" si="12"/>
        <v>8.75</v>
      </c>
      <c r="AB24" s="41">
        <f t="shared" si="12"/>
        <v>25.35</v>
      </c>
    </row>
    <row r="25" spans="1:28" ht="24.95" customHeight="1">
      <c r="A25" s="379">
        <f t="shared" si="11"/>
        <v>4</v>
      </c>
      <c r="B25" s="2" t="str">
        <f t="shared" si="11"/>
        <v>Tereza Kutišová</v>
      </c>
      <c r="C25" s="378">
        <f t="shared" si="11"/>
        <v>2003</v>
      </c>
      <c r="D25" s="43" t="str">
        <f t="shared" si="11"/>
        <v>RG Proactive Milevsko</v>
      </c>
      <c r="E25" s="43" t="e">
        <f>Seznam!#REF!</f>
        <v>#REF!</v>
      </c>
      <c r="F25" s="216" t="str">
        <f>IF($G$21="sestava bez náčiní","bez"," ")</f>
        <v xml:space="preserve"> </v>
      </c>
      <c r="G25" s="209">
        <v>3.1</v>
      </c>
      <c r="H25" s="210">
        <v>4.8</v>
      </c>
      <c r="I25" s="211">
        <v>4.0999999999999996</v>
      </c>
      <c r="J25" s="211">
        <v>4.5</v>
      </c>
      <c r="K25" s="33">
        <f t="shared" si="13"/>
        <v>4.3</v>
      </c>
      <c r="L25" s="212">
        <v>5.4</v>
      </c>
      <c r="M25" s="213">
        <v>6</v>
      </c>
      <c r="N25" s="211">
        <v>7.8</v>
      </c>
      <c r="O25" s="211">
        <v>6.5</v>
      </c>
      <c r="P25" s="33">
        <f t="shared" si="14"/>
        <v>6.25</v>
      </c>
      <c r="Q25" s="214"/>
      <c r="R25" s="26">
        <f t="shared" si="15"/>
        <v>10.55</v>
      </c>
      <c r="S25" s="34">
        <f>R11+R18+R25</f>
        <v>33.549999999999997</v>
      </c>
      <c r="T25" s="24">
        <f>RANK(R25,$R$23:$R$26)</f>
        <v>1</v>
      </c>
      <c r="U25" s="35">
        <f>RANK(S25,$S$23:$S$26)</f>
        <v>1</v>
      </c>
      <c r="W25" s="45" t="s">
        <v>392</v>
      </c>
      <c r="X25" s="41">
        <f t="shared" si="16"/>
        <v>4.3</v>
      </c>
      <c r="Y25" s="41">
        <f t="shared" si="12"/>
        <v>6.25</v>
      </c>
      <c r="Z25" s="41">
        <f t="shared" si="12"/>
        <v>0</v>
      </c>
      <c r="AA25" s="41">
        <f t="shared" si="12"/>
        <v>10.55</v>
      </c>
      <c r="AB25" s="41">
        <f t="shared" si="12"/>
        <v>33.549999999999997</v>
      </c>
    </row>
    <row r="26" spans="1:28" ht="24.95" customHeight="1">
      <c r="A26" s="379">
        <f t="shared" si="11"/>
        <v>5</v>
      </c>
      <c r="B26" s="2" t="str">
        <f t="shared" si="11"/>
        <v>Kateřina Šimůnková</v>
      </c>
      <c r="C26" s="378">
        <f t="shared" si="11"/>
        <v>2002</v>
      </c>
      <c r="D26" s="43" t="str">
        <f t="shared" si="11"/>
        <v>SLAVIA HRADEC KRÁLOVÉ</v>
      </c>
      <c r="E26" s="43">
        <f>Seznam!F67</f>
        <v>0</v>
      </c>
      <c r="F26" s="216" t="str">
        <f>IF($G$21="sestava bez náčiní","bez"," ")</f>
        <v xml:space="preserve"> </v>
      </c>
      <c r="G26" s="209">
        <v>2.8</v>
      </c>
      <c r="H26" s="210">
        <v>3.8</v>
      </c>
      <c r="I26" s="211">
        <v>3.3</v>
      </c>
      <c r="J26" s="211">
        <v>3.9</v>
      </c>
      <c r="K26" s="33">
        <f t="shared" si="13"/>
        <v>3.55</v>
      </c>
      <c r="L26" s="212">
        <v>7</v>
      </c>
      <c r="M26" s="213">
        <v>6.5</v>
      </c>
      <c r="N26" s="211">
        <v>6.8</v>
      </c>
      <c r="O26" s="211">
        <v>6.2</v>
      </c>
      <c r="P26" s="33">
        <f t="shared" si="14"/>
        <v>6.65</v>
      </c>
      <c r="Q26" s="214"/>
      <c r="R26" s="26">
        <f t="shared" si="15"/>
        <v>10.199999999999999</v>
      </c>
      <c r="S26" s="34">
        <f>R12+R19+R26</f>
        <v>31.499999999999996</v>
      </c>
      <c r="T26" s="24">
        <f>RANK(R26,$R$23:$R$26)</f>
        <v>2</v>
      </c>
      <c r="U26" s="35">
        <f>RANK(S26,$S$23:$S$26)</f>
        <v>2</v>
      </c>
      <c r="W26" s="45" t="s">
        <v>392</v>
      </c>
      <c r="X26" s="41">
        <f t="shared" si="16"/>
        <v>3.55</v>
      </c>
      <c r="Y26" s="41">
        <f t="shared" si="12"/>
        <v>6.65</v>
      </c>
      <c r="Z26" s="41">
        <f t="shared" si="12"/>
        <v>0</v>
      </c>
      <c r="AA26" s="41">
        <f t="shared" si="12"/>
        <v>10.199999999999999</v>
      </c>
      <c r="AB26" s="41">
        <f t="shared" si="12"/>
        <v>31.499999999999996</v>
      </c>
    </row>
  </sheetData>
  <mergeCells count="24">
    <mergeCell ref="T14:T15"/>
    <mergeCell ref="U14:U15"/>
    <mergeCell ref="A14:A15"/>
    <mergeCell ref="B14:B15"/>
    <mergeCell ref="C14:C15"/>
    <mergeCell ref="D14:D15"/>
    <mergeCell ref="E14:E15"/>
    <mergeCell ref="F14:F15"/>
    <mergeCell ref="U7:U8"/>
    <mergeCell ref="F7:F8"/>
    <mergeCell ref="T7:T8"/>
    <mergeCell ref="A7:A8"/>
    <mergeCell ref="B7:B8"/>
    <mergeCell ref="C7:C8"/>
    <mergeCell ref="D7:D8"/>
    <mergeCell ref="E7:E8"/>
    <mergeCell ref="T21:T22"/>
    <mergeCell ref="U21:U22"/>
    <mergeCell ref="A21:A22"/>
    <mergeCell ref="B21:B22"/>
    <mergeCell ref="C21:C22"/>
    <mergeCell ref="D21:D22"/>
    <mergeCell ref="E21:E22"/>
    <mergeCell ref="F21:F22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"/>
  <sheetViews>
    <sheetView showZeros="0" topLeftCell="A28" zoomScale="75" workbookViewId="0">
      <selection activeCell="P38" sqref="P38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9"/>
      <c r="L1" s="180" t="s">
        <v>350</v>
      </c>
      <c r="M1" s="180" t="s">
        <v>351</v>
      </c>
      <c r="N1" s="196"/>
      <c r="O1" s="196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215">
        <v>4</v>
      </c>
      <c r="M2" s="215">
        <v>4</v>
      </c>
      <c r="N2" s="196"/>
      <c r="O2" s="196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356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_kat9</f>
        <v>9. Dorostenky 2000 a starší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357</v>
      </c>
    </row>
    <row r="7" spans="1:27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tr">
        <f>Kat9S1</f>
        <v>sestava s míčem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480" t="s">
        <v>377</v>
      </c>
      <c r="U7" s="482" t="s">
        <v>378</v>
      </c>
    </row>
    <row r="8" spans="1:27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379</v>
      </c>
      <c r="I8" s="17" t="s">
        <v>368</v>
      </c>
      <c r="J8" s="17" t="s">
        <v>369</v>
      </c>
      <c r="K8" s="17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/>
      <c r="T8" s="481"/>
      <c r="U8" s="483"/>
      <c r="W8" s="44" t="s">
        <v>374</v>
      </c>
      <c r="X8" s="44" t="s">
        <v>350</v>
      </c>
      <c r="Y8" s="44" t="s">
        <v>351</v>
      </c>
      <c r="Z8" s="44" t="s">
        <v>375</v>
      </c>
      <c r="AA8" s="44" t="s">
        <v>348</v>
      </c>
    </row>
    <row r="9" spans="1:27" ht="24.95" customHeight="1">
      <c r="A9" s="379">
        <f>Seznam!B68</f>
        <v>1</v>
      </c>
      <c r="B9" s="2" t="str">
        <f>Seznam!C68</f>
        <v>Eliška Králová</v>
      </c>
      <c r="C9" s="378">
        <f>Seznam!D68</f>
        <v>2000</v>
      </c>
      <c r="D9" s="43" t="str">
        <f>Seznam!E68</f>
        <v>Slavia SK Rapid Plzeň</v>
      </c>
      <c r="E9" s="43">
        <f>Seznam!F64</f>
        <v>0</v>
      </c>
      <c r="F9" s="378"/>
      <c r="G9" s="209">
        <v>1.1000000000000001</v>
      </c>
      <c r="H9" s="210">
        <v>1.9</v>
      </c>
      <c r="I9" s="211">
        <v>1.6</v>
      </c>
      <c r="J9" s="211">
        <v>3.7</v>
      </c>
      <c r="K9" s="33">
        <f>IF($L$2=2,TRUNC(SUM(G9:J9)/2*1000)/1000,IF($L$2=3,TRUNC(SUM(G9:J9)/3*1000)/1000,IF($L$2=4,TRUNC(MEDIAN(G9:J9)*1000)/1000,"???")))</f>
        <v>1.75</v>
      </c>
      <c r="L9" s="212">
        <v>6.2</v>
      </c>
      <c r="M9" s="213">
        <v>6.1</v>
      </c>
      <c r="N9" s="211">
        <v>7.7</v>
      </c>
      <c r="O9" s="211">
        <v>6</v>
      </c>
      <c r="P9" s="33">
        <f>IF($M$2=2,TRUNC(SUM(L9:M9)/2*1000)/1000,IF($M$2=3,TRUNC(SUM(L9:N9)/3*1000)/1000,IF($M$2=4,TRUNC(MEDIAN(L9:O9)*1000)/1000,"???")))</f>
        <v>6.15</v>
      </c>
      <c r="Q9" s="214"/>
      <c r="R9" s="26">
        <f>K9+P9-Q9</f>
        <v>7.9</v>
      </c>
      <c r="S9" s="197" t="s">
        <v>378</v>
      </c>
      <c r="T9" s="24">
        <f>RANK(R9,$R$9:$R$16)</f>
        <v>8</v>
      </c>
      <c r="U9" s="35" t="s">
        <v>378</v>
      </c>
      <c r="W9" s="45" t="s">
        <v>388</v>
      </c>
      <c r="X9" s="41">
        <f>K9</f>
        <v>1.75</v>
      </c>
      <c r="Y9" s="41">
        <f t="shared" ref="Y9:AA16" si="0">P9</f>
        <v>6.15</v>
      </c>
      <c r="Z9" s="41">
        <f t="shared" si="0"/>
        <v>0</v>
      </c>
      <c r="AA9" s="41">
        <f t="shared" si="0"/>
        <v>7.9</v>
      </c>
    </row>
    <row r="10" spans="1:27" ht="24.95" customHeight="1">
      <c r="A10" s="379">
        <f>Seznam!B69</f>
        <v>2</v>
      </c>
      <c r="B10" s="2" t="str">
        <f>Seznam!C69</f>
        <v>Julie Hoščálková</v>
      </c>
      <c r="C10" s="378">
        <f>Seznam!D69</f>
        <v>1999</v>
      </c>
      <c r="D10" s="43" t="str">
        <f>Seznam!E69</f>
        <v>SK MG Chodov Praha</v>
      </c>
      <c r="E10" s="43"/>
      <c r="F10" s="378"/>
      <c r="G10" s="209">
        <v>2.8</v>
      </c>
      <c r="H10" s="210">
        <v>4.8</v>
      </c>
      <c r="I10" s="211">
        <v>3.6</v>
      </c>
      <c r="J10" s="211">
        <v>4</v>
      </c>
      <c r="K10" s="33">
        <f t="shared" ref="K10:K16" si="1">IF($L$2=2,TRUNC(SUM(G10:J10)/2*1000)/1000,IF($L$2=3,TRUNC(SUM(G10:J10)/3*1000)/1000,IF($L$2=4,TRUNC(MEDIAN(G10:J10)*1000)/1000,"???")))</f>
        <v>3.8</v>
      </c>
      <c r="L10" s="212">
        <v>6.8</v>
      </c>
      <c r="M10" s="213">
        <v>6.8</v>
      </c>
      <c r="N10" s="211">
        <v>6.6</v>
      </c>
      <c r="O10" s="211">
        <v>6.9</v>
      </c>
      <c r="P10" s="33">
        <f t="shared" ref="P10:P16" si="2">IF($M$2=2,TRUNC(SUM(L10:M10)/2*1000)/1000,IF($M$2=3,TRUNC(SUM(L10:N10)/3*1000)/1000,IF($M$2=4,TRUNC(MEDIAN(L10:O10)*1000)/1000,"???")))</f>
        <v>6.8</v>
      </c>
      <c r="Q10" s="214"/>
      <c r="R10" s="26">
        <f t="shared" ref="R10:R16" si="3">K10+P10-Q10</f>
        <v>10.6</v>
      </c>
      <c r="S10" s="197"/>
      <c r="T10" s="24"/>
      <c r="U10" s="35"/>
      <c r="W10" s="45" t="s">
        <v>388</v>
      </c>
      <c r="X10" s="41">
        <f t="shared" ref="X10:X16" si="4">K10</f>
        <v>3.8</v>
      </c>
      <c r="Y10" s="41">
        <f t="shared" si="0"/>
        <v>6.8</v>
      </c>
      <c r="Z10" s="41">
        <f t="shared" si="0"/>
        <v>0</v>
      </c>
      <c r="AA10" s="41">
        <f t="shared" si="0"/>
        <v>10.6</v>
      </c>
    </row>
    <row r="11" spans="1:27" ht="24.95" customHeight="1">
      <c r="A11" s="379">
        <f>Seznam!B70</f>
        <v>3</v>
      </c>
      <c r="B11" s="2" t="str">
        <f>Seznam!C70</f>
        <v>Dominika Faboková</v>
      </c>
      <c r="C11" s="378">
        <f>Seznam!D70</f>
        <v>2000</v>
      </c>
      <c r="D11" s="43" t="str">
        <f>Seznam!E70</f>
        <v>Slavia SK Rapid Plzeň</v>
      </c>
      <c r="E11" s="43"/>
      <c r="F11" s="378"/>
      <c r="G11" s="209">
        <v>3</v>
      </c>
      <c r="H11" s="210">
        <v>2</v>
      </c>
      <c r="I11" s="211">
        <v>2.9</v>
      </c>
      <c r="J11" s="211">
        <v>3.5</v>
      </c>
      <c r="K11" s="33">
        <f t="shared" si="1"/>
        <v>2.95</v>
      </c>
      <c r="L11" s="212">
        <v>5.8</v>
      </c>
      <c r="M11" s="213">
        <v>6.6</v>
      </c>
      <c r="N11" s="211">
        <v>6</v>
      </c>
      <c r="O11" s="211">
        <v>8.1999999999999993</v>
      </c>
      <c r="P11" s="33">
        <f t="shared" si="2"/>
        <v>6.3</v>
      </c>
      <c r="Q11" s="214"/>
      <c r="R11" s="26">
        <f t="shared" si="3"/>
        <v>9.25</v>
      </c>
      <c r="S11" s="197"/>
      <c r="T11" s="24"/>
      <c r="U11" s="35"/>
      <c r="W11" s="45" t="s">
        <v>388</v>
      </c>
      <c r="X11" s="41">
        <f t="shared" si="4"/>
        <v>2.95</v>
      </c>
      <c r="Y11" s="41">
        <f t="shared" si="0"/>
        <v>6.3</v>
      </c>
      <c r="Z11" s="41">
        <f t="shared" si="0"/>
        <v>0</v>
      </c>
      <c r="AA11" s="41">
        <f t="shared" si="0"/>
        <v>9.25</v>
      </c>
    </row>
    <row r="12" spans="1:27" ht="24.95" customHeight="1">
      <c r="A12" s="379">
        <f>Seznam!B71</f>
        <v>4</v>
      </c>
      <c r="B12" s="2" t="str">
        <f>Seznam!C71</f>
        <v>Tereza Ševčíková</v>
      </c>
      <c r="C12" s="378">
        <f>Seznam!D71</f>
        <v>1998</v>
      </c>
      <c r="D12" s="43" t="str">
        <f>Seznam!E71</f>
        <v>GSK Tábor</v>
      </c>
      <c r="E12" s="43"/>
      <c r="F12" s="378"/>
      <c r="G12" s="209">
        <v>2.8</v>
      </c>
      <c r="H12" s="210">
        <v>2.2999999999999998</v>
      </c>
      <c r="I12" s="211">
        <v>2.2000000000000002</v>
      </c>
      <c r="J12" s="211">
        <v>3.1</v>
      </c>
      <c r="K12" s="33">
        <f t="shared" si="1"/>
        <v>2.5499999999999998</v>
      </c>
      <c r="L12" s="212">
        <v>7</v>
      </c>
      <c r="M12" s="213">
        <v>6.5</v>
      </c>
      <c r="N12" s="211">
        <v>6.2</v>
      </c>
      <c r="O12" s="211">
        <v>5.6</v>
      </c>
      <c r="P12" s="33">
        <f t="shared" si="2"/>
        <v>6.35</v>
      </c>
      <c r="Q12" s="214"/>
      <c r="R12" s="26">
        <f t="shared" si="3"/>
        <v>8.8999999999999986</v>
      </c>
      <c r="S12" s="197"/>
      <c r="T12" s="24"/>
      <c r="U12" s="35"/>
      <c r="W12" s="45" t="s">
        <v>388</v>
      </c>
      <c r="X12" s="41">
        <f t="shared" si="4"/>
        <v>2.5499999999999998</v>
      </c>
      <c r="Y12" s="41">
        <f t="shared" si="0"/>
        <v>6.35</v>
      </c>
      <c r="Z12" s="41">
        <f t="shared" si="0"/>
        <v>0</v>
      </c>
      <c r="AA12" s="41">
        <f t="shared" si="0"/>
        <v>8.8999999999999986</v>
      </c>
    </row>
    <row r="13" spans="1:27" ht="24.95" customHeight="1">
      <c r="A13" s="379">
        <f>Seznam!B72</f>
        <v>5</v>
      </c>
      <c r="B13" s="2" t="str">
        <f>Seznam!C72</f>
        <v>Ludmila Korytová</v>
      </c>
      <c r="C13" s="378">
        <f>Seznam!D72</f>
        <v>1993</v>
      </c>
      <c r="D13" s="43" t="str">
        <f>Seznam!E72</f>
        <v>RG Proactive Milevsko</v>
      </c>
      <c r="E13" s="43"/>
      <c r="F13" s="378"/>
      <c r="G13" s="209">
        <v>2.9</v>
      </c>
      <c r="H13" s="210">
        <v>4.5</v>
      </c>
      <c r="I13" s="211">
        <v>4.0999999999999996</v>
      </c>
      <c r="J13" s="211">
        <v>4.5</v>
      </c>
      <c r="K13" s="33">
        <f t="shared" si="1"/>
        <v>4.3</v>
      </c>
      <c r="L13" s="212">
        <v>7.5</v>
      </c>
      <c r="M13" s="213">
        <v>7.2</v>
      </c>
      <c r="N13" s="211">
        <v>6.3</v>
      </c>
      <c r="O13" s="211">
        <v>8</v>
      </c>
      <c r="P13" s="33">
        <f t="shared" si="2"/>
        <v>7.35</v>
      </c>
      <c r="Q13" s="214"/>
      <c r="R13" s="26">
        <f t="shared" si="3"/>
        <v>11.649999999999999</v>
      </c>
      <c r="S13" s="197"/>
      <c r="T13" s="24"/>
      <c r="U13" s="35"/>
      <c r="W13" s="45" t="s">
        <v>388</v>
      </c>
      <c r="X13" s="41">
        <f t="shared" si="4"/>
        <v>4.3</v>
      </c>
      <c r="Y13" s="41">
        <f t="shared" si="0"/>
        <v>7.35</v>
      </c>
      <c r="Z13" s="41">
        <f t="shared" si="0"/>
        <v>0</v>
      </c>
      <c r="AA13" s="41">
        <f t="shared" si="0"/>
        <v>11.649999999999999</v>
      </c>
    </row>
    <row r="14" spans="1:27" ht="24.95" customHeight="1">
      <c r="A14" s="379">
        <f>Seznam!B73</f>
        <v>6</v>
      </c>
      <c r="B14" s="2" t="str">
        <f>Seznam!C73</f>
        <v>Kristina Bernatová</v>
      </c>
      <c r="C14" s="378">
        <f>Seznam!D73</f>
        <v>1998</v>
      </c>
      <c r="D14" s="43" t="str">
        <f>Seznam!E73</f>
        <v>TopGym Karlovy Vary</v>
      </c>
      <c r="E14" s="43"/>
      <c r="F14" s="378"/>
      <c r="G14" s="209">
        <v>3.1</v>
      </c>
      <c r="H14" s="210">
        <v>4.2</v>
      </c>
      <c r="I14" s="211">
        <v>3.9</v>
      </c>
      <c r="J14" s="211">
        <v>3</v>
      </c>
      <c r="K14" s="33">
        <f t="shared" si="1"/>
        <v>3.5</v>
      </c>
      <c r="L14" s="212">
        <v>6</v>
      </c>
      <c r="M14" s="213">
        <v>6.5</v>
      </c>
      <c r="N14" s="211">
        <v>6.5</v>
      </c>
      <c r="O14" s="211">
        <v>6.3</v>
      </c>
      <c r="P14" s="33">
        <f t="shared" si="2"/>
        <v>6.4</v>
      </c>
      <c r="Q14" s="214"/>
      <c r="R14" s="26">
        <f t="shared" si="3"/>
        <v>9.9</v>
      </c>
      <c r="S14" s="197"/>
      <c r="T14" s="24"/>
      <c r="U14" s="35"/>
      <c r="W14" s="45" t="s">
        <v>388</v>
      </c>
      <c r="X14" s="41">
        <f t="shared" si="4"/>
        <v>3.5</v>
      </c>
      <c r="Y14" s="41">
        <f t="shared" si="0"/>
        <v>6.4</v>
      </c>
      <c r="Z14" s="41">
        <f t="shared" si="0"/>
        <v>0</v>
      </c>
      <c r="AA14" s="41">
        <f t="shared" si="0"/>
        <v>9.9</v>
      </c>
    </row>
    <row r="15" spans="1:27" ht="24.95" customHeight="1">
      <c r="A15" s="379">
        <f>Seznam!B74</f>
        <v>7</v>
      </c>
      <c r="B15" s="2" t="str">
        <f>Seznam!C74</f>
        <v>Anna Waldsbergerová</v>
      </c>
      <c r="C15" s="378">
        <f>Seznam!D74</f>
        <v>0</v>
      </c>
      <c r="D15" s="43" t="str">
        <f>Seznam!E74</f>
        <v>SKP MG Brno</v>
      </c>
      <c r="E15" s="43" t="e">
        <f>Seznam!#REF!</f>
        <v>#REF!</v>
      </c>
      <c r="F15" s="378"/>
      <c r="G15" s="209">
        <v>3.8</v>
      </c>
      <c r="H15" s="210">
        <v>2.2999999999999998</v>
      </c>
      <c r="I15" s="211">
        <v>2.6</v>
      </c>
      <c r="J15" s="211">
        <v>4.5</v>
      </c>
      <c r="K15" s="33">
        <f t="shared" si="1"/>
        <v>3.2</v>
      </c>
      <c r="L15" s="212">
        <v>6.4</v>
      </c>
      <c r="M15" s="213">
        <v>6.6</v>
      </c>
      <c r="N15" s="211">
        <v>7.8</v>
      </c>
      <c r="O15" s="211">
        <v>8.3000000000000007</v>
      </c>
      <c r="P15" s="33">
        <f t="shared" si="2"/>
        <v>7.2</v>
      </c>
      <c r="Q15" s="214"/>
      <c r="R15" s="26">
        <f t="shared" si="3"/>
        <v>10.4</v>
      </c>
      <c r="S15" s="192" t="s">
        <v>378</v>
      </c>
      <c r="T15" s="24">
        <f>RANK(R15,$R$9:$R$16)</f>
        <v>3</v>
      </c>
      <c r="U15" s="35" t="s">
        <v>378</v>
      </c>
      <c r="W15" s="45" t="s">
        <v>388</v>
      </c>
      <c r="X15" s="41">
        <f t="shared" si="4"/>
        <v>3.2</v>
      </c>
      <c r="Y15" s="41">
        <f t="shared" si="0"/>
        <v>7.2</v>
      </c>
      <c r="Z15" s="41">
        <f t="shared" si="0"/>
        <v>0</v>
      </c>
      <c r="AA15" s="41">
        <f t="shared" si="0"/>
        <v>10.4</v>
      </c>
    </row>
    <row r="16" spans="1:27" ht="24.95" customHeight="1">
      <c r="A16" s="379">
        <f>Seznam!B75</f>
        <v>8</v>
      </c>
      <c r="B16" s="2" t="str">
        <f>Seznam!C75</f>
        <v>Aneta Kašnová</v>
      </c>
      <c r="C16" s="378">
        <f>Seznam!D75</f>
        <v>2000</v>
      </c>
      <c r="D16" s="43" t="str">
        <f>Seznam!E75</f>
        <v>TJ Sokol Bedřichov</v>
      </c>
      <c r="E16" s="43"/>
      <c r="F16" s="378"/>
      <c r="G16" s="42">
        <v>4.5</v>
      </c>
      <c r="H16" s="14">
        <v>2.9</v>
      </c>
      <c r="I16" s="36">
        <v>3.6</v>
      </c>
      <c r="J16" s="36">
        <v>3.4</v>
      </c>
      <c r="K16" s="33">
        <f t="shared" si="1"/>
        <v>3.5</v>
      </c>
      <c r="L16" s="16">
        <v>6.4</v>
      </c>
      <c r="M16" s="15">
        <v>6.6</v>
      </c>
      <c r="N16" s="36">
        <v>6.9</v>
      </c>
      <c r="O16" s="36">
        <v>6.5</v>
      </c>
      <c r="P16" s="33">
        <f t="shared" si="2"/>
        <v>6.55</v>
      </c>
      <c r="Q16" s="340"/>
      <c r="R16" s="26">
        <f t="shared" si="3"/>
        <v>10.050000000000001</v>
      </c>
      <c r="S16" s="341" t="s">
        <v>378</v>
      </c>
      <c r="T16" s="24">
        <f>RANK(R16,$R$9:$R$16)</f>
        <v>4</v>
      </c>
      <c r="U16" s="35" t="s">
        <v>378</v>
      </c>
      <c r="W16" s="45" t="s">
        <v>388</v>
      </c>
      <c r="X16" s="41">
        <f t="shared" si="4"/>
        <v>3.5</v>
      </c>
      <c r="Y16" s="41">
        <f t="shared" si="0"/>
        <v>6.55</v>
      </c>
      <c r="Z16" s="41">
        <f t="shared" si="0"/>
        <v>0</v>
      </c>
      <c r="AA16" s="41">
        <f t="shared" si="0"/>
        <v>10.050000000000001</v>
      </c>
    </row>
    <row r="17" spans="1:28" s="186" customFormat="1" ht="50.25" customHeight="1">
      <c r="C17" s="188"/>
      <c r="F17" s="187"/>
      <c r="G17" s="189">
        <v>0</v>
      </c>
      <c r="H17" s="189"/>
      <c r="I17" s="189"/>
      <c r="J17" s="189"/>
      <c r="K17" s="190">
        <f>SUM(G17:J17)/2</f>
        <v>0</v>
      </c>
      <c r="L17" s="198">
        <v>0</v>
      </c>
      <c r="M17" s="198"/>
      <c r="N17" s="198"/>
      <c r="O17" s="198"/>
      <c r="P17" s="190"/>
    </row>
    <row r="18" spans="1:28" ht="16.5" customHeight="1">
      <c r="A18" s="486" t="s">
        <v>347</v>
      </c>
      <c r="B18" s="436" t="s">
        <v>6</v>
      </c>
      <c r="C18" s="437" t="s">
        <v>3</v>
      </c>
      <c r="D18" s="436" t="s">
        <v>4</v>
      </c>
      <c r="E18" s="487" t="s">
        <v>5</v>
      </c>
      <c r="F18" s="487" t="s">
        <v>365</v>
      </c>
      <c r="G18" s="342" t="str">
        <f>Kat9S2</f>
        <v>sestava s libovolným náčiním</v>
      </c>
      <c r="H18" s="343"/>
      <c r="I18" s="343"/>
      <c r="J18" s="343"/>
      <c r="K18" s="343"/>
      <c r="L18" s="182"/>
      <c r="M18" s="182"/>
      <c r="N18" s="182"/>
      <c r="O18" s="182"/>
      <c r="P18" s="182"/>
      <c r="Q18" s="2">
        <v>0</v>
      </c>
      <c r="R18" s="344">
        <v>0</v>
      </c>
      <c r="S18" s="345"/>
      <c r="T18" s="484" t="s">
        <v>381</v>
      </c>
      <c r="U18" s="485"/>
    </row>
    <row r="19" spans="1:28" ht="16.5" customHeight="1" thickBot="1">
      <c r="A19" s="475">
        <v>0</v>
      </c>
      <c r="B19" s="477">
        <v>0</v>
      </c>
      <c r="C19" s="479">
        <v>0</v>
      </c>
      <c r="D19" s="477">
        <v>0</v>
      </c>
      <c r="E19" s="473">
        <v>0</v>
      </c>
      <c r="F19" s="473">
        <v>0</v>
      </c>
      <c r="G19" s="17" t="s">
        <v>363</v>
      </c>
      <c r="H19" s="17" t="s">
        <v>379</v>
      </c>
      <c r="I19" s="17" t="s">
        <v>368</v>
      </c>
      <c r="J19" s="17" t="s">
        <v>369</v>
      </c>
      <c r="K19" s="17" t="s">
        <v>350</v>
      </c>
      <c r="L19" s="23" t="s">
        <v>370</v>
      </c>
      <c r="M19" s="386" t="s">
        <v>371</v>
      </c>
      <c r="N19" s="386" t="s">
        <v>372</v>
      </c>
      <c r="O19" s="386" t="s">
        <v>373</v>
      </c>
      <c r="P19" s="25" t="s">
        <v>351</v>
      </c>
      <c r="Q19" s="22" t="s">
        <v>352</v>
      </c>
      <c r="R19" s="21" t="s">
        <v>353</v>
      </c>
      <c r="S19" s="25"/>
      <c r="T19" s="481"/>
      <c r="U19" s="471"/>
      <c r="W19" s="44" t="s">
        <v>374</v>
      </c>
      <c r="X19" s="44" t="s">
        <v>350</v>
      </c>
      <c r="Y19" s="44" t="s">
        <v>351</v>
      </c>
      <c r="Z19" s="44" t="s">
        <v>375</v>
      </c>
      <c r="AA19" s="44" t="s">
        <v>348</v>
      </c>
    </row>
    <row r="20" spans="1:28" ht="24.95" customHeight="1">
      <c r="A20" s="379">
        <f t="shared" ref="A20:D27" si="5">A9</f>
        <v>1</v>
      </c>
      <c r="B20" s="2" t="str">
        <f t="shared" si="5"/>
        <v>Eliška Králová</v>
      </c>
      <c r="C20" s="378">
        <f t="shared" si="5"/>
        <v>2000</v>
      </c>
      <c r="D20" s="43" t="str">
        <f t="shared" si="5"/>
        <v>Slavia SK Rapid Plzeň</v>
      </c>
      <c r="E20" s="43">
        <f>Seznam!F64</f>
        <v>0</v>
      </c>
      <c r="F20" s="216" t="str">
        <f>IF($G$29="sestava bez náčiní","bez"," ")</f>
        <v xml:space="preserve"> </v>
      </c>
      <c r="G20" s="209">
        <v>2.4</v>
      </c>
      <c r="H20" s="210">
        <v>3.9</v>
      </c>
      <c r="I20" s="211">
        <v>2.7</v>
      </c>
      <c r="J20" s="211">
        <v>2.7</v>
      </c>
      <c r="K20" s="33">
        <f>IF($L$2=2,TRUNC(SUM(G20:J20)/2*1000)/1000,IF($L$2=3,TRUNC(SUM(G20:J20)/3*1000)/1000,IF($L$2=4,TRUNC(MEDIAN(G20:J20)*1000)/1000,"???")))</f>
        <v>2.7</v>
      </c>
      <c r="L20" s="212">
        <v>6</v>
      </c>
      <c r="M20" s="213">
        <v>7.9</v>
      </c>
      <c r="N20" s="211">
        <v>6.4</v>
      </c>
      <c r="O20" s="211">
        <v>6.3</v>
      </c>
      <c r="P20" s="33">
        <f>IF($M$2=2,TRUNC(SUM(L20:M20)/2*1000)/1000,IF($M$2=3,TRUNC(SUM(L20:N20)/3*1000)/1000,IF($M$2=4,TRUNC(MEDIAN(L20:O20)*1000)/1000,"???")))</f>
        <v>6.35</v>
      </c>
      <c r="Q20" s="214"/>
      <c r="R20" s="26">
        <f>K20+P20-Q20</f>
        <v>9.0500000000000007</v>
      </c>
      <c r="S20" s="197" t="s">
        <v>378</v>
      </c>
      <c r="T20" s="24">
        <f>RANK(R20,$R$20:$R$27)</f>
        <v>7</v>
      </c>
      <c r="U20" s="35" t="s">
        <v>332</v>
      </c>
      <c r="W20" s="45" t="str">
        <f>F20</f>
        <v xml:space="preserve"> </v>
      </c>
      <c r="X20" s="41">
        <f>K20</f>
        <v>2.7</v>
      </c>
      <c r="Y20" s="41">
        <f t="shared" ref="Y20:AA27" si="6">P20</f>
        <v>6.35</v>
      </c>
      <c r="Z20" s="41">
        <f t="shared" si="6"/>
        <v>0</v>
      </c>
      <c r="AA20" s="41">
        <f t="shared" si="6"/>
        <v>9.0500000000000007</v>
      </c>
    </row>
    <row r="21" spans="1:28" ht="24.95" customHeight="1">
      <c r="A21" s="379">
        <f t="shared" si="5"/>
        <v>2</v>
      </c>
      <c r="B21" s="2" t="str">
        <f t="shared" si="5"/>
        <v>Julie Hoščálková</v>
      </c>
      <c r="C21" s="378">
        <f t="shared" si="5"/>
        <v>1999</v>
      </c>
      <c r="D21" s="43" t="str">
        <f t="shared" si="5"/>
        <v>SK MG Chodov Praha</v>
      </c>
      <c r="E21" s="43"/>
      <c r="F21" s="216"/>
      <c r="G21" s="209">
        <v>3.4</v>
      </c>
      <c r="H21" s="210">
        <v>5.2</v>
      </c>
      <c r="I21" s="211">
        <v>4.4000000000000004</v>
      </c>
      <c r="J21" s="211">
        <v>3.9</v>
      </c>
      <c r="K21" s="33">
        <f t="shared" ref="K21:K27" si="7">IF($L$2=2,TRUNC(SUM(G21:J21)/2*1000)/1000,IF($L$2=3,TRUNC(SUM(G21:J21)/3*1000)/1000,IF($L$2=4,TRUNC(MEDIAN(G21:J21)*1000)/1000,"???")))</f>
        <v>4.1500000000000004</v>
      </c>
      <c r="L21" s="212">
        <v>8</v>
      </c>
      <c r="M21" s="213">
        <v>6.4</v>
      </c>
      <c r="N21" s="211">
        <v>6.2</v>
      </c>
      <c r="O21" s="211">
        <v>8.1999999999999993</v>
      </c>
      <c r="P21" s="33">
        <f t="shared" ref="P21:P26" si="8">IF($M$2=2,TRUNC(SUM(L21:M21)/2*1000)/1000,IF($M$2=3,TRUNC(SUM(L21:N21)/3*1000)/1000,IF($M$2=4,TRUNC(MEDIAN(L21:O21)*1000)/1000,"???")))</f>
        <v>7.2</v>
      </c>
      <c r="Q21" s="214"/>
      <c r="R21" s="26">
        <f t="shared" ref="R21:R27" si="9">K21+P21-Q21</f>
        <v>11.350000000000001</v>
      </c>
      <c r="S21" s="197"/>
      <c r="T21" s="24"/>
      <c r="U21" s="35"/>
      <c r="W21" s="45"/>
      <c r="X21" s="41">
        <f t="shared" ref="X21:X27" si="10">K21</f>
        <v>4.1500000000000004</v>
      </c>
      <c r="Y21" s="41">
        <f t="shared" si="6"/>
        <v>7.2</v>
      </c>
      <c r="Z21" s="41">
        <f t="shared" si="6"/>
        <v>0</v>
      </c>
      <c r="AA21" s="41">
        <f t="shared" si="6"/>
        <v>11.350000000000001</v>
      </c>
    </row>
    <row r="22" spans="1:28" ht="24.95" customHeight="1">
      <c r="A22" s="379">
        <f t="shared" si="5"/>
        <v>3</v>
      </c>
      <c r="B22" s="2" t="str">
        <f t="shared" si="5"/>
        <v>Dominika Faboková</v>
      </c>
      <c r="C22" s="378">
        <f t="shared" si="5"/>
        <v>2000</v>
      </c>
      <c r="D22" s="43" t="str">
        <f t="shared" si="5"/>
        <v>Slavia SK Rapid Plzeň</v>
      </c>
      <c r="E22" s="43"/>
      <c r="F22" s="216"/>
      <c r="G22" s="209">
        <v>3.4</v>
      </c>
      <c r="H22" s="210">
        <v>3.6</v>
      </c>
      <c r="I22" s="211">
        <v>2.2000000000000002</v>
      </c>
      <c r="J22" s="211">
        <v>3.8</v>
      </c>
      <c r="K22" s="33">
        <f t="shared" si="7"/>
        <v>3.5</v>
      </c>
      <c r="L22" s="212">
        <v>5.7</v>
      </c>
      <c r="M22" s="213">
        <v>6.2</v>
      </c>
      <c r="N22" s="211">
        <v>6.2</v>
      </c>
      <c r="O22" s="211">
        <v>7.5</v>
      </c>
      <c r="P22" s="33">
        <f t="shared" si="8"/>
        <v>6.2</v>
      </c>
      <c r="Q22" s="214"/>
      <c r="R22" s="26">
        <f t="shared" si="9"/>
        <v>9.6999999999999993</v>
      </c>
      <c r="S22" s="197"/>
      <c r="T22" s="24"/>
      <c r="U22" s="35"/>
      <c r="W22" s="45"/>
      <c r="X22" s="41">
        <f t="shared" si="10"/>
        <v>3.5</v>
      </c>
      <c r="Y22" s="41">
        <f t="shared" si="6"/>
        <v>6.2</v>
      </c>
      <c r="Z22" s="41">
        <f t="shared" si="6"/>
        <v>0</v>
      </c>
      <c r="AA22" s="41">
        <f t="shared" si="6"/>
        <v>9.6999999999999993</v>
      </c>
    </row>
    <row r="23" spans="1:28" ht="24.95" customHeight="1">
      <c r="A23" s="379">
        <f t="shared" si="5"/>
        <v>4</v>
      </c>
      <c r="B23" s="2" t="str">
        <f t="shared" si="5"/>
        <v>Tereza Ševčíková</v>
      </c>
      <c r="C23" s="378">
        <f t="shared" si="5"/>
        <v>1998</v>
      </c>
      <c r="D23" s="43" t="str">
        <f t="shared" si="5"/>
        <v>GSK Tábor</v>
      </c>
      <c r="E23" s="43"/>
      <c r="F23" s="216"/>
      <c r="G23" s="209">
        <v>1.2</v>
      </c>
      <c r="H23" s="210">
        <v>2.7</v>
      </c>
      <c r="I23" s="211">
        <v>2.6</v>
      </c>
      <c r="J23" s="211">
        <v>2</v>
      </c>
      <c r="K23" s="33">
        <f t="shared" si="7"/>
        <v>2.2999999999999998</v>
      </c>
      <c r="L23" s="212">
        <v>5.0999999999999996</v>
      </c>
      <c r="M23" s="213">
        <v>6.5</v>
      </c>
      <c r="N23" s="211">
        <v>4.4000000000000004</v>
      </c>
      <c r="O23" s="211">
        <v>5</v>
      </c>
      <c r="P23" s="33">
        <f t="shared" si="8"/>
        <v>5.05</v>
      </c>
      <c r="Q23" s="214"/>
      <c r="R23" s="26">
        <f t="shared" si="9"/>
        <v>7.35</v>
      </c>
      <c r="S23" s="197"/>
      <c r="T23" s="24"/>
      <c r="U23" s="35"/>
      <c r="W23" s="45"/>
      <c r="X23" s="41">
        <f t="shared" si="10"/>
        <v>2.2999999999999998</v>
      </c>
      <c r="Y23" s="41">
        <f t="shared" si="6"/>
        <v>5.05</v>
      </c>
      <c r="Z23" s="41">
        <f t="shared" si="6"/>
        <v>0</v>
      </c>
      <c r="AA23" s="41">
        <f t="shared" si="6"/>
        <v>7.35</v>
      </c>
    </row>
    <row r="24" spans="1:28" ht="24.95" customHeight="1">
      <c r="A24" s="379">
        <f t="shared" si="5"/>
        <v>5</v>
      </c>
      <c r="B24" s="2" t="str">
        <f t="shared" si="5"/>
        <v>Ludmila Korytová</v>
      </c>
      <c r="C24" s="378">
        <f t="shared" si="5"/>
        <v>1993</v>
      </c>
      <c r="D24" s="43" t="str">
        <f t="shared" si="5"/>
        <v>RG Proactive Milevsko</v>
      </c>
      <c r="E24" s="43"/>
      <c r="F24" s="216"/>
      <c r="G24" s="209">
        <v>4.4000000000000004</v>
      </c>
      <c r="H24" s="210">
        <v>4.5999999999999996</v>
      </c>
      <c r="I24" s="211">
        <v>3.4</v>
      </c>
      <c r="J24" s="211">
        <v>4.5999999999999996</v>
      </c>
      <c r="K24" s="33">
        <f t="shared" si="7"/>
        <v>4.5</v>
      </c>
      <c r="L24" s="212">
        <v>8.1</v>
      </c>
      <c r="M24" s="213">
        <v>7.4</v>
      </c>
      <c r="N24" s="211">
        <v>5.8</v>
      </c>
      <c r="O24" s="211">
        <v>8</v>
      </c>
      <c r="P24" s="33">
        <f t="shared" si="8"/>
        <v>7.7</v>
      </c>
      <c r="Q24" s="214">
        <v>0.3</v>
      </c>
      <c r="R24" s="26">
        <f t="shared" si="9"/>
        <v>11.899999999999999</v>
      </c>
      <c r="S24" s="197"/>
      <c r="T24" s="24"/>
      <c r="U24" s="35"/>
      <c r="W24" s="45"/>
      <c r="X24" s="41">
        <f t="shared" si="10"/>
        <v>4.5</v>
      </c>
      <c r="Y24" s="41">
        <f t="shared" si="6"/>
        <v>7.7</v>
      </c>
      <c r="Z24" s="41">
        <f t="shared" si="6"/>
        <v>0.3</v>
      </c>
      <c r="AA24" s="41">
        <f t="shared" si="6"/>
        <v>11.899999999999999</v>
      </c>
    </row>
    <row r="25" spans="1:28" ht="24.95" customHeight="1">
      <c r="A25" s="379">
        <f t="shared" si="5"/>
        <v>6</v>
      </c>
      <c r="B25" s="2" t="str">
        <f t="shared" si="5"/>
        <v>Kristina Bernatová</v>
      </c>
      <c r="C25" s="378">
        <f t="shared" si="5"/>
        <v>1998</v>
      </c>
      <c r="D25" s="43" t="str">
        <f t="shared" si="5"/>
        <v>TopGym Karlovy Vary</v>
      </c>
      <c r="E25" s="43"/>
      <c r="F25" s="216"/>
      <c r="G25" s="209">
        <v>3.4</v>
      </c>
      <c r="H25" s="210">
        <v>3.2</v>
      </c>
      <c r="I25" s="211">
        <v>4</v>
      </c>
      <c r="J25" s="211">
        <v>3</v>
      </c>
      <c r="K25" s="33">
        <f t="shared" si="7"/>
        <v>3.3</v>
      </c>
      <c r="L25" s="212">
        <v>6.7</v>
      </c>
      <c r="M25" s="213">
        <v>7.5</v>
      </c>
      <c r="N25" s="211">
        <v>5.2</v>
      </c>
      <c r="O25" s="211">
        <v>5.6</v>
      </c>
      <c r="P25" s="33">
        <f t="shared" si="8"/>
        <v>6.15</v>
      </c>
      <c r="Q25" s="214"/>
      <c r="R25" s="26">
        <f t="shared" si="9"/>
        <v>9.4499999999999993</v>
      </c>
      <c r="S25" s="197"/>
      <c r="T25" s="24"/>
      <c r="U25" s="35"/>
      <c r="W25" s="45"/>
      <c r="X25" s="41">
        <f t="shared" si="10"/>
        <v>3.3</v>
      </c>
      <c r="Y25" s="41">
        <f t="shared" si="6"/>
        <v>6.15</v>
      </c>
      <c r="Z25" s="41">
        <f t="shared" si="6"/>
        <v>0</v>
      </c>
      <c r="AA25" s="41">
        <f t="shared" si="6"/>
        <v>9.4499999999999993</v>
      </c>
    </row>
    <row r="26" spans="1:28" ht="24.95" customHeight="1">
      <c r="A26" s="379">
        <f t="shared" si="5"/>
        <v>7</v>
      </c>
      <c r="B26" s="2" t="str">
        <f t="shared" si="5"/>
        <v>Anna Waldsbergerová</v>
      </c>
      <c r="C26" s="378">
        <f t="shared" si="5"/>
        <v>0</v>
      </c>
      <c r="D26" s="43" t="str">
        <f t="shared" si="5"/>
        <v>SKP MG Brno</v>
      </c>
      <c r="E26" s="43" t="e">
        <f>Seznam!#REF!</f>
        <v>#REF!</v>
      </c>
      <c r="F26" s="216" t="str">
        <f>IF($G$29="sestava bez náčiní","bez"," ")</f>
        <v xml:space="preserve"> </v>
      </c>
      <c r="G26" s="209">
        <v>4.2</v>
      </c>
      <c r="H26" s="210">
        <v>4.8</v>
      </c>
      <c r="I26" s="211">
        <v>3.8</v>
      </c>
      <c r="J26" s="211">
        <v>5.0999999999999996</v>
      </c>
      <c r="K26" s="33">
        <f t="shared" si="7"/>
        <v>4.5</v>
      </c>
      <c r="L26" s="212">
        <v>6.6</v>
      </c>
      <c r="M26" s="213">
        <v>7</v>
      </c>
      <c r="N26" s="211">
        <v>7.4</v>
      </c>
      <c r="O26" s="211">
        <v>7.9</v>
      </c>
      <c r="P26" s="33">
        <f t="shared" si="8"/>
        <v>7.2</v>
      </c>
      <c r="Q26" s="214"/>
      <c r="R26" s="26">
        <f t="shared" si="9"/>
        <v>11.7</v>
      </c>
      <c r="S26" s="192" t="s">
        <v>378</v>
      </c>
      <c r="T26" s="24">
        <f>RANK(R26,$R$20:$R$27)</f>
        <v>2</v>
      </c>
      <c r="U26" s="35" t="s">
        <v>332</v>
      </c>
      <c r="W26" s="45" t="str">
        <f>F26</f>
        <v xml:space="preserve"> </v>
      </c>
      <c r="X26" s="41">
        <f t="shared" si="10"/>
        <v>4.5</v>
      </c>
      <c r="Y26" s="41">
        <f t="shared" si="6"/>
        <v>7.2</v>
      </c>
      <c r="Z26" s="41">
        <f t="shared" si="6"/>
        <v>0</v>
      </c>
      <c r="AA26" s="41">
        <f t="shared" si="6"/>
        <v>11.7</v>
      </c>
    </row>
    <row r="27" spans="1:28" ht="24.95" customHeight="1">
      <c r="A27" s="379">
        <f t="shared" si="5"/>
        <v>8</v>
      </c>
      <c r="B27" s="2" t="str">
        <f t="shared" si="5"/>
        <v>Aneta Kašnová</v>
      </c>
      <c r="C27" s="378">
        <f t="shared" si="5"/>
        <v>2000</v>
      </c>
      <c r="D27" s="43" t="str">
        <f t="shared" si="5"/>
        <v>TJ Sokol Bedřichov</v>
      </c>
      <c r="E27" s="43"/>
      <c r="F27" s="378"/>
      <c r="G27" s="42">
        <v>3.6</v>
      </c>
      <c r="H27" s="14">
        <v>3.7</v>
      </c>
      <c r="I27" s="36">
        <v>4.0999999999999996</v>
      </c>
      <c r="J27" s="36">
        <v>4</v>
      </c>
      <c r="K27" s="33">
        <f t="shared" si="7"/>
        <v>3.85</v>
      </c>
      <c r="L27" s="16">
        <v>7.3</v>
      </c>
      <c r="M27" s="15">
        <v>6.3</v>
      </c>
      <c r="N27" s="36">
        <v>6.9</v>
      </c>
      <c r="O27" s="36">
        <v>6.3</v>
      </c>
      <c r="P27" s="33">
        <f>IF($M$2=2,TRUNC(SUM(L27:M27)/2*1000)/1000,IF($M$2=3,TRUNC(SUM(L27:N27)/3*1000)/1000,IF($M$2=4,TRUNC(MEDIAN(L27:O27)*1000)/1000,"???")))</f>
        <v>6.6</v>
      </c>
      <c r="Q27" s="20"/>
      <c r="R27" s="26">
        <f t="shared" si="9"/>
        <v>10.45</v>
      </c>
      <c r="S27" s="192" t="s">
        <v>378</v>
      </c>
      <c r="T27" s="24">
        <f>RANK(R27,$R$20:$R$27)</f>
        <v>4</v>
      </c>
      <c r="U27" s="35" t="s">
        <v>332</v>
      </c>
      <c r="W27" s="45">
        <f>F27</f>
        <v>0</v>
      </c>
      <c r="X27" s="41">
        <f t="shared" si="10"/>
        <v>3.85</v>
      </c>
      <c r="Y27" s="41">
        <f t="shared" si="6"/>
        <v>6.6</v>
      </c>
      <c r="Z27" s="41">
        <f t="shared" si="6"/>
        <v>0</v>
      </c>
      <c r="AA27" s="41">
        <f t="shared" si="6"/>
        <v>10.45</v>
      </c>
    </row>
    <row r="28" spans="1:28" s="186" customFormat="1" ht="50.25" customHeight="1">
      <c r="C28" s="188"/>
      <c r="F28" s="187"/>
      <c r="G28" s="189">
        <v>0</v>
      </c>
      <c r="H28" s="189"/>
      <c r="I28" s="189"/>
      <c r="J28" s="189"/>
      <c r="K28" s="190">
        <f>SUM(G28:J28)/2</f>
        <v>0</v>
      </c>
      <c r="L28" s="198">
        <v>0</v>
      </c>
      <c r="M28" s="198"/>
      <c r="N28" s="198"/>
      <c r="O28" s="198"/>
      <c r="P28" s="190"/>
    </row>
    <row r="29" spans="1:28" ht="16.5" customHeight="1">
      <c r="A29" s="486" t="s">
        <v>347</v>
      </c>
      <c r="B29" s="436" t="s">
        <v>6</v>
      </c>
      <c r="C29" s="437" t="s">
        <v>3</v>
      </c>
      <c r="D29" s="436" t="s">
        <v>4</v>
      </c>
      <c r="E29" s="487" t="s">
        <v>5</v>
      </c>
      <c r="F29" s="487" t="s">
        <v>365</v>
      </c>
      <c r="G29" s="342" t="str">
        <f>Kat9S3</f>
        <v>finále sestava s kuželi</v>
      </c>
      <c r="H29" s="343"/>
      <c r="I29" s="343"/>
      <c r="J29" s="343"/>
      <c r="K29" s="343"/>
      <c r="L29" s="182"/>
      <c r="M29" s="182"/>
      <c r="N29" s="182"/>
      <c r="O29" s="182"/>
      <c r="P29" s="182"/>
      <c r="Q29" s="2">
        <v>0</v>
      </c>
      <c r="R29" s="344">
        <v>0</v>
      </c>
      <c r="S29" s="345"/>
      <c r="T29" s="484" t="s">
        <v>384</v>
      </c>
      <c r="U29" s="485" t="s">
        <v>385</v>
      </c>
    </row>
    <row r="30" spans="1:28" ht="16.5" customHeight="1" thickBot="1">
      <c r="A30" s="475">
        <v>0</v>
      </c>
      <c r="B30" s="477">
        <v>0</v>
      </c>
      <c r="C30" s="479">
        <v>0</v>
      </c>
      <c r="D30" s="477">
        <v>0</v>
      </c>
      <c r="E30" s="473">
        <v>0</v>
      </c>
      <c r="F30" s="473">
        <v>0</v>
      </c>
      <c r="G30" s="17" t="s">
        <v>363</v>
      </c>
      <c r="H30" s="17" t="s">
        <v>379</v>
      </c>
      <c r="I30" s="17" t="s">
        <v>368</v>
      </c>
      <c r="J30" s="17" t="s">
        <v>369</v>
      </c>
      <c r="K30" s="17" t="s">
        <v>350</v>
      </c>
      <c r="L30" s="23" t="s">
        <v>370</v>
      </c>
      <c r="M30" s="386" t="s">
        <v>371</v>
      </c>
      <c r="N30" s="386" t="s">
        <v>372</v>
      </c>
      <c r="O30" s="386" t="s">
        <v>373</v>
      </c>
      <c r="P30" s="25" t="s">
        <v>351</v>
      </c>
      <c r="Q30" s="22" t="s">
        <v>352</v>
      </c>
      <c r="R30" s="21" t="s">
        <v>353</v>
      </c>
      <c r="S30" s="25" t="s">
        <v>348</v>
      </c>
      <c r="T30" s="481"/>
      <c r="U30" s="471"/>
      <c r="W30" s="44" t="s">
        <v>374</v>
      </c>
      <c r="X30" s="44" t="s">
        <v>350</v>
      </c>
      <c r="Y30" s="44" t="s">
        <v>351</v>
      </c>
      <c r="Z30" s="44" t="s">
        <v>375</v>
      </c>
      <c r="AA30" s="44" t="s">
        <v>348</v>
      </c>
      <c r="AB30" s="44" t="s">
        <v>353</v>
      </c>
    </row>
    <row r="31" spans="1:28" ht="24.95" customHeight="1">
      <c r="A31" s="379">
        <f t="shared" ref="A31:D38" si="11">A20</f>
        <v>1</v>
      </c>
      <c r="B31" s="2" t="str">
        <f t="shared" si="11"/>
        <v>Eliška Králová</v>
      </c>
      <c r="C31" s="378">
        <f t="shared" si="11"/>
        <v>2000</v>
      </c>
      <c r="D31" s="43" t="str">
        <f t="shared" si="11"/>
        <v>Slavia SK Rapid Plzeň</v>
      </c>
      <c r="E31" s="43">
        <f>Seznam!F64</f>
        <v>0</v>
      </c>
      <c r="F31" s="216" t="str">
        <f>IF($G$29="sestava bez náčiní","bez"," ")</f>
        <v xml:space="preserve"> </v>
      </c>
      <c r="G31" s="209">
        <v>2.8</v>
      </c>
      <c r="H31" s="210">
        <v>3.4</v>
      </c>
      <c r="I31" s="211">
        <v>3.4</v>
      </c>
      <c r="J31" s="211">
        <v>3.7</v>
      </c>
      <c r="K31" s="33">
        <f>IF($L$2=2,TRUNC(SUM(G31:J31)/2*1000)/1000,IF($L$2=3,TRUNC(SUM(G31:J31)/3*1000)/1000,IF($L$2=4,TRUNC(MEDIAN(G31:J31)*1000)/1000,"???")))</f>
        <v>3.4</v>
      </c>
      <c r="L31" s="212">
        <v>6</v>
      </c>
      <c r="M31" s="213">
        <v>6.1</v>
      </c>
      <c r="N31" s="211">
        <v>5.8</v>
      </c>
      <c r="O31" s="211">
        <v>6.5</v>
      </c>
      <c r="P31" s="33">
        <f>IF($M$2=2,TRUNC(SUM(L31:M31)/2*1000)/1000,IF($M$2=3,TRUNC(SUM(L31:N31)/3*1000)/1000,IF($M$2=4,TRUNC(MEDIAN(L31:O31)*1000)/1000,"???")))</f>
        <v>6.05</v>
      </c>
      <c r="Q31" s="214"/>
      <c r="R31" s="26">
        <f>K31+P31-Q31</f>
        <v>9.4499999999999993</v>
      </c>
      <c r="S31" s="34">
        <f>R9+R20+R31</f>
        <v>26.400000000000002</v>
      </c>
      <c r="T31" s="24">
        <f>RANK(R31,$R$31:$R$38)</f>
        <v>8</v>
      </c>
      <c r="U31" s="35">
        <f>RANK(S31,$S$31:$S$38)</f>
        <v>7</v>
      </c>
      <c r="W31" s="45" t="s">
        <v>393</v>
      </c>
      <c r="X31" s="41">
        <f>K31</f>
        <v>3.4</v>
      </c>
      <c r="Y31" s="41">
        <f t="shared" ref="Y31:AB38" si="12">P31</f>
        <v>6.05</v>
      </c>
      <c r="Z31" s="41">
        <f t="shared" si="12"/>
        <v>0</v>
      </c>
      <c r="AA31" s="41">
        <f t="shared" si="12"/>
        <v>9.4499999999999993</v>
      </c>
      <c r="AB31" s="41">
        <f t="shared" si="12"/>
        <v>26.400000000000002</v>
      </c>
    </row>
    <row r="32" spans="1:28" ht="24.95" customHeight="1">
      <c r="A32" s="379">
        <f t="shared" si="11"/>
        <v>2</v>
      </c>
      <c r="B32" s="2" t="str">
        <f t="shared" si="11"/>
        <v>Julie Hoščálková</v>
      </c>
      <c r="C32" s="378">
        <f t="shared" si="11"/>
        <v>1999</v>
      </c>
      <c r="D32" s="43" t="str">
        <f t="shared" si="11"/>
        <v>SK MG Chodov Praha</v>
      </c>
      <c r="E32" s="43"/>
      <c r="F32" s="216"/>
      <c r="G32" s="209">
        <v>4.5</v>
      </c>
      <c r="H32" s="210">
        <v>5.5</v>
      </c>
      <c r="I32" s="211">
        <v>3.6</v>
      </c>
      <c r="J32" s="211">
        <v>5.2</v>
      </c>
      <c r="K32" s="33">
        <f t="shared" ref="K32:K38" si="13">IF($L$2=2,TRUNC(SUM(G32:J32)/2*1000)/1000,IF($L$2=3,TRUNC(SUM(G32:J32)/3*1000)/1000,IF($L$2=4,TRUNC(MEDIAN(G32:J32)*1000)/1000,"???")))</f>
        <v>4.8499999999999996</v>
      </c>
      <c r="L32" s="212">
        <v>8.1</v>
      </c>
      <c r="M32" s="213">
        <v>8</v>
      </c>
      <c r="N32" s="211">
        <v>6.9</v>
      </c>
      <c r="O32" s="211">
        <v>7.4</v>
      </c>
      <c r="P32" s="33">
        <f t="shared" ref="P32:P38" si="14">IF($M$2=2,TRUNC(SUM(L32:M32)/2*1000)/1000,IF($M$2=3,TRUNC(SUM(L32:N32)/3*1000)/1000,IF($M$2=4,TRUNC(MEDIAN(L32:O32)*1000)/1000,"???")))</f>
        <v>7.7</v>
      </c>
      <c r="Q32" s="214"/>
      <c r="R32" s="26">
        <f t="shared" ref="R32:R38" si="15">K32+P32-Q32</f>
        <v>12.55</v>
      </c>
      <c r="S32" s="34">
        <f t="shared" ref="S32:S38" si="16">R10+R21+R32</f>
        <v>34.5</v>
      </c>
      <c r="T32" s="24"/>
      <c r="U32" s="35"/>
      <c r="W32" s="45" t="s">
        <v>393</v>
      </c>
      <c r="X32" s="41">
        <f t="shared" ref="X32:X38" si="17">K32</f>
        <v>4.8499999999999996</v>
      </c>
      <c r="Y32" s="41">
        <f t="shared" si="12"/>
        <v>7.7</v>
      </c>
      <c r="Z32" s="41">
        <f t="shared" si="12"/>
        <v>0</v>
      </c>
      <c r="AA32" s="41">
        <f t="shared" si="12"/>
        <v>12.55</v>
      </c>
      <c r="AB32" s="41">
        <f t="shared" si="12"/>
        <v>34.5</v>
      </c>
    </row>
    <row r="33" spans="1:28" ht="24.95" customHeight="1">
      <c r="A33" s="379">
        <f t="shared" si="11"/>
        <v>3</v>
      </c>
      <c r="B33" s="2" t="str">
        <f t="shared" si="11"/>
        <v>Dominika Faboková</v>
      </c>
      <c r="C33" s="378">
        <f t="shared" si="11"/>
        <v>2000</v>
      </c>
      <c r="D33" s="43" t="str">
        <f t="shared" si="11"/>
        <v>Slavia SK Rapid Plzeň</v>
      </c>
      <c r="E33" s="43"/>
      <c r="F33" s="216"/>
      <c r="G33" s="209">
        <v>3.4</v>
      </c>
      <c r="H33" s="210">
        <v>3.4</v>
      </c>
      <c r="I33" s="211">
        <v>2.4</v>
      </c>
      <c r="J33" s="211">
        <v>3.3</v>
      </c>
      <c r="K33" s="33">
        <f t="shared" si="13"/>
        <v>3.35</v>
      </c>
      <c r="L33" s="212">
        <v>5.9</v>
      </c>
      <c r="M33" s="213">
        <v>5.9</v>
      </c>
      <c r="N33" s="211">
        <v>6.5</v>
      </c>
      <c r="O33" s="211">
        <v>7.2</v>
      </c>
      <c r="P33" s="33">
        <f t="shared" si="14"/>
        <v>6.2</v>
      </c>
      <c r="Q33" s="214"/>
      <c r="R33" s="26">
        <f t="shared" si="15"/>
        <v>9.5500000000000007</v>
      </c>
      <c r="S33" s="34">
        <f t="shared" si="16"/>
        <v>28.5</v>
      </c>
      <c r="T33" s="24"/>
      <c r="U33" s="35"/>
      <c r="W33" s="45" t="s">
        <v>393</v>
      </c>
      <c r="X33" s="41">
        <f t="shared" si="17"/>
        <v>3.35</v>
      </c>
      <c r="Y33" s="41">
        <f t="shared" si="12"/>
        <v>6.2</v>
      </c>
      <c r="Z33" s="41">
        <f t="shared" si="12"/>
        <v>0</v>
      </c>
      <c r="AA33" s="41">
        <f t="shared" si="12"/>
        <v>9.5500000000000007</v>
      </c>
      <c r="AB33" s="41">
        <f t="shared" si="12"/>
        <v>28.5</v>
      </c>
    </row>
    <row r="34" spans="1:28" ht="24.95" customHeight="1">
      <c r="A34" s="379">
        <f t="shared" si="11"/>
        <v>4</v>
      </c>
      <c r="B34" s="2" t="str">
        <f t="shared" si="11"/>
        <v>Tereza Ševčíková</v>
      </c>
      <c r="C34" s="378">
        <f t="shared" si="11"/>
        <v>1998</v>
      </c>
      <c r="D34" s="43" t="str">
        <f t="shared" si="11"/>
        <v>GSK Tábor</v>
      </c>
      <c r="E34" s="43"/>
      <c r="F34" s="216"/>
      <c r="G34" s="209">
        <v>2.5</v>
      </c>
      <c r="H34" s="210">
        <v>3.1</v>
      </c>
      <c r="I34" s="211">
        <v>3.6</v>
      </c>
      <c r="J34" s="211">
        <v>3.6</v>
      </c>
      <c r="K34" s="33">
        <f t="shared" si="13"/>
        <v>3.35</v>
      </c>
      <c r="L34" s="212">
        <v>7.2</v>
      </c>
      <c r="M34" s="213">
        <v>6.5</v>
      </c>
      <c r="N34" s="211">
        <v>6</v>
      </c>
      <c r="O34" s="211">
        <v>6.4</v>
      </c>
      <c r="P34" s="33">
        <f t="shared" si="14"/>
        <v>6.45</v>
      </c>
      <c r="Q34" s="214"/>
      <c r="R34" s="26">
        <f t="shared" si="15"/>
        <v>9.8000000000000007</v>
      </c>
      <c r="S34" s="34">
        <f t="shared" si="16"/>
        <v>26.05</v>
      </c>
      <c r="T34" s="24"/>
      <c r="U34" s="35"/>
      <c r="W34" s="45" t="s">
        <v>393</v>
      </c>
      <c r="X34" s="41">
        <f t="shared" si="17"/>
        <v>3.35</v>
      </c>
      <c r="Y34" s="41">
        <f t="shared" si="12"/>
        <v>6.45</v>
      </c>
      <c r="Z34" s="41">
        <f t="shared" si="12"/>
        <v>0</v>
      </c>
      <c r="AA34" s="41">
        <f t="shared" si="12"/>
        <v>9.8000000000000007</v>
      </c>
      <c r="AB34" s="41">
        <f t="shared" si="12"/>
        <v>26.05</v>
      </c>
    </row>
    <row r="35" spans="1:28" ht="24.95" customHeight="1">
      <c r="A35" s="379">
        <f t="shared" si="11"/>
        <v>5</v>
      </c>
      <c r="B35" s="2" t="str">
        <f t="shared" si="11"/>
        <v>Ludmila Korytová</v>
      </c>
      <c r="C35" s="378">
        <f t="shared" si="11"/>
        <v>1993</v>
      </c>
      <c r="D35" s="43" t="str">
        <f t="shared" si="11"/>
        <v>RG Proactive Milevsko</v>
      </c>
      <c r="E35" s="43"/>
      <c r="F35" s="216"/>
      <c r="G35" s="209">
        <v>4.9000000000000004</v>
      </c>
      <c r="H35" s="210">
        <v>5.0999999999999996</v>
      </c>
      <c r="I35" s="211">
        <v>3.9</v>
      </c>
      <c r="J35" s="211">
        <v>4.9000000000000004</v>
      </c>
      <c r="K35" s="33">
        <f t="shared" si="13"/>
        <v>4.9000000000000004</v>
      </c>
      <c r="L35" s="212">
        <v>7.5</v>
      </c>
      <c r="M35" s="213">
        <v>8.5</v>
      </c>
      <c r="N35" s="211">
        <v>7.7</v>
      </c>
      <c r="O35" s="211">
        <v>8.4</v>
      </c>
      <c r="P35" s="33">
        <f t="shared" si="14"/>
        <v>8.0500000000000007</v>
      </c>
      <c r="Q35" s="214"/>
      <c r="R35" s="26">
        <f t="shared" si="15"/>
        <v>12.950000000000001</v>
      </c>
      <c r="S35" s="34">
        <f t="shared" si="16"/>
        <v>36.5</v>
      </c>
      <c r="T35" s="24"/>
      <c r="U35" s="35"/>
      <c r="W35" s="45" t="s">
        <v>393</v>
      </c>
      <c r="X35" s="41">
        <f t="shared" si="17"/>
        <v>4.9000000000000004</v>
      </c>
      <c r="Y35" s="41">
        <f t="shared" si="12"/>
        <v>8.0500000000000007</v>
      </c>
      <c r="Z35" s="41">
        <f t="shared" si="12"/>
        <v>0</v>
      </c>
      <c r="AA35" s="41">
        <f t="shared" si="12"/>
        <v>12.950000000000001</v>
      </c>
      <c r="AB35" s="41">
        <f t="shared" si="12"/>
        <v>36.5</v>
      </c>
    </row>
    <row r="36" spans="1:28" ht="24.95" customHeight="1">
      <c r="A36" s="379">
        <f t="shared" si="11"/>
        <v>6</v>
      </c>
      <c r="B36" s="2" t="str">
        <f t="shared" si="11"/>
        <v>Kristina Bernatová</v>
      </c>
      <c r="C36" s="378">
        <f t="shared" si="11"/>
        <v>1998</v>
      </c>
      <c r="D36" s="43" t="str">
        <f t="shared" si="11"/>
        <v>TopGym Karlovy Vary</v>
      </c>
      <c r="E36" s="43"/>
      <c r="F36" s="216"/>
      <c r="G36" s="209">
        <v>3.2</v>
      </c>
      <c r="H36" s="210">
        <v>3.5</v>
      </c>
      <c r="I36" s="211">
        <v>2.4</v>
      </c>
      <c r="J36" s="211">
        <v>4</v>
      </c>
      <c r="K36" s="33">
        <f t="shared" si="13"/>
        <v>3.35</v>
      </c>
      <c r="L36" s="212">
        <v>7.1</v>
      </c>
      <c r="M36" s="213">
        <v>6.5</v>
      </c>
      <c r="N36" s="211">
        <v>6</v>
      </c>
      <c r="O36" s="211">
        <v>7</v>
      </c>
      <c r="P36" s="33">
        <f t="shared" si="14"/>
        <v>6.75</v>
      </c>
      <c r="Q36" s="214"/>
      <c r="R36" s="26">
        <f t="shared" si="15"/>
        <v>10.1</v>
      </c>
      <c r="S36" s="34">
        <f t="shared" si="16"/>
        <v>29.450000000000003</v>
      </c>
      <c r="T36" s="24"/>
      <c r="U36" s="35"/>
      <c r="W36" s="45" t="s">
        <v>393</v>
      </c>
      <c r="X36" s="41">
        <f t="shared" si="17"/>
        <v>3.35</v>
      </c>
      <c r="Y36" s="41">
        <f t="shared" si="12"/>
        <v>6.75</v>
      </c>
      <c r="Z36" s="41">
        <f t="shared" si="12"/>
        <v>0</v>
      </c>
      <c r="AA36" s="41">
        <f t="shared" si="12"/>
        <v>10.1</v>
      </c>
      <c r="AB36" s="41">
        <f t="shared" si="12"/>
        <v>29.450000000000003</v>
      </c>
    </row>
    <row r="37" spans="1:28" ht="24.95" customHeight="1">
      <c r="A37" s="379">
        <f t="shared" si="11"/>
        <v>7</v>
      </c>
      <c r="B37" s="2" t="str">
        <f t="shared" si="11"/>
        <v>Anna Waldsbergerová</v>
      </c>
      <c r="C37" s="378">
        <f t="shared" si="11"/>
        <v>0</v>
      </c>
      <c r="D37" s="43" t="str">
        <f t="shared" si="11"/>
        <v>SKP MG Brno</v>
      </c>
      <c r="E37" s="43" t="e">
        <f>Seznam!#REF!</f>
        <v>#REF!</v>
      </c>
      <c r="F37" s="216" t="str">
        <f>IF($G$29="sestava bez náčiní","bez"," ")</f>
        <v xml:space="preserve"> </v>
      </c>
      <c r="G37" s="209">
        <v>3.9</v>
      </c>
      <c r="H37" s="210">
        <v>3.9</v>
      </c>
      <c r="I37" s="211">
        <v>3.8</v>
      </c>
      <c r="J37" s="211">
        <v>3.1</v>
      </c>
      <c r="K37" s="33">
        <f t="shared" si="13"/>
        <v>3.85</v>
      </c>
      <c r="L37" s="212">
        <v>6.8</v>
      </c>
      <c r="M37" s="213">
        <v>6.8</v>
      </c>
      <c r="N37" s="211">
        <v>7.7</v>
      </c>
      <c r="O37" s="211">
        <v>7.1</v>
      </c>
      <c r="P37" s="33">
        <f t="shared" si="14"/>
        <v>6.95</v>
      </c>
      <c r="Q37" s="214"/>
      <c r="R37" s="26">
        <f t="shared" si="15"/>
        <v>10.8</v>
      </c>
      <c r="S37" s="34">
        <f t="shared" si="16"/>
        <v>32.900000000000006</v>
      </c>
      <c r="T37" s="24">
        <f>RANK(R37,$R$31:$R$38)</f>
        <v>4</v>
      </c>
      <c r="U37" s="35">
        <f>RANK(S37,$S$31:$S$38)</f>
        <v>3</v>
      </c>
      <c r="W37" s="45" t="s">
        <v>393</v>
      </c>
      <c r="X37" s="41">
        <f t="shared" si="17"/>
        <v>3.85</v>
      </c>
      <c r="Y37" s="41">
        <f t="shared" si="12"/>
        <v>6.95</v>
      </c>
      <c r="Z37" s="41">
        <f t="shared" si="12"/>
        <v>0</v>
      </c>
      <c r="AA37" s="41">
        <f t="shared" si="12"/>
        <v>10.8</v>
      </c>
      <c r="AB37" s="41">
        <f t="shared" si="12"/>
        <v>32.900000000000006</v>
      </c>
    </row>
    <row r="38" spans="1:28" ht="24.95" customHeight="1">
      <c r="A38" s="379">
        <f t="shared" si="11"/>
        <v>8</v>
      </c>
      <c r="B38" s="2" t="str">
        <f t="shared" si="11"/>
        <v>Aneta Kašnová</v>
      </c>
      <c r="C38" s="378">
        <f t="shared" si="11"/>
        <v>2000</v>
      </c>
      <c r="D38" s="43" t="str">
        <f t="shared" si="11"/>
        <v>TJ Sokol Bedřichov</v>
      </c>
      <c r="E38" s="43"/>
      <c r="F38" s="378"/>
      <c r="G38" s="42">
        <v>3.8</v>
      </c>
      <c r="H38" s="14">
        <v>4.3</v>
      </c>
      <c r="I38" s="36">
        <v>3.9</v>
      </c>
      <c r="J38" s="36">
        <v>4.0999999999999996</v>
      </c>
      <c r="K38" s="33">
        <f t="shared" si="13"/>
        <v>4</v>
      </c>
      <c r="L38" s="16">
        <v>6.8</v>
      </c>
      <c r="M38" s="15">
        <v>7</v>
      </c>
      <c r="N38" s="36">
        <v>7.1</v>
      </c>
      <c r="O38" s="36">
        <v>8.1</v>
      </c>
      <c r="P38" s="33">
        <f t="shared" si="14"/>
        <v>7.05</v>
      </c>
      <c r="Q38" s="20"/>
      <c r="R38" s="26">
        <f t="shared" si="15"/>
        <v>11.05</v>
      </c>
      <c r="S38" s="34">
        <f t="shared" si="16"/>
        <v>31.55</v>
      </c>
      <c r="T38" s="24">
        <f>RANK(R38,$R$31:$R$38)</f>
        <v>3</v>
      </c>
      <c r="U38" s="35">
        <f>RANK(S38,$S$31:$S$38)</f>
        <v>4</v>
      </c>
      <c r="W38" s="45" t="s">
        <v>393</v>
      </c>
      <c r="X38" s="41">
        <f t="shared" si="17"/>
        <v>4</v>
      </c>
      <c r="Y38" s="41">
        <f t="shared" si="12"/>
        <v>7.05</v>
      </c>
      <c r="Z38" s="41">
        <f t="shared" si="12"/>
        <v>0</v>
      </c>
      <c r="AA38" s="41">
        <f t="shared" si="12"/>
        <v>11.05</v>
      </c>
      <c r="AB38" s="41">
        <f t="shared" si="12"/>
        <v>31.55</v>
      </c>
    </row>
  </sheetData>
  <mergeCells count="24">
    <mergeCell ref="T29:T30"/>
    <mergeCell ref="U29:U30"/>
    <mergeCell ref="A29:A30"/>
    <mergeCell ref="B29:B30"/>
    <mergeCell ref="C29:C30"/>
    <mergeCell ref="D29:D30"/>
    <mergeCell ref="E29:E30"/>
    <mergeCell ref="F29:F30"/>
    <mergeCell ref="U7:U8"/>
    <mergeCell ref="F7:F8"/>
    <mergeCell ref="T7:T8"/>
    <mergeCell ref="A7:A8"/>
    <mergeCell ref="B7:B8"/>
    <mergeCell ref="C7:C8"/>
    <mergeCell ref="D7:D8"/>
    <mergeCell ref="E7:E8"/>
    <mergeCell ref="E18:E19"/>
    <mergeCell ref="F18:F19"/>
    <mergeCell ref="T18:T19"/>
    <mergeCell ref="U18:U19"/>
    <mergeCell ref="A18:A19"/>
    <mergeCell ref="B18:B19"/>
    <mergeCell ref="C18:C19"/>
    <mergeCell ref="D18:D19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Zeros="0" tabSelected="1" workbookViewId="0">
      <selection activeCell="N7" sqref="N7"/>
    </sheetView>
  </sheetViews>
  <sheetFormatPr defaultRowHeight="15"/>
  <cols>
    <col min="1" max="1" width="9.7109375" style="97" customWidth="1"/>
    <col min="2" max="2" width="5.85546875" style="97" bestFit="1" customWidth="1"/>
    <col min="3" max="3" width="21.42578125" style="97" customWidth="1"/>
    <col min="4" max="4" width="6.7109375" style="96" bestFit="1" customWidth="1"/>
    <col min="5" max="5" width="29.7109375" style="97" bestFit="1" customWidth="1"/>
    <col min="6" max="6" width="5.140625" style="96" hidden="1" customWidth="1"/>
    <col min="7" max="7" width="6.28515625" style="97" bestFit="1" customWidth="1"/>
    <col min="8" max="8" width="9.42578125" style="97" bestFit="1" customWidth="1"/>
    <col min="9" max="9" width="7.140625" style="97" bestFit="1" customWidth="1"/>
    <col min="10" max="10" width="8.85546875" style="97" bestFit="1" customWidth="1"/>
    <col min="11" max="16384" width="9.140625" style="97"/>
  </cols>
  <sheetData>
    <row r="1" spans="1:10" customFormat="1" ht="24.75">
      <c r="A1" s="502" t="s">
        <v>394</v>
      </c>
      <c r="B1" s="502"/>
      <c r="C1" s="502"/>
      <c r="D1" s="502"/>
      <c r="E1" s="502"/>
      <c r="F1" s="502"/>
      <c r="G1" s="502"/>
      <c r="H1" s="502"/>
      <c r="I1" s="57"/>
      <c r="J1" s="57"/>
    </row>
    <row r="2" spans="1:10" customFormat="1">
      <c r="A2" s="58"/>
      <c r="B2" s="59"/>
      <c r="D2" s="58"/>
      <c r="E2" s="59"/>
      <c r="F2" s="59"/>
      <c r="G2" s="58"/>
      <c r="H2" s="58"/>
      <c r="I2" s="58"/>
      <c r="J2" s="58"/>
    </row>
    <row r="3" spans="1:10" customFormat="1" ht="40.5">
      <c r="A3" s="503" t="s">
        <v>387</v>
      </c>
      <c r="B3" s="503"/>
      <c r="C3" s="503"/>
      <c r="D3" s="503"/>
      <c r="E3" s="503"/>
      <c r="F3" s="503"/>
      <c r="G3" s="503"/>
      <c r="H3" s="503"/>
      <c r="I3" s="60"/>
      <c r="J3" s="60"/>
    </row>
    <row r="4" spans="1:10" s="63" customFormat="1" ht="14.25">
      <c r="A4" s="61"/>
      <c r="B4" s="62"/>
      <c r="C4" s="62"/>
      <c r="D4" s="62"/>
      <c r="E4" s="62"/>
      <c r="F4" s="62"/>
      <c r="G4" s="62"/>
      <c r="H4" s="62"/>
      <c r="I4" s="62"/>
      <c r="J4" s="62"/>
    </row>
    <row r="5" spans="1:10" customFormat="1" ht="19.5">
      <c r="A5" s="504" t="s">
        <v>357</v>
      </c>
      <c r="B5" s="504"/>
      <c r="C5" s="504"/>
      <c r="D5" s="504"/>
      <c r="E5" s="504"/>
      <c r="F5" s="504"/>
      <c r="G5" s="504"/>
      <c r="H5" s="504"/>
      <c r="I5" s="64"/>
      <c r="J5" s="64"/>
    </row>
    <row r="6" spans="1:10" s="63" customFormat="1" ht="7.5" customHeight="1">
      <c r="A6" s="61"/>
      <c r="B6" s="62"/>
      <c r="C6" s="62"/>
      <c r="D6" s="62"/>
      <c r="E6" s="62"/>
      <c r="F6" s="62"/>
      <c r="G6" s="62"/>
      <c r="H6" s="62"/>
      <c r="I6" s="62"/>
      <c r="J6" s="62"/>
    </row>
    <row r="7" spans="1:10" customFormat="1" ht="19.5">
      <c r="A7" s="504" t="str">
        <f>Místo</f>
        <v>Milevsko</v>
      </c>
      <c r="B7" s="504"/>
      <c r="C7" s="504"/>
      <c r="D7" s="504"/>
      <c r="E7" s="504"/>
      <c r="F7" s="504"/>
      <c r="G7" s="504"/>
      <c r="H7" s="504"/>
      <c r="I7" s="64"/>
      <c r="J7" s="64"/>
    </row>
    <row r="8" spans="1:10" customFormat="1" ht="20.25" thickBot="1">
      <c r="A8" s="65" t="str">
        <f>_kat1</f>
        <v>1. Naděje nejmladší 2010</v>
      </c>
      <c r="B8" s="59"/>
      <c r="C8" s="66"/>
      <c r="D8" s="66"/>
      <c r="E8" s="66"/>
      <c r="F8" s="59"/>
      <c r="G8" s="66"/>
      <c r="H8" s="66"/>
      <c r="I8" s="66"/>
      <c r="J8" s="66"/>
    </row>
    <row r="9" spans="1:10" customFormat="1" ht="20.25" thickTop="1">
      <c r="A9" s="67"/>
      <c r="B9" s="68"/>
      <c r="C9" s="69"/>
      <c r="D9" s="70"/>
      <c r="E9" s="71"/>
      <c r="F9" s="72"/>
      <c r="G9" s="500" t="str">
        <f>Kat1S1</f>
        <v>sestava bez náčiní</v>
      </c>
      <c r="H9" s="501"/>
      <c r="I9" s="501"/>
      <c r="J9" s="73"/>
    </row>
    <row r="10" spans="1:10" customFormat="1" ht="16.5">
      <c r="A10" s="74" t="s">
        <v>395</v>
      </c>
      <c r="B10" s="75" t="s">
        <v>396</v>
      </c>
      <c r="C10" s="76" t="s">
        <v>397</v>
      </c>
      <c r="D10" s="77" t="s">
        <v>3</v>
      </c>
      <c r="E10" s="78" t="s">
        <v>4</v>
      </c>
      <c r="F10" s="79" t="s">
        <v>5</v>
      </c>
      <c r="G10" s="80" t="s">
        <v>398</v>
      </c>
      <c r="H10" s="80" t="s">
        <v>399</v>
      </c>
      <c r="I10" s="81" t="s">
        <v>352</v>
      </c>
      <c r="J10" s="74" t="s">
        <v>400</v>
      </c>
    </row>
    <row r="11" spans="1:10" customFormat="1" ht="15.75" thickBot="1">
      <c r="A11" s="82"/>
      <c r="B11" s="83"/>
      <c r="C11" s="84"/>
      <c r="D11" s="85"/>
      <c r="E11" s="86"/>
      <c r="F11" s="223"/>
      <c r="G11" s="87" t="s">
        <v>350</v>
      </c>
      <c r="H11" s="87" t="s">
        <v>351</v>
      </c>
      <c r="I11" s="88"/>
      <c r="J11" s="82"/>
    </row>
    <row r="12" spans="1:10" s="91" customFormat="1" ht="18" thickTop="1" thickBot="1">
      <c r="A12" s="398">
        <v>1</v>
      </c>
      <c r="B12" s="398">
        <f>Seznam!B6</f>
        <v>6</v>
      </c>
      <c r="C12" s="397" t="str">
        <f>Seznam!C6</f>
        <v>Gabriela Kloboučníková</v>
      </c>
      <c r="D12" s="398">
        <f>Seznam!D6</f>
        <v>2010</v>
      </c>
      <c r="E12" s="404" t="str">
        <f>Seznam!E6</f>
        <v>TJ Sokol Žižkov I.</v>
      </c>
      <c r="F12" s="401"/>
      <c r="G12" s="220">
        <f>'Z1'!Y13</f>
        <v>0.8</v>
      </c>
      <c r="H12" s="89">
        <f>'Z1'!Z13</f>
        <v>5.65</v>
      </c>
      <c r="I12" s="221">
        <f>'Z1'!AA13</f>
        <v>0</v>
      </c>
      <c r="J12" s="90">
        <f>'Z1'!AB13</f>
        <v>6.45</v>
      </c>
    </row>
    <row r="13" spans="1:10" s="91" customFormat="1" ht="18" thickTop="1" thickBot="1">
      <c r="A13" s="398">
        <v>2</v>
      </c>
      <c r="B13" s="398">
        <f>Seznam!B2</f>
        <v>2</v>
      </c>
      <c r="C13" s="397" t="str">
        <f>Seznam!C2</f>
        <v>Viktorie Klímková</v>
      </c>
      <c r="D13" s="398">
        <f>Seznam!D2</f>
        <v>2010</v>
      </c>
      <c r="E13" s="404" t="str">
        <f>Seznam!E2</f>
        <v>TJ Sokol Bedřichov</v>
      </c>
      <c r="F13" s="401"/>
      <c r="G13" s="220">
        <f>'Z1'!Y9</f>
        <v>0.85</v>
      </c>
      <c r="H13" s="89">
        <f>'Z1'!Z9</f>
        <v>4.9000000000000004</v>
      </c>
      <c r="I13" s="221">
        <f>'Z1'!AA9</f>
        <v>0</v>
      </c>
      <c r="J13" s="90">
        <f>'Z1'!AB9</f>
        <v>5.75</v>
      </c>
    </row>
    <row r="14" spans="1:10" s="91" customFormat="1" ht="18" thickTop="1" thickBot="1">
      <c r="A14" s="398">
        <v>3</v>
      </c>
      <c r="B14" s="398">
        <f>Seznam!B4</f>
        <v>4</v>
      </c>
      <c r="C14" s="397" t="str">
        <f>Seznam!C4</f>
        <v>Barbora Kroufková</v>
      </c>
      <c r="D14" s="398">
        <f>Seznam!D4</f>
        <v>2010</v>
      </c>
      <c r="E14" s="404" t="str">
        <f>Seznam!E4</f>
        <v>RG Proactive Milevsko</v>
      </c>
      <c r="F14" s="401"/>
      <c r="G14" s="220">
        <f>'Z1'!Y11</f>
        <v>0.9</v>
      </c>
      <c r="H14" s="89">
        <f>'Z1'!Z11</f>
        <v>4.55</v>
      </c>
      <c r="I14" s="221">
        <f>'Z1'!AA11</f>
        <v>0</v>
      </c>
      <c r="J14" s="90">
        <f>'Z1'!AB11</f>
        <v>5.45</v>
      </c>
    </row>
    <row r="15" spans="1:10" s="91" customFormat="1" ht="16.5" thickTop="1" thickBot="1">
      <c r="A15" s="246">
        <v>4</v>
      </c>
      <c r="B15" s="246">
        <f>Seznam!B8</f>
        <v>8</v>
      </c>
      <c r="C15" s="245" t="str">
        <f>Seznam!C8</f>
        <v>Anna Artyukhova</v>
      </c>
      <c r="D15" s="246">
        <f>Seznam!D8</f>
        <v>2010</v>
      </c>
      <c r="E15" s="405" t="str">
        <f>Seznam!E8</f>
        <v>TJ Sokol Žižkov I.</v>
      </c>
      <c r="F15" s="402"/>
      <c r="G15" s="253">
        <f>'Z1'!Y15</f>
        <v>0.5</v>
      </c>
      <c r="H15" s="205">
        <f>'Z1'!Z15</f>
        <v>4.6500000000000004</v>
      </c>
      <c r="I15" s="254">
        <f>'Z1'!AA15</f>
        <v>0</v>
      </c>
      <c r="J15" s="255">
        <f>'Z1'!AB15</f>
        <v>5.15</v>
      </c>
    </row>
    <row r="16" spans="1:10" s="91" customFormat="1" ht="16.5" thickTop="1" thickBot="1">
      <c r="A16" s="246">
        <v>5</v>
      </c>
      <c r="B16" s="246">
        <f>Seznam!B3</f>
        <v>3</v>
      </c>
      <c r="C16" s="245" t="str">
        <f>Seznam!C3</f>
        <v>Barbora Páníková</v>
      </c>
      <c r="D16" s="246">
        <f>Seznam!D3</f>
        <v>2010</v>
      </c>
      <c r="E16" s="405" t="str">
        <f>Seznam!E3</f>
        <v>Slavia SK Rapid Plzeň</v>
      </c>
      <c r="F16" s="402"/>
      <c r="G16" s="253">
        <f>'Z1'!Y10</f>
        <v>0.25</v>
      </c>
      <c r="H16" s="205">
        <f>'Z1'!Z10</f>
        <v>4.25</v>
      </c>
      <c r="I16" s="254">
        <f>'Z1'!AA10</f>
        <v>0</v>
      </c>
      <c r="J16" s="255">
        <f>'Z1'!AB10</f>
        <v>4.5</v>
      </c>
    </row>
    <row r="17" spans="1:10" s="91" customFormat="1" ht="16.5" thickTop="1" thickBot="1">
      <c r="A17" s="246">
        <v>6</v>
      </c>
      <c r="B17" s="246">
        <f>Seznam!B7</f>
        <v>7</v>
      </c>
      <c r="C17" s="245" t="str">
        <f>Seznam!C7</f>
        <v>Lucie Marešová</v>
      </c>
      <c r="D17" s="246">
        <f>Seznam!D7</f>
        <v>2011</v>
      </c>
      <c r="E17" s="405" t="str">
        <f>Seznam!E7</f>
        <v>Sokol Plzeň IV</v>
      </c>
      <c r="F17" s="402"/>
      <c r="G17" s="253">
        <f>'Z1'!Y14</f>
        <v>0.4</v>
      </c>
      <c r="H17" s="205">
        <f>'Z1'!Z14</f>
        <v>3.9</v>
      </c>
      <c r="I17" s="254">
        <f>'Z1'!AA14</f>
        <v>0</v>
      </c>
      <c r="J17" s="255">
        <f>'Z1'!AB14</f>
        <v>4.3</v>
      </c>
    </row>
    <row r="18" spans="1:10" s="91" customFormat="1" ht="16.5" thickTop="1" thickBot="1">
      <c r="A18" s="246">
        <v>7</v>
      </c>
      <c r="B18" s="246">
        <f>Seznam!B5</f>
        <v>5</v>
      </c>
      <c r="C18" s="245" t="str">
        <f>Seznam!C5</f>
        <v>Eva Kyliánová</v>
      </c>
      <c r="D18" s="246">
        <f>Seznam!D5</f>
        <v>2010</v>
      </c>
      <c r="E18" s="405" t="str">
        <f>Seznam!E5</f>
        <v>SK TRASKO Vyškov</v>
      </c>
      <c r="F18" s="403"/>
      <c r="G18" s="400" t="s">
        <v>401</v>
      </c>
      <c r="H18" s="352">
        <f>'Z1'!Z12</f>
        <v>3.95</v>
      </c>
      <c r="I18" s="354">
        <f>'Z1'!AA12</f>
        <v>0</v>
      </c>
      <c r="J18" s="355">
        <f>'Z1'!AB12</f>
        <v>3.95</v>
      </c>
    </row>
    <row r="19" spans="1:10" ht="20.25" thickTop="1">
      <c r="A19" s="94"/>
      <c r="B19" s="95"/>
      <c r="C19" s="95"/>
      <c r="E19" s="95"/>
      <c r="G19" s="95"/>
      <c r="H19" s="95"/>
      <c r="I19" s="95"/>
      <c r="J19" s="95"/>
    </row>
    <row r="20" spans="1:10" customFormat="1" ht="20.25" thickBot="1">
      <c r="A20" s="65" t="str">
        <f>_kat2</f>
        <v>2. Naděje nejmladší 2009</v>
      </c>
      <c r="B20" s="59"/>
      <c r="C20" s="66"/>
      <c r="D20" s="66"/>
      <c r="E20" s="66"/>
      <c r="F20" s="59"/>
      <c r="G20" s="66"/>
      <c r="H20" s="66"/>
      <c r="I20" s="66"/>
      <c r="J20" s="66"/>
    </row>
    <row r="21" spans="1:10" customFormat="1" ht="20.25" thickTop="1">
      <c r="A21" s="67"/>
      <c r="B21" s="68"/>
      <c r="C21" s="69"/>
      <c r="D21" s="70"/>
      <c r="E21" s="71"/>
      <c r="F21" s="72"/>
      <c r="G21" s="500" t="str">
        <f>Kat2S1</f>
        <v>sestava bez náčiní</v>
      </c>
      <c r="H21" s="501"/>
      <c r="I21" s="501"/>
      <c r="J21" s="73"/>
    </row>
    <row r="22" spans="1:10" customFormat="1" ht="16.5">
      <c r="A22" s="74" t="s">
        <v>395</v>
      </c>
      <c r="B22" s="75" t="s">
        <v>396</v>
      </c>
      <c r="C22" s="76" t="s">
        <v>397</v>
      </c>
      <c r="D22" s="77" t="s">
        <v>3</v>
      </c>
      <c r="E22" s="78" t="s">
        <v>4</v>
      </c>
      <c r="F22" s="79" t="s">
        <v>5</v>
      </c>
      <c r="G22" s="80" t="s">
        <v>398</v>
      </c>
      <c r="H22" s="80" t="s">
        <v>399</v>
      </c>
      <c r="I22" s="81" t="s">
        <v>352</v>
      </c>
      <c r="J22" s="74" t="s">
        <v>400</v>
      </c>
    </row>
    <row r="23" spans="1:10" customFormat="1" ht="15.75" thickBot="1">
      <c r="A23" s="82"/>
      <c r="B23" s="83"/>
      <c r="C23" s="84"/>
      <c r="D23" s="85"/>
      <c r="E23" s="86"/>
      <c r="F23" s="223"/>
      <c r="G23" s="87" t="s">
        <v>350</v>
      </c>
      <c r="H23" s="87" t="s">
        <v>351</v>
      </c>
      <c r="I23" s="88"/>
      <c r="J23" s="82"/>
    </row>
    <row r="24" spans="1:10" s="91" customFormat="1" ht="18" thickTop="1" thickBot="1">
      <c r="A24" s="390">
        <v>1</v>
      </c>
      <c r="B24" s="391">
        <f>Seznam!B12</f>
        <v>6</v>
      </c>
      <c r="C24" s="392" t="str">
        <f>Seznam!C12</f>
        <v>Kateřina Bendová</v>
      </c>
      <c r="D24" s="393">
        <f>Seznam!D12</f>
        <v>2009</v>
      </c>
      <c r="E24" s="394" t="str">
        <f>Seznam!E12</f>
        <v>RG Proactive Milevsko</v>
      </c>
      <c r="F24" s="390">
        <f>Seznam!F12</f>
        <v>0</v>
      </c>
      <c r="G24" s="220">
        <f>'Z2'!Y12</f>
        <v>1.3</v>
      </c>
      <c r="H24" s="89">
        <f>'Z2'!Z12</f>
        <v>6.15</v>
      </c>
      <c r="I24" s="221">
        <f>'Z2'!AA12</f>
        <v>0</v>
      </c>
      <c r="J24" s="90">
        <f>'Z2'!AB12</f>
        <v>7.45</v>
      </c>
    </row>
    <row r="25" spans="1:10" s="91" customFormat="1" ht="18" thickTop="1" thickBot="1">
      <c r="A25" s="395">
        <v>2</v>
      </c>
      <c r="B25" s="396">
        <f>Seznam!B14</f>
        <v>8</v>
      </c>
      <c r="C25" s="397" t="str">
        <f>Seznam!C14</f>
        <v>Markéta Poláková</v>
      </c>
      <c r="D25" s="398">
        <f>Seznam!D14</f>
        <v>2009</v>
      </c>
      <c r="E25" s="399" t="str">
        <f>Seznam!E14</f>
        <v>SK PROVO Brno</v>
      </c>
      <c r="F25" s="395">
        <f>Seznam!F14</f>
        <v>0</v>
      </c>
      <c r="G25" s="220">
        <f>'Z2'!Y14</f>
        <v>1.45</v>
      </c>
      <c r="H25" s="89">
        <f>'Z2'!Z14</f>
        <v>6</v>
      </c>
      <c r="I25" s="221">
        <f>'Z2'!AA14</f>
        <v>0</v>
      </c>
      <c r="J25" s="90">
        <f>'Z2'!AB14</f>
        <v>7.45</v>
      </c>
    </row>
    <row r="26" spans="1:10" s="91" customFormat="1" ht="18" thickTop="1" thickBot="1">
      <c r="A26" s="395">
        <v>3</v>
      </c>
      <c r="B26" s="396">
        <f>Seznam!B9</f>
        <v>1</v>
      </c>
      <c r="C26" s="397" t="str">
        <f>Seznam!C9</f>
        <v>Veronika Zemanová</v>
      </c>
      <c r="D26" s="398">
        <f>Seznam!D9</f>
        <v>2009</v>
      </c>
      <c r="E26" s="399" t="str">
        <f>Seznam!E9</f>
        <v>SK PROVO Brno</v>
      </c>
      <c r="F26" s="395">
        <f>Seznam!F9</f>
        <v>0</v>
      </c>
      <c r="G26" s="220">
        <f>'Z2'!Y9</f>
        <v>1.25</v>
      </c>
      <c r="H26" s="89">
        <f>'Z2'!Z9</f>
        <v>5.8</v>
      </c>
      <c r="I26" s="221">
        <f>'Z2'!AA9</f>
        <v>0</v>
      </c>
      <c r="J26" s="90">
        <f>'Z2'!AB9</f>
        <v>7.05</v>
      </c>
    </row>
    <row r="27" spans="1:10" s="91" customFormat="1" ht="16.5" thickTop="1" thickBot="1">
      <c r="A27" s="243">
        <v>4</v>
      </c>
      <c r="B27" s="244">
        <f>Seznam!B10</f>
        <v>2</v>
      </c>
      <c r="C27" s="245" t="str">
        <f>Seznam!C10</f>
        <v>Ema Kučerová</v>
      </c>
      <c r="D27" s="246">
        <f>Seznam!D10</f>
        <v>2009</v>
      </c>
      <c r="E27" s="247" t="str">
        <f>Seznam!E10</f>
        <v>RG Proactive Milevsko</v>
      </c>
      <c r="F27" s="243">
        <f>Seznam!F10</f>
        <v>0</v>
      </c>
      <c r="G27" s="253">
        <f>'Z2'!Y10</f>
        <v>0.6</v>
      </c>
      <c r="H27" s="205">
        <f>'Z2'!Z10</f>
        <v>4.5999999999999996</v>
      </c>
      <c r="I27" s="254">
        <f>'Z2'!AA10</f>
        <v>0</v>
      </c>
      <c r="J27" s="255">
        <f>'Z2'!AB10</f>
        <v>5.1999999999999993</v>
      </c>
    </row>
    <row r="28" spans="1:10" s="91" customFormat="1" ht="16.5" thickTop="1" thickBot="1">
      <c r="A28" s="243">
        <v>5</v>
      </c>
      <c r="B28" s="244">
        <f>Seznam!B11</f>
        <v>3</v>
      </c>
      <c r="C28" s="245" t="str">
        <f>Seznam!C11</f>
        <v>Sarah Weberová</v>
      </c>
      <c r="D28" s="246">
        <f>Seznam!D11</f>
        <v>2009</v>
      </c>
      <c r="E28" s="247" t="str">
        <f>Seznam!E11</f>
        <v>SK TRASKO Vyškov</v>
      </c>
      <c r="F28" s="243">
        <f>Seznam!F11</f>
        <v>0</v>
      </c>
      <c r="G28" s="253">
        <f>'Z2'!Y11</f>
        <v>0.35</v>
      </c>
      <c r="H28" s="205">
        <f>'Z2'!Z11</f>
        <v>4.8</v>
      </c>
      <c r="I28" s="254">
        <f>'Z2'!AA11</f>
        <v>0</v>
      </c>
      <c r="J28" s="255">
        <f>'Z2'!AB11</f>
        <v>5.1499999999999995</v>
      </c>
    </row>
    <row r="29" spans="1:10" s="91" customFormat="1" ht="16.5" thickTop="1" thickBot="1">
      <c r="A29" s="243">
        <v>6</v>
      </c>
      <c r="B29" s="244">
        <f>Seznam!B15</f>
        <v>9</v>
      </c>
      <c r="C29" s="245" t="str">
        <f>Seznam!C15</f>
        <v>Jitka Horáčková</v>
      </c>
      <c r="D29" s="246">
        <f>Seznam!D15</f>
        <v>2009</v>
      </c>
      <c r="E29" s="247" t="str">
        <f>Seznam!E15</f>
        <v>SK TRASKO Vyškov</v>
      </c>
      <c r="F29" s="243">
        <f>Seznam!F15</f>
        <v>0</v>
      </c>
      <c r="G29" s="253">
        <f>'Z2'!Y15</f>
        <v>0.3</v>
      </c>
      <c r="H29" s="205">
        <f>'Z2'!Z15</f>
        <v>4.75</v>
      </c>
      <c r="I29" s="254">
        <f>'Z2'!AA15</f>
        <v>0</v>
      </c>
      <c r="J29" s="255">
        <f>'Z2'!AB15</f>
        <v>5.05</v>
      </c>
    </row>
    <row r="30" spans="1:10" s="91" customFormat="1" ht="16.5" thickTop="1" thickBot="1">
      <c r="A30" s="243">
        <v>7</v>
      </c>
      <c r="B30" s="244">
        <f>Seznam!B13</f>
        <v>7</v>
      </c>
      <c r="C30" s="245" t="str">
        <f>Seznam!C13</f>
        <v>Barbora Nováková</v>
      </c>
      <c r="D30" s="246">
        <f>Seznam!D13</f>
        <v>2009</v>
      </c>
      <c r="E30" s="247" t="str">
        <f>Seznam!E13</f>
        <v>SK TRASKO Vyškov</v>
      </c>
      <c r="F30" s="243">
        <f>Seznam!F13</f>
        <v>0</v>
      </c>
      <c r="G30" s="253">
        <f>'Z2'!Y13</f>
        <v>0.5</v>
      </c>
      <c r="H30" s="205">
        <f>'Z2'!Z13</f>
        <v>4.45</v>
      </c>
      <c r="I30" s="254">
        <f>'Z2'!AA13</f>
        <v>0</v>
      </c>
      <c r="J30" s="255">
        <f>'Z2'!AB13</f>
        <v>4.95</v>
      </c>
    </row>
    <row r="31" spans="1:10" s="91" customFormat="1" ht="16.5" thickTop="1" thickBot="1">
      <c r="A31" s="248"/>
      <c r="B31" s="249"/>
      <c r="C31" s="250"/>
      <c r="D31" s="251"/>
      <c r="E31" s="252"/>
      <c r="F31" s="93" t="e">
        <f>Seznam!#REF!</f>
        <v>#REF!</v>
      </c>
      <c r="G31" s="222"/>
      <c r="H31" s="92"/>
      <c r="I31" s="354">
        <f>'Z2'!AA16</f>
        <v>0</v>
      </c>
      <c r="J31" s="355">
        <f>'Z2'!AB16</f>
        <v>0</v>
      </c>
    </row>
    <row r="32" spans="1:10" ht="20.25" thickTop="1">
      <c r="A32" s="94"/>
      <c r="B32" s="95"/>
      <c r="C32" s="95"/>
      <c r="E32" s="95"/>
      <c r="G32" s="95"/>
      <c r="H32" s="95"/>
      <c r="I32" s="95"/>
      <c r="J32" s="95"/>
    </row>
  </sheetData>
  <sortState ref="B24:J30">
    <sortCondition descending="1" ref="J24:J30"/>
  </sortState>
  <mergeCells count="6">
    <mergeCell ref="G21:I21"/>
    <mergeCell ref="G9:I9"/>
    <mergeCell ref="A1:H1"/>
    <mergeCell ref="A3:H3"/>
    <mergeCell ref="A5:H5"/>
    <mergeCell ref="A7:H7"/>
  </mergeCells>
  <phoneticPr fontId="12" type="noConversion"/>
  <printOptions horizontalCentered="1" verticalCentered="1"/>
  <pageMargins left="0" right="0" top="0.78740157480314965" bottom="0" header="0" footer="0"/>
  <pageSetup paperSize="9" scale="9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Zeros="0" topLeftCell="A8" workbookViewId="0">
      <selection activeCell="C25" sqref="C25"/>
    </sheetView>
  </sheetViews>
  <sheetFormatPr defaultRowHeight="15"/>
  <cols>
    <col min="1" max="1" width="9.7109375" style="97" customWidth="1"/>
    <col min="2" max="2" width="5.85546875" style="97" bestFit="1" customWidth="1"/>
    <col min="3" max="3" width="19.7109375" style="97" bestFit="1" customWidth="1"/>
    <col min="4" max="4" width="6.7109375" style="96" customWidth="1"/>
    <col min="5" max="5" width="26.28515625" style="97" customWidth="1"/>
    <col min="6" max="6" width="5" style="96" hidden="1" customWidth="1"/>
    <col min="7" max="7" width="6.7109375" style="97" hidden="1" customWidth="1"/>
    <col min="8" max="9" width="9.42578125" style="97" bestFit="1" customWidth="1"/>
    <col min="10" max="10" width="8.85546875" style="97" bestFit="1" customWidth="1"/>
    <col min="11" max="11" width="8.85546875" style="97" customWidth="1"/>
    <col min="12" max="12" width="6.7109375" style="97" bestFit="1" customWidth="1"/>
    <col min="13" max="14" width="9.42578125" style="97" bestFit="1" customWidth="1"/>
    <col min="15" max="16" width="8.85546875" style="97" bestFit="1" customWidth="1"/>
    <col min="17" max="16384" width="9.140625" style="97"/>
  </cols>
  <sheetData>
    <row r="1" spans="1:17" customFormat="1" ht="24.75">
      <c r="A1" s="502" t="s">
        <v>394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17" customFormat="1">
      <c r="A2" s="58"/>
      <c r="B2" s="59"/>
      <c r="D2" s="58"/>
      <c r="E2" s="59"/>
      <c r="F2" s="59"/>
      <c r="G2" s="58"/>
      <c r="H2" s="58"/>
      <c r="I2" s="58"/>
      <c r="J2" s="58"/>
      <c r="K2" s="66"/>
    </row>
    <row r="3" spans="1:17" customFormat="1" ht="40.5">
      <c r="A3" s="503" t="s">
        <v>356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</row>
    <row r="4" spans="1:17" s="63" customFormat="1" ht="14.25">
      <c r="A4" s="61"/>
      <c r="B4" s="62"/>
      <c r="C4" s="62"/>
      <c r="D4" s="62"/>
      <c r="E4" s="62"/>
      <c r="F4" s="62"/>
      <c r="G4" s="62"/>
      <c r="H4" s="62"/>
      <c r="I4" s="62"/>
      <c r="J4" s="62"/>
      <c r="K4" s="132"/>
    </row>
    <row r="5" spans="1:17" customFormat="1" ht="19.5">
      <c r="A5" s="504" t="s">
        <v>357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1:17" s="63" customFormat="1" ht="7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132"/>
    </row>
    <row r="7" spans="1:17" customFormat="1" ht="19.5">
      <c r="A7" s="504" t="str">
        <f>Místo</f>
        <v>Milevsko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</row>
    <row r="8" spans="1:17" ht="19.5">
      <c r="A8" s="94"/>
      <c r="B8" s="95"/>
      <c r="C8" s="95"/>
      <c r="E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7" ht="20.25" thickBot="1">
      <c r="A9" s="65" t="str">
        <f>_kat3</f>
        <v>3. Naděje nejmladší 2008</v>
      </c>
    </row>
    <row r="10" spans="1:17" ht="17.25" thickTop="1">
      <c r="A10" s="98"/>
      <c r="B10" s="99"/>
      <c r="C10" s="100"/>
      <c r="D10" s="101"/>
      <c r="E10" s="102"/>
      <c r="F10" s="103"/>
      <c r="G10" s="507" t="str">
        <f>Kat3S1</f>
        <v>sestava bez náčiní</v>
      </c>
      <c r="H10" s="508"/>
      <c r="I10" s="508"/>
      <c r="J10" s="508"/>
      <c r="K10" s="509"/>
      <c r="L10" s="507" t="str">
        <f>Kat3S2</f>
        <v>sestava s libovolným náčiním</v>
      </c>
      <c r="M10" s="508"/>
      <c r="N10" s="508"/>
      <c r="O10" s="508"/>
      <c r="P10" s="509"/>
      <c r="Q10" s="133"/>
    </row>
    <row r="11" spans="1:17" ht="16.5">
      <c r="A11" s="104" t="s">
        <v>395</v>
      </c>
      <c r="B11" s="105" t="s">
        <v>396</v>
      </c>
      <c r="C11" s="106" t="s">
        <v>397</v>
      </c>
      <c r="D11" s="107" t="s">
        <v>3</v>
      </c>
      <c r="E11" s="108" t="s">
        <v>4</v>
      </c>
      <c r="F11" s="104" t="s">
        <v>5</v>
      </c>
      <c r="G11" s="505" t="s">
        <v>354</v>
      </c>
      <c r="H11" s="80" t="s">
        <v>398</v>
      </c>
      <c r="I11" s="109" t="s">
        <v>399</v>
      </c>
      <c r="J11" s="109" t="s">
        <v>352</v>
      </c>
      <c r="K11" s="110" t="s">
        <v>400</v>
      </c>
      <c r="L11" s="505" t="s">
        <v>354</v>
      </c>
      <c r="M11" s="80" t="s">
        <v>398</v>
      </c>
      <c r="N11" s="109" t="s">
        <v>399</v>
      </c>
      <c r="O11" s="109" t="s">
        <v>352</v>
      </c>
      <c r="P11" s="110" t="s">
        <v>400</v>
      </c>
      <c r="Q11" s="134" t="s">
        <v>402</v>
      </c>
    </row>
    <row r="12" spans="1:17" ht="15.75" customHeight="1" thickBot="1">
      <c r="A12" s="111"/>
      <c r="B12" s="112"/>
      <c r="C12" s="113"/>
      <c r="D12" s="114"/>
      <c r="E12" s="115"/>
      <c r="F12" s="116"/>
      <c r="G12" s="506"/>
      <c r="H12" s="87" t="s">
        <v>350</v>
      </c>
      <c r="I12" s="117" t="s">
        <v>351</v>
      </c>
      <c r="J12" s="117"/>
      <c r="K12" s="118"/>
      <c r="L12" s="506"/>
      <c r="M12" s="87" t="s">
        <v>350</v>
      </c>
      <c r="N12" s="117" t="s">
        <v>351</v>
      </c>
      <c r="O12" s="117"/>
      <c r="P12" s="118"/>
      <c r="Q12" s="135"/>
    </row>
    <row r="13" spans="1:17" ht="16.5" hidden="1" customHeight="1">
      <c r="A13" s="103">
        <v>1</v>
      </c>
      <c r="B13" s="99">
        <v>17</v>
      </c>
      <c r="C13" s="119"/>
      <c r="D13" s="120"/>
      <c r="E13" s="121"/>
      <c r="F13" s="122" t="s">
        <v>403</v>
      </c>
      <c r="G13" s="136"/>
      <c r="H13" s="123">
        <v>0</v>
      </c>
      <c r="I13" s="123" t="e">
        <v>#NUM!</v>
      </c>
      <c r="J13" s="123">
        <v>0</v>
      </c>
      <c r="K13" s="124" t="e">
        <v>#NUM!</v>
      </c>
      <c r="L13" s="136"/>
      <c r="M13" s="123">
        <v>0</v>
      </c>
      <c r="N13" s="123" t="e">
        <v>#NUM!</v>
      </c>
      <c r="O13" s="123">
        <v>0</v>
      </c>
      <c r="P13" s="124" t="e">
        <v>#NUM!</v>
      </c>
      <c r="Q13" s="137" t="e">
        <v>#NUM!</v>
      </c>
    </row>
    <row r="14" spans="1:17" s="125" customFormat="1" ht="18" thickTop="1" thickBot="1">
      <c r="A14" s="406">
        <v>1</v>
      </c>
      <c r="B14" s="406">
        <f>Seznam!B22</f>
        <v>8</v>
      </c>
      <c r="C14" s="407" t="str">
        <f>Seznam!C22</f>
        <v>Aneta Šimáková</v>
      </c>
      <c r="D14" s="408">
        <f>Seznam!D22</f>
        <v>2008</v>
      </c>
      <c r="E14" s="409" t="str">
        <f>Seznam!E22</f>
        <v>RG Proactive Milevsko</v>
      </c>
      <c r="F14" s="406" t="e">
        <f>Seznam!#REF!</f>
        <v>#REF!</v>
      </c>
      <c r="G14" s="410" t="e">
        <f>#REF!</f>
        <v>#REF!</v>
      </c>
      <c r="H14" s="411">
        <f>'Z3'!X15</f>
        <v>1.8</v>
      </c>
      <c r="I14" s="89">
        <f>'Z3'!Y15</f>
        <v>5.9</v>
      </c>
      <c r="J14" s="411">
        <f>'Z3'!Z15</f>
        <v>0</v>
      </c>
      <c r="K14" s="412">
        <f>'Z3'!AA15</f>
        <v>7.7</v>
      </c>
      <c r="L14" s="410">
        <f>'Z3'!W26</f>
        <v>0</v>
      </c>
      <c r="M14" s="411">
        <f>'Z3'!X26</f>
        <v>1.6</v>
      </c>
      <c r="N14" s="89">
        <f>'Z3'!Y26</f>
        <v>6.05</v>
      </c>
      <c r="O14" s="411">
        <f>'Z3'!Z26</f>
        <v>0</v>
      </c>
      <c r="P14" s="412">
        <f>'Z3'!AA26</f>
        <v>7.65</v>
      </c>
      <c r="Q14" s="413">
        <f>'Z3'!AB26</f>
        <v>15.350000000000001</v>
      </c>
    </row>
    <row r="15" spans="1:17" s="125" customFormat="1" ht="18" thickTop="1" thickBot="1">
      <c r="A15" s="414">
        <v>2</v>
      </c>
      <c r="B15" s="414">
        <f>Seznam!B20</f>
        <v>6</v>
      </c>
      <c r="C15" s="415" t="str">
        <f>Seznam!C20</f>
        <v>Karin Králová</v>
      </c>
      <c r="D15" s="416">
        <f>Seznam!D20</f>
        <v>2008</v>
      </c>
      <c r="E15" s="417" t="str">
        <f>Seznam!E20</f>
        <v>RG Proactive Milevsko</v>
      </c>
      <c r="F15" s="414">
        <f>Seznam!F20</f>
        <v>0</v>
      </c>
      <c r="G15" s="418" t="e">
        <f>#REF!</f>
        <v>#REF!</v>
      </c>
      <c r="H15" s="411">
        <f>'Z3'!X13</f>
        <v>1.85</v>
      </c>
      <c r="I15" s="89">
        <f>'Z3'!Y13</f>
        <v>6.15</v>
      </c>
      <c r="J15" s="411">
        <f>'Z3'!Z13</f>
        <v>0</v>
      </c>
      <c r="K15" s="412">
        <f>'Z3'!AA13</f>
        <v>8</v>
      </c>
      <c r="L15" s="410" t="str">
        <f>'Z3'!W24</f>
        <v xml:space="preserve"> </v>
      </c>
      <c r="M15" s="411">
        <f>'Z3'!X24</f>
        <v>1.3</v>
      </c>
      <c r="N15" s="89">
        <f>'Z3'!Y24</f>
        <v>5.65</v>
      </c>
      <c r="O15" s="411">
        <f>'Z3'!Z24</f>
        <v>0</v>
      </c>
      <c r="P15" s="412">
        <f>'Z3'!AA24</f>
        <v>6.95</v>
      </c>
      <c r="Q15" s="413">
        <f>'Z3'!AB24</f>
        <v>14.95</v>
      </c>
    </row>
    <row r="16" spans="1:17" s="125" customFormat="1" ht="18" thickTop="1" thickBot="1">
      <c r="A16" s="414">
        <v>3</v>
      </c>
      <c r="B16" s="414">
        <f>Seznam!B16</f>
        <v>1</v>
      </c>
      <c r="C16" s="415" t="str">
        <f>Seznam!C16</f>
        <v>Natálie Podborská</v>
      </c>
      <c r="D16" s="416">
        <f>Seznam!D16</f>
        <v>2008</v>
      </c>
      <c r="E16" s="417" t="str">
        <f>Seznam!E16</f>
        <v>SK TRASKO Vyškov</v>
      </c>
      <c r="F16" s="414">
        <f>Seznam!F16</f>
        <v>0</v>
      </c>
      <c r="G16" s="418" t="e">
        <f>#REF!</f>
        <v>#REF!</v>
      </c>
      <c r="H16" s="411">
        <f>'Z3'!X9</f>
        <v>1</v>
      </c>
      <c r="I16" s="89">
        <f>'Z3'!Y9</f>
        <v>5.45</v>
      </c>
      <c r="J16" s="411">
        <f>'Z3'!Z9</f>
        <v>0</v>
      </c>
      <c r="K16" s="412">
        <f>'Z3'!AA9</f>
        <v>6.45</v>
      </c>
      <c r="L16" s="410" t="str">
        <f>'Z3'!W20</f>
        <v xml:space="preserve"> </v>
      </c>
      <c r="M16" s="411">
        <f>'Z3'!X20</f>
        <v>0.75</v>
      </c>
      <c r="N16" s="89">
        <f>'Z3'!Y20</f>
        <v>5.15</v>
      </c>
      <c r="O16" s="411">
        <f>'Z3'!Z20</f>
        <v>0</v>
      </c>
      <c r="P16" s="412">
        <f>'Z3'!AA20</f>
        <v>5.9</v>
      </c>
      <c r="Q16" s="413">
        <f>'Z3'!AB20</f>
        <v>12.350000000000001</v>
      </c>
    </row>
    <row r="17" spans="1:17" s="125" customFormat="1" ht="18" thickTop="1" thickBot="1">
      <c r="A17" s="199">
        <v>4</v>
      </c>
      <c r="B17" s="199">
        <f>Seznam!B18</f>
        <v>3</v>
      </c>
      <c r="C17" s="200" t="str">
        <f>Seznam!C18</f>
        <v>Adéla Navrátilová</v>
      </c>
      <c r="D17" s="109">
        <f>Seznam!D18</f>
        <v>2008</v>
      </c>
      <c r="E17" s="126" t="str">
        <f>Seznam!E18</f>
        <v>SK TRASKO Vyškov</v>
      </c>
      <c r="F17" s="199">
        <f>Seznam!F18</f>
        <v>0</v>
      </c>
      <c r="G17" s="138" t="e">
        <f>#REF!</f>
        <v>#REF!</v>
      </c>
      <c r="H17" s="206">
        <f>'Z3'!X11</f>
        <v>0.7</v>
      </c>
      <c r="I17" s="205">
        <f>'Z3'!Y11</f>
        <v>5.55</v>
      </c>
      <c r="J17" s="206">
        <f>'Z3'!Z11</f>
        <v>0</v>
      </c>
      <c r="K17" s="207">
        <f>'Z3'!AA11</f>
        <v>6.25</v>
      </c>
      <c r="L17" s="208" t="str">
        <f>'Z3'!W22</f>
        <v xml:space="preserve"> </v>
      </c>
      <c r="M17" s="206">
        <f>'Z3'!X22</f>
        <v>0.9</v>
      </c>
      <c r="N17" s="205">
        <f>'Z3'!Y22</f>
        <v>4.2</v>
      </c>
      <c r="O17" s="206">
        <f>'Z3'!Z22</f>
        <v>0</v>
      </c>
      <c r="P17" s="207">
        <f>'Z3'!AA22</f>
        <v>5.1000000000000005</v>
      </c>
      <c r="Q17" s="240">
        <f>'Z3'!AB22</f>
        <v>11.350000000000001</v>
      </c>
    </row>
    <row r="18" spans="1:17" s="125" customFormat="1" ht="18" thickTop="1" thickBot="1">
      <c r="A18" s="199">
        <v>5</v>
      </c>
      <c r="B18" s="199">
        <f>Seznam!B17</f>
        <v>2</v>
      </c>
      <c r="C18" s="200" t="str">
        <f>Seznam!C17</f>
        <v>Nikola Blažková</v>
      </c>
      <c r="D18" s="109">
        <f>Seznam!D17</f>
        <v>2008</v>
      </c>
      <c r="E18" s="126" t="str">
        <f>Seznam!E17</f>
        <v>RG Proactive Milevsko</v>
      </c>
      <c r="F18" s="199">
        <f>Seznam!F17</f>
        <v>0</v>
      </c>
      <c r="G18" s="138" t="e">
        <f>#REF!</f>
        <v>#REF!</v>
      </c>
      <c r="H18" s="206">
        <f>'Z3'!X10</f>
        <v>0.65</v>
      </c>
      <c r="I18" s="205">
        <f>'Z3'!Y10</f>
        <v>4.45</v>
      </c>
      <c r="J18" s="206">
        <f>'Z3'!Z10</f>
        <v>0</v>
      </c>
      <c r="K18" s="207">
        <f>'Z3'!AA10</f>
        <v>5.1000000000000005</v>
      </c>
      <c r="L18" s="208" t="str">
        <f>'Z3'!W21</f>
        <v xml:space="preserve"> </v>
      </c>
      <c r="M18" s="206">
        <f>'Z3'!X21</f>
        <v>0.55000000000000004</v>
      </c>
      <c r="N18" s="205">
        <f>'Z3'!Y21</f>
        <v>5.2</v>
      </c>
      <c r="O18" s="206">
        <f>'Z3'!Z21</f>
        <v>0</v>
      </c>
      <c r="P18" s="207">
        <f>'Z3'!AA21</f>
        <v>5.75</v>
      </c>
      <c r="Q18" s="240">
        <f>'Z3'!AB21</f>
        <v>10.850000000000001</v>
      </c>
    </row>
    <row r="19" spans="1:17" s="125" customFormat="1" ht="18" thickTop="1" thickBot="1">
      <c r="A19" s="199">
        <v>5</v>
      </c>
      <c r="B19" s="199">
        <f>Seznam!B21</f>
        <v>7</v>
      </c>
      <c r="C19" s="200" t="str">
        <f>Seznam!C21</f>
        <v>Nikol Fukarová</v>
      </c>
      <c r="D19" s="109">
        <f>Seznam!D21</f>
        <v>2008</v>
      </c>
      <c r="E19" s="126" t="str">
        <f>Seznam!E21</f>
        <v>TopGym Karlovy Vary</v>
      </c>
      <c r="F19" s="199">
        <f>Seznam!F21</f>
        <v>0</v>
      </c>
      <c r="G19" s="138" t="e">
        <f>#REF!</f>
        <v>#REF!</v>
      </c>
      <c r="H19" s="206">
        <f>'Z3'!X14</f>
        <v>0.7</v>
      </c>
      <c r="I19" s="205">
        <f>'Z3'!Y14</f>
        <v>5.45</v>
      </c>
      <c r="J19" s="206">
        <f>'Z3'!Z14</f>
        <v>0</v>
      </c>
      <c r="K19" s="207">
        <f>'Z3'!AA14</f>
        <v>6.15</v>
      </c>
      <c r="L19" s="208">
        <f>'Z3'!W25</f>
        <v>0</v>
      </c>
      <c r="M19" s="206">
        <f>'Z3'!X25</f>
        <v>0.45</v>
      </c>
      <c r="N19" s="205">
        <f>'Z3'!Y25</f>
        <v>4.25</v>
      </c>
      <c r="O19" s="206">
        <f>'Z3'!Z25</f>
        <v>0</v>
      </c>
      <c r="P19" s="207">
        <f>'Z3'!AA25</f>
        <v>4.7</v>
      </c>
      <c r="Q19" s="240">
        <f>'Z3'!AB25</f>
        <v>10.850000000000001</v>
      </c>
    </row>
    <row r="20" spans="1:17" s="125" customFormat="1" ht="18" thickTop="1" thickBot="1">
      <c r="A20" s="201">
        <v>7</v>
      </c>
      <c r="B20" s="201">
        <f>Seznam!B19</f>
        <v>4</v>
      </c>
      <c r="C20" s="202" t="str">
        <f>Seznam!C19</f>
        <v>Kristina Procházková</v>
      </c>
      <c r="D20" s="203">
        <f>Seznam!D19</f>
        <v>2008</v>
      </c>
      <c r="E20" s="204" t="str">
        <f>Seznam!E19</f>
        <v>RG Proactive Milevsko</v>
      </c>
      <c r="F20" s="201">
        <f>Seznam!F19</f>
        <v>0</v>
      </c>
      <c r="G20" s="139" t="e">
        <f>#REF!</f>
        <v>#REF!</v>
      </c>
      <c r="H20" s="351">
        <f>'Z3'!X12</f>
        <v>0.85</v>
      </c>
      <c r="I20" s="92">
        <f>'Z3'!Y12</f>
        <v>4.75</v>
      </c>
      <c r="J20" s="130">
        <f>'Z3'!Z12</f>
        <v>0</v>
      </c>
      <c r="K20" s="353">
        <f>'Z3'!AA12</f>
        <v>5.6</v>
      </c>
      <c r="L20" s="139" t="str">
        <f>'Z3'!W23</f>
        <v xml:space="preserve"> </v>
      </c>
      <c r="M20" s="351">
        <f>'Z3'!X23</f>
        <v>0.2</v>
      </c>
      <c r="N20" s="352">
        <f>'Z3'!Y23</f>
        <v>4.2</v>
      </c>
      <c r="O20" s="130">
        <f>'Z3'!Z23</f>
        <v>0.3</v>
      </c>
      <c r="P20" s="353">
        <f>'Z3'!AA23</f>
        <v>4.1000000000000005</v>
      </c>
      <c r="Q20" s="356">
        <f>'Z3'!AB23</f>
        <v>9.6999999999999993</v>
      </c>
    </row>
    <row r="21" spans="1:17" ht="15.75" thickTop="1">
      <c r="H21" s="97">
        <f>'Z3'!X16</f>
        <v>0</v>
      </c>
      <c r="I21" s="97">
        <f>'Z3'!Y16</f>
        <v>0</v>
      </c>
      <c r="J21" s="97">
        <f>'Z3'!Z16</f>
        <v>0</v>
      </c>
      <c r="K21" s="97">
        <f>'Z3'!AA16</f>
        <v>0</v>
      </c>
      <c r="L21" s="97">
        <f>'Z3'!W27</f>
        <v>0</v>
      </c>
      <c r="M21" s="97">
        <f>'Z3'!X27</f>
        <v>0</v>
      </c>
      <c r="N21" s="97">
        <f>'Z3'!Y27</f>
        <v>0</v>
      </c>
      <c r="O21" s="97">
        <f>'Z3'!Z27</f>
        <v>0</v>
      </c>
      <c r="P21" s="97">
        <f>'Z3'!AA27</f>
        <v>0</v>
      </c>
      <c r="Q21" s="97">
        <f>'Z3'!AB27</f>
        <v>0</v>
      </c>
    </row>
  </sheetData>
  <sortState ref="B14:Q20">
    <sortCondition descending="1" ref="Q14:Q20"/>
  </sortState>
  <mergeCells count="8">
    <mergeCell ref="G11:G12"/>
    <mergeCell ref="L11:L12"/>
    <mergeCell ref="G10:K10"/>
    <mergeCell ref="L10:P10"/>
    <mergeCell ref="A1:L1"/>
    <mergeCell ref="A3:L3"/>
    <mergeCell ref="A5:L5"/>
    <mergeCell ref="A7:L7"/>
  </mergeCells>
  <phoneticPr fontId="12" type="noConversion"/>
  <printOptions horizontalCentered="1"/>
  <pageMargins left="0" right="0" top="0.78740157480314965" bottom="0" header="0" footer="0"/>
  <pageSetup paperSize="9" scale="94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showZeros="0" topLeftCell="A3" workbookViewId="0">
      <selection activeCell="Q10" sqref="Q10:U10"/>
    </sheetView>
  </sheetViews>
  <sheetFormatPr defaultRowHeight="15"/>
  <cols>
    <col min="1" max="1" width="9.7109375" style="97" customWidth="1"/>
    <col min="2" max="2" width="5.85546875" style="97" bestFit="1" customWidth="1"/>
    <col min="3" max="3" width="18.28515625" style="97" bestFit="1" customWidth="1"/>
    <col min="4" max="4" width="6.7109375" style="96" customWidth="1"/>
    <col min="5" max="5" width="26.28515625" style="97" bestFit="1" customWidth="1"/>
    <col min="6" max="6" width="5" style="96" hidden="1" customWidth="1"/>
    <col min="7" max="7" width="6.7109375" style="97" hidden="1" customWidth="1"/>
    <col min="8" max="9" width="9.42578125" style="97" bestFit="1" customWidth="1"/>
    <col min="10" max="10" width="8.85546875" style="97" bestFit="1" customWidth="1"/>
    <col min="11" max="11" width="8.85546875" style="97" customWidth="1"/>
    <col min="12" max="12" width="6" style="97" hidden="1" customWidth="1"/>
    <col min="13" max="14" width="9.42578125" style="97" bestFit="1" customWidth="1"/>
    <col min="15" max="16" width="8.85546875" style="97" bestFit="1" customWidth="1"/>
    <col min="17" max="17" width="6.7109375" style="97" hidden="1" customWidth="1"/>
    <col min="18" max="19" width="9.42578125" style="97" bestFit="1" customWidth="1"/>
    <col min="20" max="21" width="8.85546875" style="97" bestFit="1" customWidth="1"/>
    <col min="22" max="16384" width="9.140625" style="97"/>
  </cols>
  <sheetData>
    <row r="1" spans="1:22" customFormat="1" ht="24.75">
      <c r="A1" s="502" t="s">
        <v>394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22" customFormat="1">
      <c r="A2" s="58"/>
      <c r="B2" s="59"/>
      <c r="D2" s="58"/>
      <c r="E2" s="59"/>
      <c r="F2" s="59"/>
      <c r="G2" s="58"/>
      <c r="H2" s="58"/>
      <c r="I2" s="58"/>
      <c r="J2" s="58"/>
      <c r="K2" s="66"/>
    </row>
    <row r="3" spans="1:22" customFormat="1" ht="40.5">
      <c r="A3" s="503" t="s">
        <v>356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</row>
    <row r="4" spans="1:22" s="63" customFormat="1" ht="14.25">
      <c r="A4" s="61"/>
      <c r="B4" s="62"/>
      <c r="C4" s="62"/>
      <c r="D4" s="62"/>
      <c r="E4" s="62"/>
      <c r="F4" s="62"/>
      <c r="G4" s="62"/>
      <c r="H4" s="62"/>
      <c r="I4" s="62"/>
      <c r="J4" s="62"/>
      <c r="K4" s="132"/>
    </row>
    <row r="5" spans="1:22" customFormat="1" ht="19.5">
      <c r="A5" s="504" t="s">
        <v>357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1:22" s="63" customFormat="1" ht="7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132"/>
    </row>
    <row r="7" spans="1:22" customFormat="1" ht="19.5">
      <c r="A7" s="504" t="str">
        <f>Místo</f>
        <v>Milevsko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</row>
    <row r="8" spans="1:22" ht="19.5">
      <c r="A8" s="94"/>
      <c r="B8" s="95"/>
      <c r="C8" s="95"/>
      <c r="E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2" ht="20.25" thickBot="1">
      <c r="A9" s="65" t="str">
        <f>_kat4</f>
        <v>4. Naděje mladší 2007</v>
      </c>
    </row>
    <row r="10" spans="1:22" ht="17.25" thickTop="1">
      <c r="A10" s="98"/>
      <c r="B10" s="99"/>
      <c r="C10" s="100"/>
      <c r="D10" s="101"/>
      <c r="E10" s="102"/>
      <c r="F10" s="237"/>
      <c r="G10" s="508" t="str">
        <f>Kat4S1</f>
        <v>sestava s obručí</v>
      </c>
      <c r="H10" s="508"/>
      <c r="I10" s="508"/>
      <c r="J10" s="508"/>
      <c r="K10" s="509"/>
      <c r="L10" s="507" t="s">
        <v>340</v>
      </c>
      <c r="M10" s="508"/>
      <c r="N10" s="508"/>
      <c r="O10" s="508"/>
      <c r="P10" s="509"/>
      <c r="Q10" s="507" t="s">
        <v>331</v>
      </c>
      <c r="R10" s="508"/>
      <c r="S10" s="508"/>
      <c r="T10" s="508"/>
      <c r="U10" s="509"/>
      <c r="V10" s="133"/>
    </row>
    <row r="11" spans="1:22" ht="16.5">
      <c r="A11" s="104" t="s">
        <v>395</v>
      </c>
      <c r="B11" s="105" t="s">
        <v>396</v>
      </c>
      <c r="C11" s="106" t="s">
        <v>397</v>
      </c>
      <c r="D11" s="107" t="s">
        <v>3</v>
      </c>
      <c r="E11" s="108" t="s">
        <v>4</v>
      </c>
      <c r="F11" s="238" t="s">
        <v>5</v>
      </c>
      <c r="G11" s="510" t="s">
        <v>354</v>
      </c>
      <c r="H11" s="80" t="s">
        <v>398</v>
      </c>
      <c r="I11" s="109" t="s">
        <v>399</v>
      </c>
      <c r="J11" s="109" t="s">
        <v>352</v>
      </c>
      <c r="K11" s="110" t="s">
        <v>400</v>
      </c>
      <c r="L11" s="505" t="s">
        <v>354</v>
      </c>
      <c r="M11" s="80" t="s">
        <v>398</v>
      </c>
      <c r="N11" s="109" t="s">
        <v>399</v>
      </c>
      <c r="O11" s="109" t="s">
        <v>352</v>
      </c>
      <c r="P11" s="110" t="s">
        <v>400</v>
      </c>
      <c r="Q11" s="505" t="s">
        <v>354</v>
      </c>
      <c r="R11" s="80" t="s">
        <v>398</v>
      </c>
      <c r="S11" s="109" t="s">
        <v>399</v>
      </c>
      <c r="T11" s="109" t="s">
        <v>352</v>
      </c>
      <c r="U11" s="110" t="s">
        <v>400</v>
      </c>
      <c r="V11" s="134" t="s">
        <v>402</v>
      </c>
    </row>
    <row r="12" spans="1:22" ht="15.75" customHeight="1" thickBot="1">
      <c r="A12" s="111"/>
      <c r="B12" s="112"/>
      <c r="C12" s="113"/>
      <c r="D12" s="114"/>
      <c r="E12" s="115"/>
      <c r="F12" s="239"/>
      <c r="G12" s="511"/>
      <c r="H12" s="87" t="s">
        <v>350</v>
      </c>
      <c r="I12" s="117" t="s">
        <v>351</v>
      </c>
      <c r="J12" s="117"/>
      <c r="K12" s="118"/>
      <c r="L12" s="506"/>
      <c r="M12" s="87" t="s">
        <v>350</v>
      </c>
      <c r="N12" s="117" t="s">
        <v>351</v>
      </c>
      <c r="O12" s="117"/>
      <c r="P12" s="118"/>
      <c r="Q12" s="506"/>
      <c r="R12" s="87" t="s">
        <v>350</v>
      </c>
      <c r="S12" s="117" t="s">
        <v>351</v>
      </c>
      <c r="T12" s="117"/>
      <c r="U12" s="118"/>
      <c r="V12" s="135"/>
    </row>
    <row r="13" spans="1:22" ht="16.5" hidden="1" customHeight="1">
      <c r="A13" s="103">
        <v>1</v>
      </c>
      <c r="B13" s="99">
        <v>17</v>
      </c>
      <c r="C13" s="119"/>
      <c r="D13" s="120"/>
      <c r="E13" s="121"/>
      <c r="F13" s="122" t="s">
        <v>403</v>
      </c>
      <c r="G13" s="136"/>
      <c r="H13" s="123">
        <v>0</v>
      </c>
      <c r="I13" s="123" t="e">
        <v>#NUM!</v>
      </c>
      <c r="J13" s="123">
        <v>0</v>
      </c>
      <c r="K13" s="124" t="e">
        <v>#NUM!</v>
      </c>
      <c r="L13" s="136"/>
      <c r="M13" s="123">
        <v>0</v>
      </c>
      <c r="N13" s="123" t="e">
        <v>#NUM!</v>
      </c>
      <c r="O13" s="123">
        <v>0</v>
      </c>
      <c r="P13" s="124" t="e">
        <v>#NUM!</v>
      </c>
      <c r="Q13" s="136"/>
      <c r="R13" s="123">
        <v>0</v>
      </c>
      <c r="S13" s="123" t="e">
        <v>#NUM!</v>
      </c>
      <c r="T13" s="123">
        <v>0</v>
      </c>
      <c r="U13" s="124" t="e">
        <v>#NUM!</v>
      </c>
      <c r="V13" s="137" t="e">
        <v>#NUM!</v>
      </c>
    </row>
    <row r="14" spans="1:22" s="125" customFormat="1" ht="18" thickTop="1" thickBot="1">
      <c r="A14" s="406">
        <v>1</v>
      </c>
      <c r="B14" s="406">
        <f>Seznam!B31</f>
        <v>12</v>
      </c>
      <c r="C14" s="407" t="str">
        <f>Seznam!C31</f>
        <v>Valentýna Petříková</v>
      </c>
      <c r="D14" s="408">
        <f>Seznam!D31</f>
        <v>2007</v>
      </c>
      <c r="E14" s="409" t="str">
        <f>Seznam!E31</f>
        <v>RG Proactive Milevsko</v>
      </c>
      <c r="F14" s="406" t="e">
        <f>Seznam!#REF!</f>
        <v>#REF!</v>
      </c>
      <c r="G14" s="410" t="e">
        <f>#REF!</f>
        <v>#REF!</v>
      </c>
      <c r="H14" s="411">
        <f>'Z4'!X17</f>
        <v>2.5499999999999998</v>
      </c>
      <c r="I14" s="89">
        <f>'Z4'!Y17</f>
        <v>6.15</v>
      </c>
      <c r="J14" s="411">
        <f>'Z4'!Z17</f>
        <v>0</v>
      </c>
      <c r="K14" s="412">
        <f>'Z4'!AA17</f>
        <v>8.6999999999999993</v>
      </c>
      <c r="L14" s="410" t="str">
        <f>'Z4'!W43</f>
        <v>bez</v>
      </c>
      <c r="M14" s="411">
        <f>'Z4'!X30</f>
        <v>2.35</v>
      </c>
      <c r="N14" s="89">
        <f>'Z4'!Y30</f>
        <v>5.85</v>
      </c>
      <c r="O14" s="411">
        <f>'Z4'!Z30</f>
        <v>0</v>
      </c>
      <c r="P14" s="412">
        <f>'Z4'!AA30</f>
        <v>8.1999999999999993</v>
      </c>
      <c r="Q14" s="410">
        <f>'Z4'!AB43</f>
        <v>26.549999999999997</v>
      </c>
      <c r="R14" s="411">
        <f>'Z4'!X43</f>
        <v>2.35</v>
      </c>
      <c r="S14" s="89">
        <f>'Z4'!Y43</f>
        <v>7.3</v>
      </c>
      <c r="T14" s="411">
        <f>'Z4'!Z43</f>
        <v>0</v>
      </c>
      <c r="U14" s="412">
        <f>'Z4'!AA43</f>
        <v>9.65</v>
      </c>
      <c r="V14" s="413">
        <f>'Z4'!AB43</f>
        <v>26.549999999999997</v>
      </c>
    </row>
    <row r="15" spans="1:22" s="125" customFormat="1" ht="18" thickTop="1" thickBot="1">
      <c r="A15" s="414">
        <v>2</v>
      </c>
      <c r="B15" s="414">
        <f>Seznam!B27</f>
        <v>6</v>
      </c>
      <c r="C15" s="415" t="str">
        <f>Seznam!C27</f>
        <v>Natálie Šeďová</v>
      </c>
      <c r="D15" s="416">
        <f>Seznam!D27</f>
        <v>2007</v>
      </c>
      <c r="E15" s="417" t="str">
        <f>Seznam!E27</f>
        <v>SK PROVO Brno</v>
      </c>
      <c r="F15" s="414">
        <f>Seznam!F27</f>
        <v>0</v>
      </c>
      <c r="G15" s="418" t="e">
        <f>#REF!</f>
        <v>#REF!</v>
      </c>
      <c r="H15" s="411">
        <f>'Z4'!X13</f>
        <v>3.2</v>
      </c>
      <c r="I15" s="89">
        <f>'Z4'!Y13</f>
        <v>6</v>
      </c>
      <c r="J15" s="411">
        <f>'Z4'!Z13</f>
        <v>0</v>
      </c>
      <c r="K15" s="412">
        <f>'Z4'!AA13</f>
        <v>9.1999999999999993</v>
      </c>
      <c r="L15" s="418" t="str">
        <f>'Z4'!W39</f>
        <v>bez</v>
      </c>
      <c r="M15" s="411">
        <f>'Z4'!X26</f>
        <v>2.35</v>
      </c>
      <c r="N15" s="89">
        <f>'Z4'!Y26</f>
        <v>5.55</v>
      </c>
      <c r="O15" s="411">
        <f>'Z4'!Z26</f>
        <v>0</v>
      </c>
      <c r="P15" s="412">
        <f>'Z4'!AA26</f>
        <v>7.9</v>
      </c>
      <c r="Q15" s="418">
        <f>'Z4'!AB39</f>
        <v>26.5</v>
      </c>
      <c r="R15" s="411">
        <f>'Z4'!X39</f>
        <v>2.5</v>
      </c>
      <c r="S15" s="89">
        <f>'Z4'!Y39</f>
        <v>6.9</v>
      </c>
      <c r="T15" s="411">
        <f>'Z4'!Z39</f>
        <v>0</v>
      </c>
      <c r="U15" s="412">
        <f>'Z4'!AA39</f>
        <v>9.4</v>
      </c>
      <c r="V15" s="413">
        <f>'Z4'!AB39</f>
        <v>26.5</v>
      </c>
    </row>
    <row r="16" spans="1:22" s="125" customFormat="1" ht="18" thickTop="1" thickBot="1">
      <c r="A16" s="414">
        <v>3</v>
      </c>
      <c r="B16" s="414">
        <f>Seznam!B24</f>
        <v>2</v>
      </c>
      <c r="C16" s="415" t="str">
        <f>Seznam!C24</f>
        <v>Natálie Legindi</v>
      </c>
      <c r="D16" s="416">
        <f>Seznam!D24</f>
        <v>2007</v>
      </c>
      <c r="E16" s="417" t="str">
        <f>Seznam!E24</f>
        <v>SKP MG Brno</v>
      </c>
      <c r="F16" s="414">
        <f>Seznam!F24</f>
        <v>0</v>
      </c>
      <c r="G16" s="418" t="e">
        <f>#REF!</f>
        <v>#REF!</v>
      </c>
      <c r="H16" s="411">
        <f>'Z4'!X10</f>
        <v>2.15</v>
      </c>
      <c r="I16" s="89">
        <f>'Z4'!Y10</f>
        <v>5.8</v>
      </c>
      <c r="J16" s="411">
        <f>'Z4'!Z10</f>
        <v>0</v>
      </c>
      <c r="K16" s="412">
        <f>'Z4'!AA10</f>
        <v>7.9499999999999993</v>
      </c>
      <c r="L16" s="418" t="str">
        <f>'Z4'!W36</f>
        <v>bez</v>
      </c>
      <c r="M16" s="411">
        <f>'Z4'!X23</f>
        <v>1.9</v>
      </c>
      <c r="N16" s="89">
        <f>'Z4'!Y23</f>
        <v>5.5</v>
      </c>
      <c r="O16" s="411">
        <f>'Z4'!Z23</f>
        <v>0</v>
      </c>
      <c r="P16" s="412">
        <f>'Z4'!AA23</f>
        <v>7.4</v>
      </c>
      <c r="Q16" s="418">
        <f>'Z4'!AB36</f>
        <v>23.75</v>
      </c>
      <c r="R16" s="411">
        <f>'Z4'!X36</f>
        <v>1.6</v>
      </c>
      <c r="S16" s="89">
        <f>'Z4'!Y36</f>
        <v>6.8</v>
      </c>
      <c r="T16" s="411">
        <f>'Z4'!Z36</f>
        <v>0</v>
      </c>
      <c r="U16" s="412">
        <f>'Z4'!AA36</f>
        <v>8.4</v>
      </c>
      <c r="V16" s="413">
        <f>'Z4'!AB36</f>
        <v>23.75</v>
      </c>
    </row>
    <row r="17" spans="1:22" s="125" customFormat="1" ht="18" thickTop="1" thickBot="1">
      <c r="A17" s="199">
        <v>4</v>
      </c>
      <c r="B17" s="199">
        <f>Seznam!B23</f>
        <v>1</v>
      </c>
      <c r="C17" s="200" t="str">
        <f>Seznam!C23</f>
        <v>Anna Pomahačová</v>
      </c>
      <c r="D17" s="109">
        <f>Seznam!D23</f>
        <v>2007</v>
      </c>
      <c r="E17" s="126" t="str">
        <f>Seznam!E23</f>
        <v>Žižkov I. Elite</v>
      </c>
      <c r="F17" s="199">
        <f>Seznam!F23</f>
        <v>0</v>
      </c>
      <c r="G17" s="138" t="e">
        <f>#REF!</f>
        <v>#REF!</v>
      </c>
      <c r="H17" s="206">
        <f>'Z4'!X9</f>
        <v>1.35</v>
      </c>
      <c r="I17" s="205">
        <f>'Z4'!Y9</f>
        <v>4.95</v>
      </c>
      <c r="J17" s="206">
        <f>'Z4'!Z9</f>
        <v>0</v>
      </c>
      <c r="K17" s="207">
        <f>'Z4'!AA9</f>
        <v>6.3000000000000007</v>
      </c>
      <c r="L17" s="138" t="str">
        <f>'Z4'!W35</f>
        <v>bez</v>
      </c>
      <c r="M17" s="206">
        <f>'Z4'!X22</f>
        <v>1.95</v>
      </c>
      <c r="N17" s="205">
        <f>'Z4'!Y22</f>
        <v>5.55</v>
      </c>
      <c r="O17" s="206">
        <f>'Z4'!Z22</f>
        <v>0</v>
      </c>
      <c r="P17" s="207">
        <f>'Z4'!AA22</f>
        <v>7.5</v>
      </c>
      <c r="Q17" s="138">
        <f>'Z4'!AB35</f>
        <v>22.75</v>
      </c>
      <c r="R17" s="206">
        <f>'Z4'!X35</f>
        <v>1.85</v>
      </c>
      <c r="S17" s="205">
        <f>'Z4'!Y35</f>
        <v>7.1</v>
      </c>
      <c r="T17" s="206">
        <f>'Z4'!Z35</f>
        <v>0</v>
      </c>
      <c r="U17" s="207">
        <f>'Z4'!AA35</f>
        <v>8.9499999999999993</v>
      </c>
      <c r="V17" s="240">
        <f>'Z4'!AB35</f>
        <v>22.75</v>
      </c>
    </row>
    <row r="18" spans="1:22" s="125" customFormat="1" ht="18" thickTop="1" thickBot="1">
      <c r="A18" s="199">
        <v>5</v>
      </c>
      <c r="B18" s="199">
        <f>Seznam!B28</f>
        <v>7</v>
      </c>
      <c r="C18" s="200" t="str">
        <f>Seznam!C28</f>
        <v>Tereza Procházková</v>
      </c>
      <c r="D18" s="109">
        <f>Seznam!D28</f>
        <v>2007</v>
      </c>
      <c r="E18" s="126" t="str">
        <f>Seznam!E28</f>
        <v>SKP MG Brno</v>
      </c>
      <c r="F18" s="199">
        <f>Seznam!F28</f>
        <v>0</v>
      </c>
      <c r="G18" s="138" t="e">
        <f>#REF!</f>
        <v>#REF!</v>
      </c>
      <c r="H18" s="206">
        <f>'Z4'!X14</f>
        <v>2</v>
      </c>
      <c r="I18" s="205">
        <f>'Z4'!Y14</f>
        <v>5.5</v>
      </c>
      <c r="J18" s="206">
        <f>'Z4'!Z14</f>
        <v>0</v>
      </c>
      <c r="K18" s="207">
        <f>'Z4'!AA14</f>
        <v>7.5</v>
      </c>
      <c r="L18" s="138" t="str">
        <f>'Z4'!W40</f>
        <v>bez</v>
      </c>
      <c r="M18" s="206">
        <f>'Z4'!X27</f>
        <v>1.45</v>
      </c>
      <c r="N18" s="205">
        <f>'Z4'!Y27</f>
        <v>4.9000000000000004</v>
      </c>
      <c r="O18" s="206">
        <f>'Z4'!Z27</f>
        <v>0</v>
      </c>
      <c r="P18" s="207">
        <f>'Z4'!AA27</f>
        <v>6.3500000000000005</v>
      </c>
      <c r="Q18" s="138">
        <f>'Z4'!AB40</f>
        <v>22.3</v>
      </c>
      <c r="R18" s="206">
        <f>'Z4'!X40</f>
        <v>1.7</v>
      </c>
      <c r="S18" s="205">
        <f>'Z4'!Y40</f>
        <v>6.75</v>
      </c>
      <c r="T18" s="206">
        <f>'Z4'!Z40</f>
        <v>0</v>
      </c>
      <c r="U18" s="207">
        <f>'Z4'!AA40</f>
        <v>8.4499999999999993</v>
      </c>
      <c r="V18" s="240">
        <f>'Z4'!AB40</f>
        <v>22.3</v>
      </c>
    </row>
    <row r="19" spans="1:22" s="125" customFormat="1" ht="18" thickTop="1" thickBot="1">
      <c r="A19" s="199">
        <v>6</v>
      </c>
      <c r="B19" s="199">
        <f>Seznam!B30</f>
        <v>9</v>
      </c>
      <c r="C19" s="200" t="str">
        <f>Seznam!C30</f>
        <v>Sofie Sůvová</v>
      </c>
      <c r="D19" s="109">
        <f>Seznam!D30</f>
        <v>2007</v>
      </c>
      <c r="E19" s="126" t="str">
        <f>Seznam!E30</f>
        <v>Žižkov I. Elite</v>
      </c>
      <c r="F19" s="199">
        <f>Seznam!F30</f>
        <v>0</v>
      </c>
      <c r="G19" s="138" t="e">
        <f>#REF!</f>
        <v>#REF!</v>
      </c>
      <c r="H19" s="206">
        <f>'Z4'!X16</f>
        <v>1.2</v>
      </c>
      <c r="I19" s="205">
        <f>'Z4'!Y16</f>
        <v>5.05</v>
      </c>
      <c r="J19" s="206">
        <f>'Z4'!Z16</f>
        <v>0</v>
      </c>
      <c r="K19" s="207">
        <f>'Z4'!AA16</f>
        <v>6.25</v>
      </c>
      <c r="L19" s="138" t="str">
        <f>'Z4'!W42</f>
        <v>bez</v>
      </c>
      <c r="M19" s="206">
        <f>'Z4'!X29</f>
        <v>1.05</v>
      </c>
      <c r="N19" s="205">
        <f>'Z4'!Y29</f>
        <v>4.25</v>
      </c>
      <c r="O19" s="206">
        <f>'Z4'!Z29</f>
        <v>0</v>
      </c>
      <c r="P19" s="207">
        <f>'Z4'!AA29</f>
        <v>5.3</v>
      </c>
      <c r="Q19" s="138">
        <f>'Z4'!AB42</f>
        <v>19.600000000000001</v>
      </c>
      <c r="R19" s="206">
        <f>'Z4'!X42</f>
        <v>1.35</v>
      </c>
      <c r="S19" s="205">
        <f>'Z4'!Y42</f>
        <v>6.7</v>
      </c>
      <c r="T19" s="206">
        <f>'Z4'!Z42</f>
        <v>0</v>
      </c>
      <c r="U19" s="207">
        <f>'Z4'!AA42</f>
        <v>8.0500000000000007</v>
      </c>
      <c r="V19" s="240">
        <f>'Z4'!AB42</f>
        <v>19.600000000000001</v>
      </c>
    </row>
    <row r="20" spans="1:22" s="125" customFormat="1" ht="18" thickTop="1" thickBot="1">
      <c r="A20" s="199">
        <v>7</v>
      </c>
      <c r="B20" s="199">
        <f>Seznam!B25</f>
        <v>3</v>
      </c>
      <c r="C20" s="200" t="str">
        <f>Seznam!C25</f>
        <v>Anika Dominová</v>
      </c>
      <c r="D20" s="109">
        <f>Seznam!D25</f>
        <v>2007</v>
      </c>
      <c r="E20" s="126" t="str">
        <f>Seznam!E25</f>
        <v>SLAVIA HRADEC KRÁLOVÉ</v>
      </c>
      <c r="F20" s="199">
        <f>Seznam!F25</f>
        <v>0</v>
      </c>
      <c r="G20" s="138" t="e">
        <f>#REF!</f>
        <v>#REF!</v>
      </c>
      <c r="H20" s="206">
        <f>'Z4'!X11</f>
        <v>0.45</v>
      </c>
      <c r="I20" s="205">
        <f>'Z4'!Y11</f>
        <v>4.5999999999999996</v>
      </c>
      <c r="J20" s="206">
        <f>'Z4'!Z11</f>
        <v>0</v>
      </c>
      <c r="K20" s="207">
        <f>'Z4'!AA11</f>
        <v>5.05</v>
      </c>
      <c r="L20" s="138" t="str">
        <f>'Z4'!W37</f>
        <v>bez</v>
      </c>
      <c r="M20" s="206">
        <f>'Z4'!X24</f>
        <v>0.9</v>
      </c>
      <c r="N20" s="205">
        <f>'Z4'!Y24</f>
        <v>4.6500000000000004</v>
      </c>
      <c r="O20" s="206">
        <f>'Z4'!Z24</f>
        <v>0</v>
      </c>
      <c r="P20" s="207">
        <f>'Z4'!AA24</f>
        <v>5.5500000000000007</v>
      </c>
      <c r="Q20" s="138">
        <f>'Z4'!AB37</f>
        <v>17</v>
      </c>
      <c r="R20" s="206">
        <f>'Z4'!X37</f>
        <v>0.8</v>
      </c>
      <c r="S20" s="205">
        <f>'Z4'!Y37</f>
        <v>5.6</v>
      </c>
      <c r="T20" s="206">
        <f>'Z4'!Z37</f>
        <v>0</v>
      </c>
      <c r="U20" s="207">
        <f>'Z4'!AA37</f>
        <v>6.3999999999999995</v>
      </c>
      <c r="V20" s="240">
        <f>'Z4'!AB37</f>
        <v>17</v>
      </c>
    </row>
    <row r="21" spans="1:22" s="125" customFormat="1" ht="18" thickTop="1" thickBot="1">
      <c r="A21" s="199">
        <v>8</v>
      </c>
      <c r="B21" s="199">
        <f>Seznam!B29</f>
        <v>8</v>
      </c>
      <c r="C21" s="200" t="str">
        <f>Seznam!C29</f>
        <v>Karolína Laubelová</v>
      </c>
      <c r="D21" s="109">
        <f>Seznam!D29</f>
        <v>2007</v>
      </c>
      <c r="E21" s="126" t="str">
        <f>Seznam!E29</f>
        <v>SLAVIA HRADEC KRÁLOVÉ</v>
      </c>
      <c r="F21" s="199">
        <f>Seznam!F29</f>
        <v>0</v>
      </c>
      <c r="G21" s="138" t="e">
        <f>#REF!</f>
        <v>#REF!</v>
      </c>
      <c r="H21" s="206">
        <f>'Z4'!X15</f>
        <v>0.65</v>
      </c>
      <c r="I21" s="205">
        <f>'Z4'!Y15</f>
        <v>4.7</v>
      </c>
      <c r="J21" s="206">
        <f>'Z4'!Z15</f>
        <v>0.6</v>
      </c>
      <c r="K21" s="207">
        <f>'Z4'!AA15</f>
        <v>4.7500000000000009</v>
      </c>
      <c r="L21" s="138" t="str">
        <f>'Z4'!W41</f>
        <v>bez</v>
      </c>
      <c r="M21" s="206">
        <f>'Z4'!X28</f>
        <v>0.7</v>
      </c>
      <c r="N21" s="205">
        <f>'Z4'!Y28</f>
        <v>4.6500000000000004</v>
      </c>
      <c r="O21" s="206">
        <f>'Z4'!Z28</f>
        <v>0</v>
      </c>
      <c r="P21" s="207">
        <f>'Z4'!AA28</f>
        <v>5.3500000000000005</v>
      </c>
      <c r="Q21" s="138">
        <f>'Z4'!AB41</f>
        <v>16.3</v>
      </c>
      <c r="R21" s="206">
        <f>'Z4'!X41</f>
        <v>0.75</v>
      </c>
      <c r="S21" s="205">
        <f>'Z4'!Y41</f>
        <v>5.45</v>
      </c>
      <c r="T21" s="206">
        <f>'Z4'!Z41</f>
        <v>0</v>
      </c>
      <c r="U21" s="207">
        <f>'Z4'!AA41</f>
        <v>6.2</v>
      </c>
      <c r="V21" s="240">
        <f>'Z4'!AB41</f>
        <v>16.3</v>
      </c>
    </row>
    <row r="22" spans="1:22" s="125" customFormat="1" ht="17.25" thickTop="1">
      <c r="A22" s="199">
        <v>9</v>
      </c>
      <c r="B22" s="199">
        <f>Seznam!B26</f>
        <v>4</v>
      </c>
      <c r="C22" s="200" t="str">
        <f>Seznam!C26</f>
        <v>Anna Deimová</v>
      </c>
      <c r="D22" s="109">
        <f>Seznam!D26</f>
        <v>2007</v>
      </c>
      <c r="E22" s="126" t="str">
        <f>Seznam!E26</f>
        <v>GSK Tábor</v>
      </c>
      <c r="F22" s="199">
        <f>Seznam!F26</f>
        <v>0</v>
      </c>
      <c r="G22" s="138" t="e">
        <f>#REF!</f>
        <v>#REF!</v>
      </c>
      <c r="H22" s="206">
        <f>'Z4'!X12</f>
        <v>0.4</v>
      </c>
      <c r="I22" s="205">
        <f>'Z4'!Y12</f>
        <v>4.45</v>
      </c>
      <c r="J22" s="206">
        <f>'Z4'!Z12</f>
        <v>0</v>
      </c>
      <c r="K22" s="207">
        <f>'Z4'!AA12</f>
        <v>4.8500000000000005</v>
      </c>
      <c r="L22" s="138" t="str">
        <f>'Z4'!W38</f>
        <v>bez</v>
      </c>
      <c r="M22" s="206">
        <f>'Z4'!X25</f>
        <v>0.2</v>
      </c>
      <c r="N22" s="205">
        <f>'Z4'!Y25</f>
        <v>3.8</v>
      </c>
      <c r="O22" s="206">
        <f>'Z4'!Z25</f>
        <v>0</v>
      </c>
      <c r="P22" s="207">
        <f>'Z4'!AA25</f>
        <v>4</v>
      </c>
      <c r="Q22" s="138">
        <f>'Z4'!AB38</f>
        <v>13.850000000000001</v>
      </c>
      <c r="R22" s="206">
        <f>'Z4'!X38</f>
        <v>0.35</v>
      </c>
      <c r="S22" s="205">
        <f>'Z4'!Y38</f>
        <v>4.6500000000000004</v>
      </c>
      <c r="T22" s="206">
        <f>'Z4'!Z38</f>
        <v>0</v>
      </c>
      <c r="U22" s="207">
        <f>'Z4'!AA38</f>
        <v>5</v>
      </c>
      <c r="V22" s="240">
        <f>'Z4'!AB38</f>
        <v>13.850000000000001</v>
      </c>
    </row>
    <row r="23" spans="1:22">
      <c r="G23" s="97" t="e">
        <f>#REF!</f>
        <v>#REF!</v>
      </c>
      <c r="M23" s="97">
        <f>'Z4'!X31</f>
        <v>0</v>
      </c>
      <c r="N23" s="97">
        <f>'Z4'!Y31</f>
        <v>0</v>
      </c>
      <c r="O23" s="97">
        <f>'Z4'!Z31</f>
        <v>0</v>
      </c>
      <c r="P23" s="97">
        <f>'Z4'!AA31</f>
        <v>0</v>
      </c>
      <c r="R23" s="97">
        <f>'Z4'!X44</f>
        <v>0</v>
      </c>
      <c r="S23" s="97">
        <f>'Z4'!Y44</f>
        <v>0</v>
      </c>
      <c r="T23" s="97">
        <f>'Z4'!Z44</f>
        <v>0</v>
      </c>
      <c r="U23" s="97">
        <f>'Z4'!AA44</f>
        <v>0</v>
      </c>
    </row>
    <row r="24" spans="1:22">
      <c r="H24" s="97">
        <f>'Z4'!X18</f>
        <v>0</v>
      </c>
      <c r="I24" s="97">
        <f>'Z4'!Y18</f>
        <v>0</v>
      </c>
      <c r="J24" s="97">
        <f>'Z4'!Z18</f>
        <v>0</v>
      </c>
      <c r="K24" s="97">
        <f>'Z4'!AA18</f>
        <v>0</v>
      </c>
    </row>
  </sheetData>
  <sortState ref="B14:V22">
    <sortCondition descending="1" ref="V14:V22"/>
  </sortState>
  <mergeCells count="10">
    <mergeCell ref="A1:L1"/>
    <mergeCell ref="A3:L3"/>
    <mergeCell ref="A5:L5"/>
    <mergeCell ref="A7:L7"/>
    <mergeCell ref="Q10:U10"/>
    <mergeCell ref="Q11:Q12"/>
    <mergeCell ref="G11:G12"/>
    <mergeCell ref="L11:L12"/>
    <mergeCell ref="G10:K10"/>
    <mergeCell ref="L10:P10"/>
  </mergeCells>
  <phoneticPr fontId="12" type="noConversion"/>
  <printOptions horizontalCentered="1"/>
  <pageMargins left="0" right="0" top="0.78740157480314965" bottom="0" header="0" footer="0"/>
  <pageSetup paperSize="9" scale="80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showZeros="0" workbookViewId="0">
      <selection activeCell="Q11" sqref="Q11:Q12"/>
    </sheetView>
  </sheetViews>
  <sheetFormatPr defaultRowHeight="15"/>
  <cols>
    <col min="1" max="1" width="9.7109375" style="97" customWidth="1"/>
    <col min="2" max="2" width="5.85546875" style="97" bestFit="1" customWidth="1"/>
    <col min="3" max="3" width="18.28515625" style="97" bestFit="1" customWidth="1"/>
    <col min="4" max="4" width="6.7109375" style="96" customWidth="1"/>
    <col min="5" max="5" width="26.28515625" style="97" customWidth="1"/>
    <col min="6" max="6" width="5" style="96" hidden="1" customWidth="1"/>
    <col min="7" max="7" width="6.7109375" style="97" hidden="1" customWidth="1"/>
    <col min="8" max="9" width="9.42578125" style="97" bestFit="1" customWidth="1"/>
    <col min="10" max="10" width="8.85546875" style="97" bestFit="1" customWidth="1"/>
    <col min="11" max="11" width="9" style="97" customWidth="1"/>
    <col min="12" max="12" width="0.42578125" style="97" customWidth="1"/>
    <col min="13" max="14" width="9.42578125" style="97" bestFit="1" customWidth="1"/>
    <col min="15" max="16" width="8.85546875" style="97" bestFit="1" customWidth="1"/>
    <col min="17" max="17" width="0.140625" style="97" customWidth="1"/>
    <col min="18" max="16384" width="9.140625" style="97"/>
  </cols>
  <sheetData>
    <row r="1" spans="1:22" customFormat="1" ht="24.75">
      <c r="A1" s="502" t="s">
        <v>394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22" customFormat="1">
      <c r="A2" s="58"/>
      <c r="B2" s="59"/>
      <c r="D2" s="58"/>
      <c r="E2" s="59"/>
      <c r="F2" s="59"/>
      <c r="G2" s="58"/>
      <c r="H2" s="58"/>
      <c r="I2" s="58"/>
      <c r="J2" s="58"/>
      <c r="K2" s="66"/>
    </row>
    <row r="3" spans="1:22" customFormat="1" ht="40.5">
      <c r="A3" s="503" t="s">
        <v>356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</row>
    <row r="4" spans="1:22" s="63" customFormat="1" ht="14.25">
      <c r="A4" s="61"/>
      <c r="B4" s="62"/>
      <c r="C4" s="62"/>
      <c r="D4" s="62"/>
      <c r="E4" s="62"/>
      <c r="F4" s="62"/>
      <c r="G4" s="62"/>
      <c r="H4" s="62"/>
      <c r="I4" s="62"/>
      <c r="J4" s="62"/>
      <c r="K4" s="132"/>
    </row>
    <row r="5" spans="1:22" customFormat="1" ht="19.5">
      <c r="A5" s="504" t="s">
        <v>357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1:22" s="63" customFormat="1" ht="7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132"/>
    </row>
    <row r="7" spans="1:22" customFormat="1" ht="19.5">
      <c r="A7" s="504" t="str">
        <f>Místo</f>
        <v>Milevsko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</row>
    <row r="8" spans="1:22" ht="19.5">
      <c r="A8" s="94"/>
      <c r="B8" s="95"/>
      <c r="C8" s="95"/>
      <c r="E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22" ht="20.25" thickBot="1">
      <c r="A9" s="65" t="str">
        <f>_kat5</f>
        <v>5. Naděje mladší  2006</v>
      </c>
    </row>
    <row r="10" spans="1:22" ht="17.25" thickTop="1">
      <c r="A10" s="98"/>
      <c r="B10" s="99"/>
      <c r="C10" s="100"/>
      <c r="D10" s="101"/>
      <c r="E10" s="102"/>
      <c r="F10" s="103"/>
      <c r="G10" s="507" t="s">
        <v>331</v>
      </c>
      <c r="H10" s="508"/>
      <c r="I10" s="508"/>
      <c r="J10" s="508"/>
      <c r="K10" s="509"/>
      <c r="L10" s="512" t="s">
        <v>335</v>
      </c>
      <c r="M10" s="513"/>
      <c r="N10" s="513"/>
      <c r="O10" s="513"/>
      <c r="P10" s="514"/>
      <c r="Q10" s="507" t="s">
        <v>340</v>
      </c>
      <c r="R10" s="508"/>
      <c r="S10" s="508"/>
      <c r="T10" s="508"/>
      <c r="U10" s="509"/>
      <c r="V10" s="133"/>
    </row>
    <row r="11" spans="1:22" ht="16.5">
      <c r="A11" s="104" t="s">
        <v>395</v>
      </c>
      <c r="B11" s="105" t="s">
        <v>396</v>
      </c>
      <c r="C11" s="106" t="s">
        <v>397</v>
      </c>
      <c r="D11" s="107" t="s">
        <v>3</v>
      </c>
      <c r="E11" s="108" t="s">
        <v>4</v>
      </c>
      <c r="F11" s="104" t="s">
        <v>5</v>
      </c>
      <c r="G11" s="505" t="s">
        <v>354</v>
      </c>
      <c r="H11" s="80" t="s">
        <v>398</v>
      </c>
      <c r="I11" s="109" t="s">
        <v>399</v>
      </c>
      <c r="J11" s="109" t="s">
        <v>352</v>
      </c>
      <c r="K11" s="110" t="s">
        <v>400</v>
      </c>
      <c r="L11" s="505" t="s">
        <v>354</v>
      </c>
      <c r="M11" s="80" t="s">
        <v>398</v>
      </c>
      <c r="N11" s="109" t="s">
        <v>399</v>
      </c>
      <c r="O11" s="109" t="s">
        <v>352</v>
      </c>
      <c r="P11" s="110" t="s">
        <v>400</v>
      </c>
      <c r="Q11" s="505" t="s">
        <v>354</v>
      </c>
      <c r="R11" s="80" t="s">
        <v>398</v>
      </c>
      <c r="S11" s="109" t="s">
        <v>399</v>
      </c>
      <c r="T11" s="109" t="s">
        <v>352</v>
      </c>
      <c r="U11" s="110" t="s">
        <v>400</v>
      </c>
      <c r="V11" s="134" t="s">
        <v>402</v>
      </c>
    </row>
    <row r="12" spans="1:22" ht="15.75" customHeight="1" thickBot="1">
      <c r="A12" s="111"/>
      <c r="B12" s="112"/>
      <c r="C12" s="113"/>
      <c r="D12" s="114"/>
      <c r="E12" s="115"/>
      <c r="F12" s="116"/>
      <c r="G12" s="506"/>
      <c r="H12" s="87" t="s">
        <v>350</v>
      </c>
      <c r="I12" s="117" t="s">
        <v>351</v>
      </c>
      <c r="J12" s="117"/>
      <c r="K12" s="118"/>
      <c r="L12" s="506"/>
      <c r="M12" s="87" t="s">
        <v>350</v>
      </c>
      <c r="N12" s="117" t="s">
        <v>351</v>
      </c>
      <c r="O12" s="117"/>
      <c r="P12" s="118"/>
      <c r="Q12" s="506"/>
      <c r="R12" s="87" t="s">
        <v>350</v>
      </c>
      <c r="S12" s="117" t="s">
        <v>351</v>
      </c>
      <c r="T12" s="117"/>
      <c r="U12" s="118"/>
      <c r="V12" s="135"/>
    </row>
    <row r="13" spans="1:22" ht="16.5" hidden="1" customHeight="1">
      <c r="A13" s="103">
        <v>1</v>
      </c>
      <c r="B13" s="99">
        <v>17</v>
      </c>
      <c r="C13" s="119"/>
      <c r="D13" s="120"/>
      <c r="E13" s="121"/>
      <c r="F13" s="122" t="s">
        <v>403</v>
      </c>
      <c r="G13" s="136"/>
      <c r="H13" s="123">
        <v>0</v>
      </c>
      <c r="I13" s="123" t="e">
        <v>#NUM!</v>
      </c>
      <c r="J13" s="123">
        <v>0</v>
      </c>
      <c r="K13" s="124" t="e">
        <v>#NUM!</v>
      </c>
      <c r="L13" s="136"/>
      <c r="M13" s="123">
        <v>0</v>
      </c>
      <c r="N13" s="123" t="e">
        <v>#NUM!</v>
      </c>
      <c r="O13" s="123">
        <v>0</v>
      </c>
      <c r="P13" s="124" t="e">
        <v>#NUM!</v>
      </c>
      <c r="Q13" s="136"/>
      <c r="R13" s="123">
        <v>0</v>
      </c>
      <c r="S13" s="123" t="e">
        <v>#NUM!</v>
      </c>
      <c r="T13" s="123">
        <v>0</v>
      </c>
      <c r="U13" s="124" t="e">
        <v>#NUM!</v>
      </c>
      <c r="V13" s="137" t="e">
        <v>#NUM!</v>
      </c>
    </row>
    <row r="14" spans="1:22" s="125" customFormat="1" ht="18" thickTop="1" thickBot="1">
      <c r="A14" s="406">
        <v>1</v>
      </c>
      <c r="B14" s="406">
        <f>Seznam!B43</f>
        <v>12</v>
      </c>
      <c r="C14" s="407" t="str">
        <f>Seznam!C43</f>
        <v>Viktorie Ličková</v>
      </c>
      <c r="D14" s="408">
        <f>Seznam!D43</f>
        <v>2006</v>
      </c>
      <c r="E14" s="409" t="str">
        <f>Seznam!E43</f>
        <v>SKP MG Brno</v>
      </c>
      <c r="F14" s="406">
        <f>Seznam!F43</f>
        <v>0</v>
      </c>
      <c r="G14" s="410" t="e">
        <f>#REF!</f>
        <v>#REF!</v>
      </c>
      <c r="H14" s="411">
        <f>'Z5'!X20</f>
        <v>2.4500000000000002</v>
      </c>
      <c r="I14" s="89">
        <f>'Z5'!Y20</f>
        <v>7.5</v>
      </c>
      <c r="J14" s="411">
        <f>'Z5'!Z20</f>
        <v>0</v>
      </c>
      <c r="K14" s="412">
        <f>'Z5'!AA20</f>
        <v>9.9499999999999993</v>
      </c>
      <c r="L14" s="410">
        <f>'Z5'!W39</f>
        <v>0</v>
      </c>
      <c r="M14" s="411">
        <f>'Z5'!X38</f>
        <v>3.4</v>
      </c>
      <c r="N14" s="89">
        <f>'Z5'!Y38</f>
        <v>7.1</v>
      </c>
      <c r="O14" s="411">
        <f>'Z5'!Z38</f>
        <v>0</v>
      </c>
      <c r="P14" s="412">
        <f>'Z5'!AA38</f>
        <v>10.5</v>
      </c>
      <c r="Q14" s="410" t="str">
        <f>'Z5'!W60</f>
        <v>bez</v>
      </c>
      <c r="R14" s="411">
        <f>'Z5'!X59</f>
        <v>2.9</v>
      </c>
      <c r="S14" s="89">
        <f>'Z5'!Y59</f>
        <v>6.9</v>
      </c>
      <c r="T14" s="411">
        <f>'Z5'!Z59</f>
        <v>0</v>
      </c>
      <c r="U14" s="412">
        <f>'Z5'!AA59</f>
        <v>9.8000000000000007</v>
      </c>
      <c r="V14" s="413">
        <f>'Z5'!AB59</f>
        <v>30.25</v>
      </c>
    </row>
    <row r="15" spans="1:22" s="125" customFormat="1" ht="18" thickTop="1" thickBot="1">
      <c r="A15" s="414">
        <v>2</v>
      </c>
      <c r="B15" s="414">
        <f>Seznam!B35</f>
        <v>4</v>
      </c>
      <c r="C15" s="415" t="str">
        <f>Seznam!C35</f>
        <v>Veronika Hvězdová</v>
      </c>
      <c r="D15" s="416">
        <f>Seznam!D35</f>
        <v>2006</v>
      </c>
      <c r="E15" s="417" t="str">
        <f>Seznam!E35</f>
        <v>SLAVIA HRADEC KRÁLOVÉ</v>
      </c>
      <c r="F15" s="414"/>
      <c r="G15" s="418"/>
      <c r="H15" s="411">
        <f>'Z5'!X12</f>
        <v>1.75</v>
      </c>
      <c r="I15" s="89">
        <f>'Z5'!Y12</f>
        <v>6.6</v>
      </c>
      <c r="J15" s="411">
        <f>'Z5'!Z12</f>
        <v>0</v>
      </c>
      <c r="K15" s="412">
        <f>'Z5'!AA12</f>
        <v>8.35</v>
      </c>
      <c r="L15" s="418" t="str">
        <f>'Z5'!W30</f>
        <v>bez</v>
      </c>
      <c r="M15" s="411">
        <f>'Z5'!X30</f>
        <v>2.65</v>
      </c>
      <c r="N15" s="89">
        <f>'Z5'!Y30</f>
        <v>6.6</v>
      </c>
      <c r="O15" s="411">
        <f>'Z5'!Z30</f>
        <v>0</v>
      </c>
      <c r="P15" s="412">
        <f>'Z5'!AA30</f>
        <v>9.25</v>
      </c>
      <c r="Q15" s="410" t="str">
        <f>'Z5'!W51</f>
        <v>bez</v>
      </c>
      <c r="R15" s="411">
        <f>'Z5'!X51</f>
        <v>2.4500000000000002</v>
      </c>
      <c r="S15" s="89">
        <f>'Z5'!Y51</f>
        <v>6.2</v>
      </c>
      <c r="T15" s="411">
        <f>'Z5'!Z51</f>
        <v>0</v>
      </c>
      <c r="U15" s="412">
        <f>'Z5'!AA51</f>
        <v>8.65</v>
      </c>
      <c r="V15" s="413">
        <f>'Z5'!AB51</f>
        <v>26.25</v>
      </c>
    </row>
    <row r="16" spans="1:22" s="125" customFormat="1" ht="18" thickTop="1" thickBot="1">
      <c r="A16" s="414">
        <v>3</v>
      </c>
      <c r="B16" s="414">
        <f>Seznam!B33</f>
        <v>2</v>
      </c>
      <c r="C16" s="415" t="str">
        <f>Seznam!C33</f>
        <v>Vendula Samková</v>
      </c>
      <c r="D16" s="416">
        <f>Seznam!D33</f>
        <v>2006</v>
      </c>
      <c r="E16" s="417" t="str">
        <f>Seznam!E33</f>
        <v>SLAVIA HRADEC KRÁLOVÉ</v>
      </c>
      <c r="F16" s="414">
        <f>Seznam!F33</f>
        <v>0</v>
      </c>
      <c r="G16" s="418" t="e">
        <f>#REF!</f>
        <v>#REF!</v>
      </c>
      <c r="H16" s="411">
        <f>'Z5'!X10</f>
        <v>2.0499999999999998</v>
      </c>
      <c r="I16" s="89">
        <f>'Z5'!Y10</f>
        <v>6.75</v>
      </c>
      <c r="J16" s="411">
        <f>'Z5'!Z10</f>
        <v>0</v>
      </c>
      <c r="K16" s="412">
        <f>'Z5'!AA10</f>
        <v>8.8000000000000007</v>
      </c>
      <c r="L16" s="418" t="str">
        <f>'Z5'!W28</f>
        <v>bez</v>
      </c>
      <c r="M16" s="411">
        <f>'Z5'!X28</f>
        <v>2.2999999999999998</v>
      </c>
      <c r="N16" s="89">
        <f>'Z5'!Y28</f>
        <v>6.4</v>
      </c>
      <c r="O16" s="411">
        <f>'Z5'!Z28</f>
        <v>0</v>
      </c>
      <c r="P16" s="412">
        <f>'Z5'!AA28</f>
        <v>8.6999999999999993</v>
      </c>
      <c r="Q16" s="410" t="str">
        <f>'Z5'!W49</f>
        <v xml:space="preserve"> </v>
      </c>
      <c r="R16" s="411">
        <f>'Z5'!X49</f>
        <v>2.2000000000000002</v>
      </c>
      <c r="S16" s="89">
        <f>'Z5'!Y49</f>
        <v>5.65</v>
      </c>
      <c r="T16" s="411">
        <f>'Z5'!Z49</f>
        <v>0</v>
      </c>
      <c r="U16" s="412">
        <f>'Z5'!AA49</f>
        <v>7.8500000000000005</v>
      </c>
      <c r="V16" s="413">
        <f>'Z5'!AB49</f>
        <v>25.35</v>
      </c>
    </row>
    <row r="17" spans="1:22" s="125" customFormat="1" ht="18" thickTop="1" thickBot="1">
      <c r="A17" s="199">
        <v>4</v>
      </c>
      <c r="B17" s="199">
        <f>Seznam!B32</f>
        <v>1</v>
      </c>
      <c r="C17" s="200" t="str">
        <f>Seznam!C32</f>
        <v>Klára Orlová</v>
      </c>
      <c r="D17" s="109">
        <f>Seznam!D32</f>
        <v>2006</v>
      </c>
      <c r="E17" s="126" t="str">
        <f>Seznam!E32</f>
        <v>TopGym Karlovy Vary</v>
      </c>
      <c r="F17" s="199">
        <f>Seznam!F32</f>
        <v>0</v>
      </c>
      <c r="G17" s="138" t="e">
        <f>#REF!</f>
        <v>#REF!</v>
      </c>
      <c r="H17" s="206">
        <f>'Z5'!X9</f>
        <v>1.65</v>
      </c>
      <c r="I17" s="205">
        <f>'Z5'!Y9</f>
        <v>6.15</v>
      </c>
      <c r="J17" s="206">
        <f>'Z5'!Z9</f>
        <v>0</v>
      </c>
      <c r="K17" s="207">
        <f>'Z5'!AA9</f>
        <v>7.8000000000000007</v>
      </c>
      <c r="L17" s="138" t="str">
        <f>'Z5'!W27</f>
        <v>bez</v>
      </c>
      <c r="M17" s="206">
        <f>'Z5'!X27</f>
        <v>2.65</v>
      </c>
      <c r="N17" s="205">
        <f>'Z5'!Y27</f>
        <v>5.8</v>
      </c>
      <c r="O17" s="206">
        <f>'Z5'!Z27</f>
        <v>0</v>
      </c>
      <c r="P17" s="207">
        <f>'Z5'!AA27</f>
        <v>8.4499999999999993</v>
      </c>
      <c r="Q17" s="208" t="str">
        <f>'Z5'!W48</f>
        <v xml:space="preserve"> </v>
      </c>
      <c r="R17" s="206">
        <f>'Z5'!X48</f>
        <v>2.2000000000000002</v>
      </c>
      <c r="S17" s="205">
        <f>'Z5'!Y48</f>
        <v>4.45</v>
      </c>
      <c r="T17" s="206">
        <f>'Z5'!Z48</f>
        <v>0</v>
      </c>
      <c r="U17" s="207">
        <f>'Z5'!AA48</f>
        <v>6.65</v>
      </c>
      <c r="V17" s="240">
        <f>'Z5'!AB48</f>
        <v>22.9</v>
      </c>
    </row>
    <row r="18" spans="1:22" s="125" customFormat="1" ht="18" thickTop="1" thickBot="1">
      <c r="A18" s="199">
        <v>5</v>
      </c>
      <c r="B18" s="199">
        <f>Seznam!B42</f>
        <v>11</v>
      </c>
      <c r="C18" s="200" t="str">
        <f>Seznam!C42</f>
        <v>Karolína Kohnová</v>
      </c>
      <c r="D18" s="109">
        <f>Seznam!D42</f>
        <v>2006</v>
      </c>
      <c r="E18" s="126" t="str">
        <f>Seznam!E42</f>
        <v>TJ Sokol Bedřichov</v>
      </c>
      <c r="F18" s="199">
        <f>Seznam!F36</f>
        <v>0</v>
      </c>
      <c r="G18" s="138" t="e">
        <f>#REF!</f>
        <v>#REF!</v>
      </c>
      <c r="H18" s="206">
        <f>'Z5'!X19</f>
        <v>1.55</v>
      </c>
      <c r="I18" s="205">
        <f>'Z5'!Y19</f>
        <v>5.85</v>
      </c>
      <c r="J18" s="206">
        <f>'Z5'!Z19</f>
        <v>0</v>
      </c>
      <c r="K18" s="207">
        <f>'Z5'!AA19</f>
        <v>7.3999999999999995</v>
      </c>
      <c r="L18" s="138" t="str">
        <f>'Z5'!W38</f>
        <v>bez</v>
      </c>
      <c r="M18" s="206">
        <f>'Z5'!X37</f>
        <v>2.35</v>
      </c>
      <c r="N18" s="205">
        <f>'Z5'!Y37</f>
        <v>6.05</v>
      </c>
      <c r="O18" s="206">
        <f>'Z5'!Z37</f>
        <v>0</v>
      </c>
      <c r="P18" s="207">
        <f>'Z5'!AA37</f>
        <v>8.4</v>
      </c>
      <c r="Q18" s="208" t="str">
        <f>'Z5'!W59</f>
        <v xml:space="preserve"> </v>
      </c>
      <c r="R18" s="206">
        <f>'Z5'!X58</f>
        <v>1.55</v>
      </c>
      <c r="S18" s="205">
        <f>'Z5'!Y58</f>
        <v>5.05</v>
      </c>
      <c r="T18" s="206">
        <f>'Z5'!Z58</f>
        <v>0</v>
      </c>
      <c r="U18" s="207">
        <f>'Z5'!AA58</f>
        <v>6.6</v>
      </c>
      <c r="V18" s="240">
        <f>'Z5'!AB58</f>
        <v>22.4</v>
      </c>
    </row>
    <row r="19" spans="1:22" s="125" customFormat="1" ht="18" thickTop="1" thickBot="1">
      <c r="A19" s="199">
        <v>6</v>
      </c>
      <c r="B19" s="199">
        <f>Seznam!B40</f>
        <v>9</v>
      </c>
      <c r="C19" s="200" t="str">
        <f>Seznam!C40</f>
        <v>Kristýna Barešová</v>
      </c>
      <c r="D19" s="109">
        <f>Seznam!D40</f>
        <v>2006</v>
      </c>
      <c r="E19" s="126" t="str">
        <f>Seznam!E40</f>
        <v>SLAVIA HRADEC KRÁLOVÉ</v>
      </c>
      <c r="F19" s="199" t="e">
        <f>Seznam!#REF!</f>
        <v>#REF!</v>
      </c>
      <c r="G19" s="138" t="e">
        <f>#REF!</f>
        <v>#REF!</v>
      </c>
      <c r="H19" s="206">
        <f>'Z5'!X17</f>
        <v>2.0499999999999998</v>
      </c>
      <c r="I19" s="205">
        <f>'Z5'!Y17</f>
        <v>6.05</v>
      </c>
      <c r="J19" s="206">
        <f>'Z5'!Z17</f>
        <v>0</v>
      </c>
      <c r="K19" s="207">
        <f>'Z5'!AA17</f>
        <v>8.1</v>
      </c>
      <c r="L19" s="138" t="str">
        <f>'Z5'!W35</f>
        <v>bez</v>
      </c>
      <c r="M19" s="206">
        <f>'Z5'!X35</f>
        <v>1.65</v>
      </c>
      <c r="N19" s="205">
        <f>'Z5'!Y35</f>
        <v>5.85</v>
      </c>
      <c r="O19" s="206">
        <f>'Z5'!Z35</f>
        <v>0</v>
      </c>
      <c r="P19" s="207">
        <f>'Z5'!AA35</f>
        <v>7.5</v>
      </c>
      <c r="Q19" s="208" t="str">
        <f>'Z5'!W56</f>
        <v xml:space="preserve"> </v>
      </c>
      <c r="R19" s="206">
        <f>'Z5'!X56</f>
        <v>1.4</v>
      </c>
      <c r="S19" s="205">
        <f>'Z5'!Y56</f>
        <v>5.0999999999999996</v>
      </c>
      <c r="T19" s="206">
        <f>'Z5'!Z56</f>
        <v>0</v>
      </c>
      <c r="U19" s="207">
        <f>'Z5'!AA56</f>
        <v>6.5</v>
      </c>
      <c r="V19" s="240">
        <f>'Z5'!AB56</f>
        <v>22.1</v>
      </c>
    </row>
    <row r="20" spans="1:22" s="125" customFormat="1" ht="18" thickTop="1" thickBot="1">
      <c r="A20" s="199">
        <v>7</v>
      </c>
      <c r="B20" s="199">
        <f>Seznam!B41</f>
        <v>10</v>
      </c>
      <c r="C20" s="200" t="str">
        <f>Seznam!C41</f>
        <v>Adéla Brhelová</v>
      </c>
      <c r="D20" s="109">
        <f>Seznam!D41</f>
        <v>2006</v>
      </c>
      <c r="E20" s="126" t="str">
        <f>Seznam!E41</f>
        <v>SK PROVO Brno</v>
      </c>
      <c r="F20" s="199">
        <f>Seznam!F35</f>
        <v>0</v>
      </c>
      <c r="G20" s="138" t="e">
        <f>#REF!</f>
        <v>#REF!</v>
      </c>
      <c r="H20" s="206">
        <f>'Z5'!X18</f>
        <v>1.4</v>
      </c>
      <c r="I20" s="205">
        <f>'Z5'!Y18</f>
        <v>5.65</v>
      </c>
      <c r="J20" s="206">
        <f>'Z5'!Z18</f>
        <v>0</v>
      </c>
      <c r="K20" s="207">
        <f>'Z5'!AA18</f>
        <v>7.0500000000000007</v>
      </c>
      <c r="L20" s="138" t="str">
        <f>'Z5'!W36</f>
        <v>bez</v>
      </c>
      <c r="M20" s="206">
        <f>'Z5'!X36</f>
        <v>2.0499999999999998</v>
      </c>
      <c r="N20" s="205">
        <f>'Z5'!Y36</f>
        <v>5.6</v>
      </c>
      <c r="O20" s="206">
        <f>'Z5'!Z36</f>
        <v>0</v>
      </c>
      <c r="P20" s="207">
        <f>'Z5'!AA36</f>
        <v>7.6499999999999995</v>
      </c>
      <c r="Q20" s="208" t="str">
        <f>'Z5'!W57</f>
        <v xml:space="preserve"> </v>
      </c>
      <c r="R20" s="206">
        <f>'Z5'!X57</f>
        <v>2.1</v>
      </c>
      <c r="S20" s="205">
        <f>'Z5'!Y57</f>
        <v>5</v>
      </c>
      <c r="T20" s="206">
        <f>'Z5'!Z57</f>
        <v>0</v>
      </c>
      <c r="U20" s="207">
        <f>'Z5'!AA57</f>
        <v>7.1</v>
      </c>
      <c r="V20" s="240">
        <f>'Z5'!AB57</f>
        <v>21.799999999999997</v>
      </c>
    </row>
    <row r="21" spans="1:22" s="125" customFormat="1" ht="18" thickTop="1" thickBot="1">
      <c r="A21" s="199">
        <v>8</v>
      </c>
      <c r="B21" s="199">
        <f>Seznam!B38</f>
        <v>7</v>
      </c>
      <c r="C21" s="200" t="str">
        <f>Seznam!C38</f>
        <v>Eliška Machalová</v>
      </c>
      <c r="D21" s="109">
        <f>Seznam!D38</f>
        <v>2006</v>
      </c>
      <c r="E21" s="126" t="str">
        <f>Seznam!E38</f>
        <v>RG Proactive Milevsko</v>
      </c>
      <c r="F21" s="199"/>
      <c r="G21" s="138"/>
      <c r="H21" s="206">
        <f>'Z5'!X15</f>
        <v>1.5</v>
      </c>
      <c r="I21" s="205">
        <f>'Z5'!Y15</f>
        <v>6.35</v>
      </c>
      <c r="J21" s="206">
        <f>'Z5'!Z15</f>
        <v>0</v>
      </c>
      <c r="K21" s="207">
        <f>'Z5'!AA15</f>
        <v>7.85</v>
      </c>
      <c r="L21" s="138">
        <f>'Z5'!W33</f>
        <v>0</v>
      </c>
      <c r="M21" s="206">
        <f>'Z5'!X33</f>
        <v>1.3</v>
      </c>
      <c r="N21" s="205">
        <f>'Z5'!Y33</f>
        <v>5.3</v>
      </c>
      <c r="O21" s="206">
        <f>'Z5'!Z33</f>
        <v>0</v>
      </c>
      <c r="P21" s="207">
        <f>'Z5'!AA33</f>
        <v>6.6</v>
      </c>
      <c r="Q21" s="208" t="str">
        <f>'Z5'!W54</f>
        <v>bez</v>
      </c>
      <c r="R21" s="206">
        <f>'Z5'!X54</f>
        <v>1.3</v>
      </c>
      <c r="S21" s="205">
        <f>'Z5'!Y54</f>
        <v>5.35</v>
      </c>
      <c r="T21" s="206">
        <f>'Z5'!Z54</f>
        <v>0</v>
      </c>
      <c r="U21" s="207">
        <f>'Z5'!AA54</f>
        <v>6.6499999999999995</v>
      </c>
      <c r="V21" s="240">
        <f>'Z5'!AB54</f>
        <v>21.099999999999998</v>
      </c>
    </row>
    <row r="22" spans="1:22" s="125" customFormat="1" ht="18" thickTop="1" thickBot="1">
      <c r="A22" s="199">
        <v>9</v>
      </c>
      <c r="B22" s="199">
        <f>Seznam!B39</f>
        <v>8</v>
      </c>
      <c r="C22" s="200" t="str">
        <f>Seznam!C39</f>
        <v>Natálie Klímková</v>
      </c>
      <c r="D22" s="109">
        <f>Seznam!D39</f>
        <v>2006</v>
      </c>
      <c r="E22" s="126" t="str">
        <f>Seznam!E39</f>
        <v>TJ Sokol Bedřichov</v>
      </c>
      <c r="F22" s="199"/>
      <c r="G22" s="138"/>
      <c r="H22" s="206">
        <f>'Z5'!X16</f>
        <v>1.3</v>
      </c>
      <c r="I22" s="205">
        <f>'Z5'!Y16</f>
        <v>6.1</v>
      </c>
      <c r="J22" s="206">
        <f>'Z5'!Z16</f>
        <v>0</v>
      </c>
      <c r="K22" s="207">
        <f>'Z5'!AA16</f>
        <v>7.3999999999999995</v>
      </c>
      <c r="L22" s="138" t="str">
        <f>'Z5'!W34</f>
        <v>bez</v>
      </c>
      <c r="M22" s="206">
        <f>'Z5'!X34</f>
        <v>1.05</v>
      </c>
      <c r="N22" s="205">
        <f>'Z5'!Y34</f>
        <v>5.45</v>
      </c>
      <c r="O22" s="206">
        <f>'Z5'!Z34</f>
        <v>0</v>
      </c>
      <c r="P22" s="207">
        <f>'Z5'!AA34</f>
        <v>6.5</v>
      </c>
      <c r="Q22" s="208" t="str">
        <f>'Z5'!W55</f>
        <v xml:space="preserve"> </v>
      </c>
      <c r="R22" s="206">
        <f>'Z5'!X55</f>
        <v>1.35</v>
      </c>
      <c r="S22" s="205">
        <f>'Z5'!Y55</f>
        <v>5.3</v>
      </c>
      <c r="T22" s="206">
        <f>'Z5'!Z55</f>
        <v>0</v>
      </c>
      <c r="U22" s="207">
        <f>'Z5'!AA55</f>
        <v>6.65</v>
      </c>
      <c r="V22" s="240">
        <f>'Z5'!AB55</f>
        <v>20.549999999999997</v>
      </c>
    </row>
    <row r="23" spans="1:22" s="125" customFormat="1" ht="18" thickTop="1" thickBot="1">
      <c r="A23" s="199">
        <v>10</v>
      </c>
      <c r="B23" s="199">
        <f>Seznam!B37</f>
        <v>6</v>
      </c>
      <c r="C23" s="200" t="str">
        <f>Seznam!C37</f>
        <v>Barbora Bouzková</v>
      </c>
      <c r="D23" s="109">
        <f>Seznam!D37</f>
        <v>2006</v>
      </c>
      <c r="E23" s="126" t="str">
        <f>Seznam!E37</f>
        <v>TJ Sokol Plzeň IV</v>
      </c>
      <c r="F23" s="199"/>
      <c r="G23" s="138"/>
      <c r="H23" s="206">
        <f>'Z5'!X14</f>
        <v>1.35</v>
      </c>
      <c r="I23" s="205">
        <f>'Z5'!Y14</f>
        <v>5.8</v>
      </c>
      <c r="J23" s="206">
        <f>'Z5'!Z14</f>
        <v>0</v>
      </c>
      <c r="K23" s="207">
        <f>'Z5'!AA14</f>
        <v>7.15</v>
      </c>
      <c r="L23" s="138">
        <f>'Z5'!W32</f>
        <v>0</v>
      </c>
      <c r="M23" s="206">
        <f>'Z5'!X32</f>
        <v>0.95</v>
      </c>
      <c r="N23" s="205">
        <f>'Z5'!Y32</f>
        <v>4.8499999999999996</v>
      </c>
      <c r="O23" s="206">
        <f>'Z5'!Z32</f>
        <v>0</v>
      </c>
      <c r="P23" s="207">
        <f>'Z5'!AA32</f>
        <v>5.8</v>
      </c>
      <c r="Q23" s="208" t="str">
        <f>'Z5'!W53</f>
        <v>bez</v>
      </c>
      <c r="R23" s="206">
        <f>'Z5'!X53</f>
        <v>1</v>
      </c>
      <c r="S23" s="205">
        <f>'Z5'!Y53</f>
        <v>5.25</v>
      </c>
      <c r="T23" s="206">
        <f>'Z5'!Z53</f>
        <v>0</v>
      </c>
      <c r="U23" s="207">
        <f>'Z5'!AA53</f>
        <v>6.25</v>
      </c>
      <c r="V23" s="240">
        <f>'Z5'!AB53</f>
        <v>19.2</v>
      </c>
    </row>
    <row r="24" spans="1:22" s="125" customFormat="1" ht="18" thickTop="1" thickBot="1">
      <c r="A24" s="199">
        <v>11</v>
      </c>
      <c r="B24" s="199">
        <f>Seznam!B44</f>
        <v>13</v>
      </c>
      <c r="C24" s="200" t="str">
        <f>Seznam!C44</f>
        <v>Aneta Sládková</v>
      </c>
      <c r="D24" s="109">
        <f>Seznam!D44</f>
        <v>2006</v>
      </c>
      <c r="E24" s="126" t="str">
        <f>Seznam!E44</f>
        <v>Active SVČ Žďár nad Sázavou</v>
      </c>
      <c r="F24" s="199">
        <f>Seznam!F44</f>
        <v>0</v>
      </c>
      <c r="G24" s="138" t="e">
        <f>#REF!</f>
        <v>#REF!</v>
      </c>
      <c r="H24" s="206">
        <f>'Z5'!X21</f>
        <v>1.2</v>
      </c>
      <c r="I24" s="205">
        <f>'Z5'!Y21</f>
        <v>5.35</v>
      </c>
      <c r="J24" s="206">
        <f>'Z5'!Z21</f>
        <v>0</v>
      </c>
      <c r="K24" s="207">
        <f>'Z5'!AA21</f>
        <v>6.55</v>
      </c>
      <c r="L24" s="138" t="e">
        <f>#REF!</f>
        <v>#REF!</v>
      </c>
      <c r="M24" s="206">
        <f>'Z5'!X39</f>
        <v>1.4</v>
      </c>
      <c r="N24" s="205">
        <f>'Z5'!Y39</f>
        <v>5</v>
      </c>
      <c r="O24" s="206">
        <f>'Z5'!Z39</f>
        <v>0</v>
      </c>
      <c r="P24" s="207">
        <f>'Z5'!AA39</f>
        <v>6.4</v>
      </c>
      <c r="Q24" s="208" t="str">
        <f>'Z5'!W59</f>
        <v xml:space="preserve"> </v>
      </c>
      <c r="R24" s="206">
        <f>'Z5'!X60</f>
        <v>0.95</v>
      </c>
      <c r="S24" s="205">
        <f>'Z5'!Y60</f>
        <v>4.75</v>
      </c>
      <c r="T24" s="206">
        <f>'Z5'!Z60</f>
        <v>0</v>
      </c>
      <c r="U24" s="207">
        <f>'Z5'!AA60</f>
        <v>5.7</v>
      </c>
      <c r="V24" s="240">
        <f>'Z5'!AB60</f>
        <v>18.649999999999999</v>
      </c>
    </row>
    <row r="25" spans="1:22" s="125" customFormat="1" ht="18" thickTop="1" thickBot="1">
      <c r="A25" s="199">
        <v>12</v>
      </c>
      <c r="B25" s="199">
        <f>Seznam!B36</f>
        <v>5</v>
      </c>
      <c r="C25" s="200" t="str">
        <f>Seznam!C36</f>
        <v>Barbora Bendová</v>
      </c>
      <c r="D25" s="109">
        <f>Seznam!D36</f>
        <v>2006</v>
      </c>
      <c r="E25" s="126" t="str">
        <f>Seznam!E36</f>
        <v>GSK Tábor</v>
      </c>
      <c r="F25" s="199"/>
      <c r="G25" s="138"/>
      <c r="H25" s="206">
        <f>'Z5'!X13</f>
        <v>0.85</v>
      </c>
      <c r="I25" s="205">
        <f>'Z5'!Y13</f>
        <v>5.15</v>
      </c>
      <c r="J25" s="206">
        <f>'Z5'!Z13</f>
        <v>0</v>
      </c>
      <c r="K25" s="207">
        <f>'Z5'!AA13</f>
        <v>6</v>
      </c>
      <c r="L25" s="138">
        <f>'Z5'!W31</f>
        <v>0</v>
      </c>
      <c r="M25" s="206">
        <f>'Z5'!X31</f>
        <v>0.75</v>
      </c>
      <c r="N25" s="205">
        <f>'Z5'!Y31</f>
        <v>4.25</v>
      </c>
      <c r="O25" s="206">
        <f>'Z5'!Z31</f>
        <v>0</v>
      </c>
      <c r="P25" s="207">
        <f>'Z5'!AA31</f>
        <v>5</v>
      </c>
      <c r="Q25" s="208" t="str">
        <f>'Z5'!W52</f>
        <v>bez</v>
      </c>
      <c r="R25" s="206">
        <f>'Z5'!X52</f>
        <v>0.5</v>
      </c>
      <c r="S25" s="205">
        <f>'Z5'!Y52</f>
        <v>3.4</v>
      </c>
      <c r="T25" s="206">
        <f>'Z5'!Z52</f>
        <v>0</v>
      </c>
      <c r="U25" s="207">
        <f>'Z5'!AA52</f>
        <v>3.9</v>
      </c>
      <c r="V25" s="240">
        <f>'Z5'!AB52</f>
        <v>14.9</v>
      </c>
    </row>
    <row r="26" spans="1:22" s="125" customFormat="1" ht="18" thickTop="1" thickBot="1">
      <c r="A26" s="201">
        <v>13</v>
      </c>
      <c r="B26" s="201">
        <f>Seznam!B34</f>
        <v>3</v>
      </c>
      <c r="C26" s="202" t="str">
        <f>Seznam!C34</f>
        <v>Natálie Lavičková</v>
      </c>
      <c r="D26" s="203">
        <f>Seznam!D34</f>
        <v>2006</v>
      </c>
      <c r="E26" s="204" t="str">
        <f>Seznam!E34</f>
        <v>RG Proactive Milevsko</v>
      </c>
      <c r="F26" s="201">
        <f>Seznam!F34</f>
        <v>0</v>
      </c>
      <c r="G26" s="139" t="e">
        <f>#REF!</f>
        <v>#REF!</v>
      </c>
      <c r="H26" s="351">
        <f>'Z5'!X11</f>
        <v>0.6</v>
      </c>
      <c r="I26" s="352">
        <f>'Z5'!Y11</f>
        <v>4.8499999999999996</v>
      </c>
      <c r="J26" s="351">
        <f>'Z5'!Z11</f>
        <v>0</v>
      </c>
      <c r="K26" s="353">
        <f>'Z5'!AA11</f>
        <v>5.4499999999999993</v>
      </c>
      <c r="L26" s="139" t="str">
        <f>'Z5'!W29</f>
        <v>bez</v>
      </c>
      <c r="M26" s="351">
        <f>'Z5'!X29</f>
        <v>0.25</v>
      </c>
      <c r="N26" s="352">
        <f>'Z5'!Y29</f>
        <v>3.5</v>
      </c>
      <c r="O26" s="351">
        <f>'Z5'!Z29</f>
        <v>0</v>
      </c>
      <c r="P26" s="353">
        <f>'Z5'!AA29</f>
        <v>3.75</v>
      </c>
      <c r="Q26" s="139" t="str">
        <f>'Z5'!W50</f>
        <v xml:space="preserve"> </v>
      </c>
      <c r="R26" s="351">
        <f>'Z5'!X50</f>
        <v>0.25</v>
      </c>
      <c r="S26" s="352">
        <f>'Z5'!Y50</f>
        <v>2.65</v>
      </c>
      <c r="T26" s="130">
        <f>'Z5'!Z50</f>
        <v>0</v>
      </c>
      <c r="U26" s="131">
        <f>'Z5'!AA50</f>
        <v>2.9</v>
      </c>
      <c r="V26" s="242">
        <f>'Z5'!AB50</f>
        <v>12.1</v>
      </c>
    </row>
    <row r="27" spans="1:22" ht="15.75" thickTop="1"/>
  </sheetData>
  <sortState ref="B14:V26">
    <sortCondition descending="1" ref="V14:V26"/>
  </sortState>
  <mergeCells count="10">
    <mergeCell ref="A1:L1"/>
    <mergeCell ref="A3:L3"/>
    <mergeCell ref="A5:L5"/>
    <mergeCell ref="A7:L7"/>
    <mergeCell ref="G11:G12"/>
    <mergeCell ref="Q11:Q12"/>
    <mergeCell ref="G10:K10"/>
    <mergeCell ref="Q10:U10"/>
    <mergeCell ref="L10:P10"/>
    <mergeCell ref="L11:L12"/>
  </mergeCells>
  <phoneticPr fontId="12" type="noConversion"/>
  <printOptions horizontalCentered="1"/>
  <pageMargins left="0" right="0" top="0.78740157480314965" bottom="0" header="0" footer="0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G23" sqref="G22:G23"/>
    </sheetView>
  </sheetViews>
  <sheetFormatPr defaultRowHeight="12.75"/>
  <cols>
    <col min="2" max="2" width="12.7109375" bestFit="1" customWidth="1"/>
    <col min="3" max="3" width="32.85546875" bestFit="1" customWidth="1"/>
    <col min="4" max="4" width="8.42578125" bestFit="1" customWidth="1"/>
    <col min="5" max="6" width="25.7109375" customWidth="1"/>
    <col min="7" max="7" width="29.5703125" customWidth="1"/>
    <col min="8" max="8" width="25.7109375" customWidth="1"/>
  </cols>
  <sheetData>
    <row r="1" spans="1:8">
      <c r="B1" s="55" t="s">
        <v>318</v>
      </c>
      <c r="C1" s="52" t="s">
        <v>319</v>
      </c>
    </row>
    <row r="2" spans="1:8">
      <c r="B2" s="55" t="s">
        <v>320</v>
      </c>
      <c r="C2" s="52" t="s">
        <v>321</v>
      </c>
    </row>
    <row r="3" spans="1:8">
      <c r="B3" s="55" t="s">
        <v>322</v>
      </c>
      <c r="C3" s="53" t="s">
        <v>323</v>
      </c>
    </row>
    <row r="5" spans="1:8">
      <c r="B5" s="55" t="s">
        <v>324</v>
      </c>
      <c r="C5" s="55" t="s">
        <v>325</v>
      </c>
      <c r="D5" s="55" t="s">
        <v>326</v>
      </c>
      <c r="E5" s="55" t="s">
        <v>327</v>
      </c>
      <c r="F5" s="55" t="s">
        <v>328</v>
      </c>
      <c r="G5" s="55" t="s">
        <v>329</v>
      </c>
      <c r="H5" s="55" t="s">
        <v>330</v>
      </c>
    </row>
    <row r="6" spans="1:8">
      <c r="A6" s="5">
        <v>1</v>
      </c>
      <c r="B6" s="56">
        <v>1</v>
      </c>
      <c r="C6" s="52" t="s">
        <v>17</v>
      </c>
      <c r="D6" s="54">
        <v>1</v>
      </c>
      <c r="E6" s="52" t="s">
        <v>331</v>
      </c>
      <c r="F6" s="52" t="s">
        <v>332</v>
      </c>
      <c r="G6" s="52" t="s">
        <v>332</v>
      </c>
      <c r="H6" s="52" t="s">
        <v>332</v>
      </c>
    </row>
    <row r="7" spans="1:8">
      <c r="A7" s="5">
        <v>2</v>
      </c>
      <c r="B7" s="56">
        <v>2</v>
      </c>
      <c r="C7" s="52" t="s">
        <v>333</v>
      </c>
      <c r="D7" s="54">
        <v>1</v>
      </c>
      <c r="E7" s="52" t="s">
        <v>331</v>
      </c>
      <c r="F7" s="52" t="s">
        <v>332</v>
      </c>
      <c r="G7" s="52" t="s">
        <v>332</v>
      </c>
      <c r="H7" s="52" t="s">
        <v>332</v>
      </c>
    </row>
    <row r="8" spans="1:8">
      <c r="A8" s="5">
        <v>3</v>
      </c>
      <c r="B8" s="56">
        <v>3</v>
      </c>
      <c r="C8" s="52" t="s">
        <v>117</v>
      </c>
      <c r="D8" s="54">
        <v>2</v>
      </c>
      <c r="E8" s="52" t="s">
        <v>331</v>
      </c>
      <c r="F8" s="52" t="s">
        <v>334</v>
      </c>
      <c r="G8" s="52" t="s">
        <v>332</v>
      </c>
      <c r="H8" s="52" t="s">
        <v>332</v>
      </c>
    </row>
    <row r="9" spans="1:8">
      <c r="A9" s="5">
        <v>4</v>
      </c>
      <c r="B9" s="56">
        <v>4</v>
      </c>
      <c r="C9" s="52" t="s">
        <v>122</v>
      </c>
      <c r="D9" s="54">
        <v>3</v>
      </c>
      <c r="E9" s="52" t="s">
        <v>335</v>
      </c>
      <c r="F9" s="52" t="s">
        <v>334</v>
      </c>
      <c r="G9" s="52" t="s">
        <v>336</v>
      </c>
      <c r="H9" s="52" t="s">
        <v>332</v>
      </c>
    </row>
    <row r="10" spans="1:8">
      <c r="A10" s="5">
        <v>5</v>
      </c>
      <c r="B10" s="56">
        <v>5</v>
      </c>
      <c r="C10" s="52" t="s">
        <v>337</v>
      </c>
      <c r="D10" s="54">
        <v>3</v>
      </c>
      <c r="E10" s="52" t="s">
        <v>335</v>
      </c>
      <c r="F10" s="52" t="s">
        <v>334</v>
      </c>
      <c r="G10" s="52" t="s">
        <v>336</v>
      </c>
      <c r="H10" s="52" t="s">
        <v>332</v>
      </c>
    </row>
    <row r="11" spans="1:8">
      <c r="A11" s="5">
        <v>6</v>
      </c>
      <c r="B11" s="56">
        <v>6</v>
      </c>
      <c r="C11" s="52" t="s">
        <v>207</v>
      </c>
      <c r="D11" s="54">
        <v>3</v>
      </c>
      <c r="E11" s="52" t="s">
        <v>338</v>
      </c>
      <c r="F11" s="52" t="s">
        <v>334</v>
      </c>
      <c r="G11" s="52" t="s">
        <v>336</v>
      </c>
      <c r="H11" s="52" t="s">
        <v>332</v>
      </c>
    </row>
    <row r="12" spans="1:8">
      <c r="A12" s="5">
        <v>7</v>
      </c>
      <c r="B12" s="56">
        <v>7</v>
      </c>
      <c r="C12" s="52" t="s">
        <v>241</v>
      </c>
      <c r="D12" s="54">
        <v>3</v>
      </c>
      <c r="E12" s="52" t="s">
        <v>339</v>
      </c>
      <c r="F12" s="52" t="s">
        <v>340</v>
      </c>
      <c r="G12" s="52" t="s">
        <v>341</v>
      </c>
      <c r="H12" s="52" t="s">
        <v>332</v>
      </c>
    </row>
    <row r="13" spans="1:8">
      <c r="A13" s="5">
        <v>8</v>
      </c>
      <c r="B13" s="56">
        <v>8</v>
      </c>
      <c r="C13" s="52" t="s">
        <v>277</v>
      </c>
      <c r="D13" s="54">
        <v>3</v>
      </c>
      <c r="E13" s="52" t="s">
        <v>339</v>
      </c>
      <c r="F13" s="52" t="s">
        <v>334</v>
      </c>
      <c r="G13" s="52" t="s">
        <v>342</v>
      </c>
      <c r="H13" s="52" t="s">
        <v>332</v>
      </c>
    </row>
    <row r="14" spans="1:8">
      <c r="A14" s="5">
        <v>9</v>
      </c>
      <c r="B14" s="56">
        <v>9</v>
      </c>
      <c r="C14" s="52" t="s">
        <v>295</v>
      </c>
      <c r="D14" s="54">
        <v>3</v>
      </c>
      <c r="E14" s="52" t="s">
        <v>338</v>
      </c>
      <c r="F14" s="52" t="s">
        <v>334</v>
      </c>
      <c r="G14" s="52" t="s">
        <v>343</v>
      </c>
      <c r="H14" s="52" t="s">
        <v>332</v>
      </c>
    </row>
    <row r="18" spans="3:3" ht="15.75">
      <c r="C18" s="217"/>
    </row>
  </sheetData>
  <phoneticPr fontId="12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Zeros="0" topLeftCell="A7" workbookViewId="0">
      <selection activeCell="Q11" sqref="Q11:Q12"/>
    </sheetView>
  </sheetViews>
  <sheetFormatPr defaultRowHeight="15"/>
  <cols>
    <col min="1" max="1" width="9.7109375" style="97" customWidth="1"/>
    <col min="2" max="2" width="5.85546875" style="97" bestFit="1" customWidth="1"/>
    <col min="3" max="3" width="18.28515625" style="97" customWidth="1"/>
    <col min="4" max="4" width="6.7109375" style="96" customWidth="1"/>
    <col min="5" max="5" width="26.28515625" style="97" customWidth="1"/>
    <col min="6" max="6" width="5" style="96" hidden="1" customWidth="1"/>
    <col min="7" max="7" width="6.7109375" style="97" hidden="1" customWidth="1"/>
    <col min="8" max="9" width="9.42578125" style="97" bestFit="1" customWidth="1"/>
    <col min="10" max="10" width="8.85546875" style="97" bestFit="1" customWidth="1"/>
    <col min="11" max="11" width="8.85546875" style="97" customWidth="1"/>
    <col min="12" max="12" width="9.140625" style="97" hidden="1" customWidth="1"/>
    <col min="13" max="15" width="9.140625" style="97"/>
    <col min="16" max="16" width="9.140625" style="97" customWidth="1"/>
    <col min="17" max="17" width="0.140625" style="97" customWidth="1"/>
    <col min="18" max="16384" width="9.140625" style="97"/>
  </cols>
  <sheetData>
    <row r="1" spans="1:22" customFormat="1" ht="24.75">
      <c r="A1" s="502" t="s">
        <v>394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</row>
    <row r="2" spans="1:22" customFormat="1">
      <c r="A2" s="58"/>
      <c r="B2" s="59"/>
      <c r="D2" s="58"/>
      <c r="E2" s="59"/>
      <c r="F2" s="59"/>
      <c r="G2" s="58"/>
      <c r="H2" s="58"/>
      <c r="I2" s="58"/>
      <c r="J2" s="58"/>
      <c r="K2" s="66"/>
    </row>
    <row r="3" spans="1:22" customFormat="1" ht="40.5">
      <c r="A3" s="503" t="s">
        <v>356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</row>
    <row r="4" spans="1:22" s="63" customFormat="1" ht="14.25">
      <c r="A4" s="61"/>
      <c r="B4" s="62"/>
      <c r="C4" s="62"/>
      <c r="D4" s="62"/>
      <c r="E4" s="62"/>
      <c r="F4" s="62"/>
      <c r="G4" s="62"/>
      <c r="H4" s="62"/>
      <c r="I4" s="62"/>
      <c r="J4" s="62"/>
      <c r="K4" s="132"/>
    </row>
    <row r="5" spans="1:22" customFormat="1" ht="19.5">
      <c r="A5" s="504" t="s">
        <v>357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</row>
    <row r="6" spans="1:22" s="63" customFormat="1" ht="7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132"/>
    </row>
    <row r="7" spans="1:22" customFormat="1" ht="19.5">
      <c r="A7" s="504" t="str">
        <f>Místo</f>
        <v>Milevsko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</row>
    <row r="8" spans="1:22" ht="19.5">
      <c r="A8" s="94"/>
      <c r="B8" s="95"/>
      <c r="C8" s="95"/>
      <c r="E8" s="95"/>
      <c r="G8" s="95"/>
      <c r="H8" s="95"/>
      <c r="I8" s="95"/>
      <c r="J8" s="95"/>
      <c r="K8" s="95"/>
    </row>
    <row r="9" spans="1:22" ht="20.25" thickBot="1">
      <c r="A9" s="65" t="str">
        <f>_kat6</f>
        <v>6. Kadetky mladší 2005, 2004</v>
      </c>
    </row>
    <row r="10" spans="1:22" ht="17.25" thickTop="1">
      <c r="A10" s="98"/>
      <c r="B10" s="99"/>
      <c r="C10" s="100"/>
      <c r="D10" s="101"/>
      <c r="E10" s="102"/>
      <c r="F10" s="103"/>
      <c r="G10" s="507" t="str">
        <f>Kat6S1</f>
        <v>sestava s míčem</v>
      </c>
      <c r="H10" s="508"/>
      <c r="I10" s="508"/>
      <c r="J10" s="508"/>
      <c r="K10" s="509"/>
      <c r="L10" s="512" t="s">
        <v>334</v>
      </c>
      <c r="M10" s="513"/>
      <c r="N10" s="513"/>
      <c r="O10" s="513"/>
      <c r="P10" s="514"/>
      <c r="Q10" s="507" t="s">
        <v>331</v>
      </c>
      <c r="R10" s="508"/>
      <c r="S10" s="508"/>
      <c r="T10" s="508"/>
      <c r="U10" s="509"/>
      <c r="V10" s="133"/>
    </row>
    <row r="11" spans="1:22" ht="16.5">
      <c r="A11" s="104" t="s">
        <v>395</v>
      </c>
      <c r="B11" s="105" t="s">
        <v>396</v>
      </c>
      <c r="C11" s="106" t="s">
        <v>397</v>
      </c>
      <c r="D11" s="107" t="s">
        <v>3</v>
      </c>
      <c r="E11" s="108" t="s">
        <v>4</v>
      </c>
      <c r="F11" s="104" t="s">
        <v>5</v>
      </c>
      <c r="G11" s="505" t="s">
        <v>354</v>
      </c>
      <c r="H11" s="80" t="s">
        <v>398</v>
      </c>
      <c r="I11" s="109" t="s">
        <v>399</v>
      </c>
      <c r="J11" s="109" t="s">
        <v>352</v>
      </c>
      <c r="K11" s="110" t="s">
        <v>400</v>
      </c>
      <c r="L11" s="505" t="s">
        <v>354</v>
      </c>
      <c r="M11" s="80" t="s">
        <v>398</v>
      </c>
      <c r="N11" s="109" t="s">
        <v>399</v>
      </c>
      <c r="O11" s="109" t="s">
        <v>352</v>
      </c>
      <c r="P11" s="110" t="s">
        <v>400</v>
      </c>
      <c r="Q11" s="505" t="s">
        <v>354</v>
      </c>
      <c r="R11" s="80" t="s">
        <v>398</v>
      </c>
      <c r="S11" s="109" t="s">
        <v>399</v>
      </c>
      <c r="T11" s="109" t="s">
        <v>352</v>
      </c>
      <c r="U11" s="110" t="s">
        <v>400</v>
      </c>
      <c r="V11" s="134" t="s">
        <v>402</v>
      </c>
    </row>
    <row r="12" spans="1:22" ht="15.75" customHeight="1" thickBot="1">
      <c r="A12" s="111"/>
      <c r="B12" s="112"/>
      <c r="C12" s="113"/>
      <c r="D12" s="114"/>
      <c r="E12" s="115"/>
      <c r="F12" s="116"/>
      <c r="G12" s="506"/>
      <c r="H12" s="87" t="s">
        <v>350</v>
      </c>
      <c r="I12" s="117" t="s">
        <v>351</v>
      </c>
      <c r="J12" s="117"/>
      <c r="K12" s="118"/>
      <c r="L12" s="506"/>
      <c r="M12" s="87" t="s">
        <v>350</v>
      </c>
      <c r="N12" s="117" t="s">
        <v>351</v>
      </c>
      <c r="O12" s="117"/>
      <c r="P12" s="118"/>
      <c r="Q12" s="506"/>
      <c r="R12" s="87" t="s">
        <v>350</v>
      </c>
      <c r="S12" s="117" t="s">
        <v>351</v>
      </c>
      <c r="T12" s="117"/>
      <c r="U12" s="118"/>
      <c r="V12" s="135"/>
    </row>
    <row r="13" spans="1:22" ht="16.5" hidden="1" customHeight="1">
      <c r="A13" s="103">
        <v>1</v>
      </c>
      <c r="B13" s="99">
        <v>17</v>
      </c>
      <c r="C13" s="119"/>
      <c r="D13" s="120"/>
      <c r="E13" s="121"/>
      <c r="F13" s="122" t="s">
        <v>403</v>
      </c>
      <c r="G13" s="136"/>
      <c r="H13" s="123">
        <v>0</v>
      </c>
      <c r="I13" s="123" t="e">
        <v>#NUM!</v>
      </c>
      <c r="J13" s="123">
        <v>0</v>
      </c>
      <c r="K13" s="124" t="e">
        <v>#NUM!</v>
      </c>
      <c r="L13" s="136"/>
      <c r="M13" s="123">
        <v>0</v>
      </c>
      <c r="N13" s="123" t="e">
        <v>#NUM!</v>
      </c>
      <c r="O13" s="123">
        <v>0</v>
      </c>
      <c r="P13" s="124" t="e">
        <v>#NUM!</v>
      </c>
      <c r="Q13" s="136"/>
      <c r="R13" s="123">
        <v>0</v>
      </c>
      <c r="S13" s="123" t="e">
        <v>#NUM!</v>
      </c>
      <c r="T13" s="123">
        <v>0</v>
      </c>
      <c r="U13" s="124" t="e">
        <v>#NUM!</v>
      </c>
      <c r="V13" s="137" t="e">
        <v>#NUM!</v>
      </c>
    </row>
    <row r="14" spans="1:22" s="125" customFormat="1" ht="18" thickTop="1" thickBot="1">
      <c r="A14" s="406">
        <v>1</v>
      </c>
      <c r="B14" s="406">
        <f>Seznam!B53</f>
        <v>9</v>
      </c>
      <c r="C14" s="407" t="str">
        <f>Seznam!C53</f>
        <v>Vladislava Rubtsova</v>
      </c>
      <c r="D14" s="408">
        <f>Seznam!D53</f>
        <v>2004</v>
      </c>
      <c r="E14" s="409" t="str">
        <f>Seznam!E53</f>
        <v>TJ Sokol Žižkov I.</v>
      </c>
      <c r="F14" s="406" t="e">
        <f>Seznam!#REF!</f>
        <v>#REF!</v>
      </c>
      <c r="G14" s="410" t="e">
        <f>#REF!</f>
        <v>#REF!</v>
      </c>
      <c r="H14" s="411">
        <f>'Z6'!X17</f>
        <v>2.5499999999999998</v>
      </c>
      <c r="I14" s="89">
        <f>'Z6'!Y17</f>
        <v>6.25</v>
      </c>
      <c r="J14" s="411">
        <f>'Z6'!Z17</f>
        <v>0</v>
      </c>
      <c r="K14" s="412">
        <f>'Z6'!AA17</f>
        <v>8.8000000000000007</v>
      </c>
      <c r="L14" s="410" t="e">
        <f>#REF!</f>
        <v>#REF!</v>
      </c>
      <c r="M14" s="411">
        <f>'Z6'!X29</f>
        <v>3.65</v>
      </c>
      <c r="N14" s="89">
        <f>'Z6'!Y29</f>
        <v>5.6</v>
      </c>
      <c r="O14" s="411">
        <f>'Z6'!Z29</f>
        <v>0</v>
      </c>
      <c r="P14" s="412">
        <f>'Z6'!AA29</f>
        <v>9.25</v>
      </c>
      <c r="Q14" s="410" t="str">
        <f>'Z5'!W56</f>
        <v xml:space="preserve"> </v>
      </c>
      <c r="R14" s="411">
        <f>'Z6'!X41</f>
        <v>2.5499999999999998</v>
      </c>
      <c r="S14" s="89">
        <f>'Z6'!Y41</f>
        <v>7.3</v>
      </c>
      <c r="T14" s="411">
        <f>'Z6'!Z41</f>
        <v>0</v>
      </c>
      <c r="U14" s="412">
        <f>'Z6'!AA41</f>
        <v>9.85</v>
      </c>
      <c r="V14" s="413">
        <f>'Z6'!AB41</f>
        <v>27.9</v>
      </c>
    </row>
    <row r="15" spans="1:22" s="125" customFormat="1" ht="18" thickTop="1" thickBot="1">
      <c r="A15" s="419">
        <v>2</v>
      </c>
      <c r="B15" s="419">
        <f>Seznam!B48</f>
        <v>4</v>
      </c>
      <c r="C15" s="420" t="str">
        <f>Seznam!C48</f>
        <v>Linda Houdová</v>
      </c>
      <c r="D15" s="421">
        <f>Seznam!D48</f>
        <v>2004</v>
      </c>
      <c r="E15" s="422" t="str">
        <f>Seznam!E48</f>
        <v>RG Proactive Milevsko</v>
      </c>
      <c r="F15" s="419"/>
      <c r="G15" s="423"/>
      <c r="H15" s="411">
        <f>'Z6'!X12</f>
        <v>2.1</v>
      </c>
      <c r="I15" s="89">
        <f>'Z6'!Y12</f>
        <v>5.35</v>
      </c>
      <c r="J15" s="411">
        <f>'Z6'!Z12</f>
        <v>0</v>
      </c>
      <c r="K15" s="412">
        <f>'Z6'!AA12</f>
        <v>7.4499999999999993</v>
      </c>
      <c r="L15" s="418"/>
      <c r="M15" s="411">
        <f>'Z6'!X24</f>
        <v>3.35</v>
      </c>
      <c r="N15" s="89">
        <f>'Z6'!Y24</f>
        <v>6.85</v>
      </c>
      <c r="O15" s="411">
        <f>'Z6'!Z24</f>
        <v>0</v>
      </c>
      <c r="P15" s="412">
        <f>'Z6'!AA24</f>
        <v>10.199999999999999</v>
      </c>
      <c r="Q15" s="410" t="str">
        <f>'Z5'!W51</f>
        <v>bez</v>
      </c>
      <c r="R15" s="411">
        <f>'Z6'!X36</f>
        <v>2.5499999999999998</v>
      </c>
      <c r="S15" s="89">
        <f>'Z6'!Y36</f>
        <v>7.1</v>
      </c>
      <c r="T15" s="411">
        <f>'Z6'!Z36</f>
        <v>0</v>
      </c>
      <c r="U15" s="412">
        <f>'Z6'!AA36</f>
        <v>9.6499999999999986</v>
      </c>
      <c r="V15" s="413">
        <f>'Z6'!AB36</f>
        <v>27.299999999999997</v>
      </c>
    </row>
    <row r="16" spans="1:22" s="125" customFormat="1" ht="18" thickTop="1" thickBot="1">
      <c r="A16" s="419">
        <v>3</v>
      </c>
      <c r="B16" s="419">
        <f>Seznam!B47</f>
        <v>3</v>
      </c>
      <c r="C16" s="420" t="str">
        <f>Seznam!C47</f>
        <v>Anna Zikmundová</v>
      </c>
      <c r="D16" s="421">
        <f>Seznam!D47</f>
        <v>2005</v>
      </c>
      <c r="E16" s="422" t="str">
        <f>Seznam!E47</f>
        <v>TJ Sokol Plzeň IV</v>
      </c>
      <c r="F16" s="419"/>
      <c r="G16" s="423"/>
      <c r="H16" s="411">
        <f>'Z6'!X11</f>
        <v>2.7</v>
      </c>
      <c r="I16" s="89">
        <f>'Z6'!Y11</f>
        <v>5.75</v>
      </c>
      <c r="J16" s="411">
        <f>'Z6'!Z11</f>
        <v>0</v>
      </c>
      <c r="K16" s="412">
        <f>'Z6'!AA11</f>
        <v>8.4499999999999993</v>
      </c>
      <c r="L16" s="418" t="e">
        <f>#REF!</f>
        <v>#REF!</v>
      </c>
      <c r="M16" s="411">
        <f>'Z6'!X23</f>
        <v>2.4500000000000002</v>
      </c>
      <c r="N16" s="89">
        <f>'Z6'!Y23</f>
        <v>6.55</v>
      </c>
      <c r="O16" s="411">
        <f>'Z6'!Z23</f>
        <v>0</v>
      </c>
      <c r="P16" s="412">
        <f>'Z6'!AA23</f>
        <v>9</v>
      </c>
      <c r="Q16" s="410" t="str">
        <f>'Z5'!W50</f>
        <v xml:space="preserve"> </v>
      </c>
      <c r="R16" s="411">
        <f>'Z6'!X35</f>
        <v>2.5499999999999998</v>
      </c>
      <c r="S16" s="89">
        <f>'Z6'!Y35</f>
        <v>6.85</v>
      </c>
      <c r="T16" s="411">
        <f>'Z6'!Z35</f>
        <v>0</v>
      </c>
      <c r="U16" s="412">
        <f>'Z6'!AA35</f>
        <v>9.3999999999999986</v>
      </c>
      <c r="V16" s="413">
        <f>'Z6'!AB35</f>
        <v>26.849999999999998</v>
      </c>
    </row>
    <row r="17" spans="1:22" s="125" customFormat="1" ht="18" thickTop="1" thickBot="1">
      <c r="A17" s="346">
        <v>4</v>
      </c>
      <c r="B17" s="346">
        <f>Seznam!B49</f>
        <v>5</v>
      </c>
      <c r="C17" s="347" t="str">
        <f>Seznam!C49</f>
        <v>Nela Pomahačová</v>
      </c>
      <c r="D17" s="348">
        <f>Seznam!D49</f>
        <v>2004</v>
      </c>
      <c r="E17" s="349" t="str">
        <f>Seznam!E49</f>
        <v>Žižkov I. Elite</v>
      </c>
      <c r="F17" s="346"/>
      <c r="G17" s="350"/>
      <c r="H17" s="206">
        <f>'Z6'!X13</f>
        <v>1.85</v>
      </c>
      <c r="I17" s="205">
        <f>'Z6'!Y13</f>
        <v>6.2</v>
      </c>
      <c r="J17" s="206">
        <f>'Z6'!Z13</f>
        <v>0</v>
      </c>
      <c r="K17" s="207">
        <f>'Z6'!AA13</f>
        <v>8.0500000000000007</v>
      </c>
      <c r="L17" s="138"/>
      <c r="M17" s="206">
        <f>'Z6'!X25</f>
        <v>2.1</v>
      </c>
      <c r="N17" s="205">
        <f>'Z6'!Y25</f>
        <v>6.25</v>
      </c>
      <c r="O17" s="206">
        <f>'Z6'!Z25</f>
        <v>0</v>
      </c>
      <c r="P17" s="207">
        <f>'Z6'!AA25</f>
        <v>8.35</v>
      </c>
      <c r="Q17" s="208" t="str">
        <f>'Z5'!W52</f>
        <v>bez</v>
      </c>
      <c r="R17" s="206">
        <f>'Z6'!X37</f>
        <v>1.8</v>
      </c>
      <c r="S17" s="205">
        <f>'Z6'!Y37</f>
        <v>7.05</v>
      </c>
      <c r="T17" s="206">
        <f>'Z6'!Z37</f>
        <v>0</v>
      </c>
      <c r="U17" s="207">
        <f>'Z6'!AA37</f>
        <v>8.85</v>
      </c>
      <c r="V17" s="240">
        <f>'Z6'!AB37</f>
        <v>25.25</v>
      </c>
    </row>
    <row r="18" spans="1:22" s="125" customFormat="1" ht="18" thickTop="1" thickBot="1">
      <c r="A18" s="346">
        <v>5</v>
      </c>
      <c r="B18" s="346">
        <f>Seznam!B46</f>
        <v>2</v>
      </c>
      <c r="C18" s="347" t="str">
        <f>Seznam!C46</f>
        <v>Sára Dillingerová</v>
      </c>
      <c r="D18" s="348">
        <f>Seznam!D46</f>
        <v>2005</v>
      </c>
      <c r="E18" s="349" t="str">
        <f>Seznam!E46</f>
        <v>Slavia SK Rapid Plzeň</v>
      </c>
      <c r="F18" s="346"/>
      <c r="G18" s="350"/>
      <c r="H18" s="206">
        <f>'Z6'!X10</f>
        <v>1.7</v>
      </c>
      <c r="I18" s="205">
        <f>'Z6'!Y10</f>
        <v>5.5</v>
      </c>
      <c r="J18" s="206">
        <f>'Z6'!Z10</f>
        <v>0</v>
      </c>
      <c r="K18" s="207">
        <f>'Z6'!AA10</f>
        <v>7.2</v>
      </c>
      <c r="L18" s="138" t="e">
        <f>#REF!</f>
        <v>#REF!</v>
      </c>
      <c r="M18" s="206">
        <f>'Z6'!X22</f>
        <v>1.95</v>
      </c>
      <c r="N18" s="205">
        <f>'Z6'!Y22</f>
        <v>6.1</v>
      </c>
      <c r="O18" s="206">
        <f>'Z6'!Z22</f>
        <v>0</v>
      </c>
      <c r="P18" s="207">
        <f>'Z6'!AA22</f>
        <v>8.0499999999999989</v>
      </c>
      <c r="Q18" s="208" t="str">
        <f>'Z5'!W49</f>
        <v xml:space="preserve"> </v>
      </c>
      <c r="R18" s="206">
        <f>'Z6'!X34</f>
        <v>1.8</v>
      </c>
      <c r="S18" s="205">
        <f>'Z6'!Y34</f>
        <v>6.4</v>
      </c>
      <c r="T18" s="206">
        <f>'Z6'!Z34</f>
        <v>0</v>
      </c>
      <c r="U18" s="207">
        <f>'Z6'!AA34</f>
        <v>8.2000000000000011</v>
      </c>
      <c r="V18" s="240">
        <f>'Z6'!AB34</f>
        <v>23.450000000000003</v>
      </c>
    </row>
    <row r="19" spans="1:22" s="125" customFormat="1" ht="18" thickTop="1" thickBot="1">
      <c r="A19" s="346">
        <v>6</v>
      </c>
      <c r="B19" s="346">
        <f>Seznam!B50</f>
        <v>6</v>
      </c>
      <c r="C19" s="347" t="str">
        <f>Seznam!C50</f>
        <v>Linda Havlicová</v>
      </c>
      <c r="D19" s="348">
        <f>Seznam!D50</f>
        <v>2004</v>
      </c>
      <c r="E19" s="349" t="str">
        <f>Seznam!E50</f>
        <v>Slavia SK Rapid Plzeň</v>
      </c>
      <c r="F19" s="346"/>
      <c r="G19" s="350"/>
      <c r="H19" s="206">
        <f>'Z6'!X14</f>
        <v>1.3</v>
      </c>
      <c r="I19" s="205">
        <f>'Z6'!Y14</f>
        <v>5.0999999999999996</v>
      </c>
      <c r="J19" s="206">
        <f>'Z6'!Z14</f>
        <v>0</v>
      </c>
      <c r="K19" s="207">
        <f>'Z6'!AA14</f>
        <v>6.3999999999999995</v>
      </c>
      <c r="L19" s="138"/>
      <c r="M19" s="206">
        <f>'Z6'!X26</f>
        <v>2.5</v>
      </c>
      <c r="N19" s="205">
        <f>'Z6'!Y26</f>
        <v>5.7</v>
      </c>
      <c r="O19" s="206">
        <f>'Z6'!Z26</f>
        <v>0</v>
      </c>
      <c r="P19" s="207">
        <f>'Z6'!AA26</f>
        <v>8.1999999999999993</v>
      </c>
      <c r="Q19" s="208" t="str">
        <f>'Z5'!W53</f>
        <v>bez</v>
      </c>
      <c r="R19" s="206">
        <f>'Z6'!X38</f>
        <v>1.6</v>
      </c>
      <c r="S19" s="205">
        <f>'Z6'!Y38</f>
        <v>6.5</v>
      </c>
      <c r="T19" s="206">
        <f>'Z6'!Z38</f>
        <v>0</v>
      </c>
      <c r="U19" s="207">
        <f>'Z6'!AA38</f>
        <v>8.1</v>
      </c>
      <c r="V19" s="240">
        <f>'Z6'!AB38</f>
        <v>22.699999999999996</v>
      </c>
    </row>
    <row r="20" spans="1:22" s="125" customFormat="1" ht="18" thickTop="1" thickBot="1">
      <c r="A20" s="346">
        <v>7</v>
      </c>
      <c r="B20" s="346">
        <f>Seznam!B51</f>
        <v>7</v>
      </c>
      <c r="C20" s="347" t="str">
        <f>Seznam!C51</f>
        <v>Natálie Tichá</v>
      </c>
      <c r="D20" s="348">
        <f>Seznam!D51</f>
        <v>0</v>
      </c>
      <c r="E20" s="349" t="str">
        <f>Seznam!E51</f>
        <v>GSK Tábor</v>
      </c>
      <c r="F20" s="346"/>
      <c r="G20" s="350"/>
      <c r="H20" s="206">
        <f>'Z6'!X15</f>
        <v>1.2</v>
      </c>
      <c r="I20" s="205">
        <f>'Z6'!Y15</f>
        <v>4</v>
      </c>
      <c r="J20" s="206">
        <f>'Z6'!Z15</f>
        <v>0</v>
      </c>
      <c r="K20" s="207">
        <f>'Z6'!AA15</f>
        <v>5.2</v>
      </c>
      <c r="L20" s="138"/>
      <c r="M20" s="206">
        <f>'Z6'!X27</f>
        <v>1.95</v>
      </c>
      <c r="N20" s="205">
        <f>'Z6'!Y27</f>
        <v>5.0999999999999996</v>
      </c>
      <c r="O20" s="206">
        <f>'Z6'!Z27</f>
        <v>0</v>
      </c>
      <c r="P20" s="207">
        <f>'Z6'!AA27</f>
        <v>7.05</v>
      </c>
      <c r="Q20" s="208" t="str">
        <f>'Z5'!W54</f>
        <v>bez</v>
      </c>
      <c r="R20" s="206">
        <f>'Z6'!X39</f>
        <v>1.65</v>
      </c>
      <c r="S20" s="205">
        <f>'Z6'!Y39</f>
        <v>6.15</v>
      </c>
      <c r="T20" s="206">
        <f>'Z6'!Z39</f>
        <v>0</v>
      </c>
      <c r="U20" s="207">
        <f>'Z6'!AA39</f>
        <v>7.8000000000000007</v>
      </c>
      <c r="V20" s="240">
        <f>'Z6'!AB39</f>
        <v>20.05</v>
      </c>
    </row>
    <row r="21" spans="1:22" s="125" customFormat="1" ht="18" thickTop="1" thickBot="1">
      <c r="A21" s="346">
        <v>8</v>
      </c>
      <c r="B21" s="346">
        <f>Seznam!B45</f>
        <v>1</v>
      </c>
      <c r="C21" s="347" t="str">
        <f>Seznam!C45</f>
        <v>Eva Šiková</v>
      </c>
      <c r="D21" s="348">
        <f>Seznam!D45</f>
        <v>2004</v>
      </c>
      <c r="E21" s="349" t="str">
        <f>Seznam!E45</f>
        <v>GSK Tábor</v>
      </c>
      <c r="F21" s="346">
        <f>Seznam!F45</f>
        <v>0</v>
      </c>
      <c r="G21" s="350" t="e">
        <f>#REF!</f>
        <v>#REF!</v>
      </c>
      <c r="H21" s="206">
        <f>'Z6'!X9</f>
        <v>1.05</v>
      </c>
      <c r="I21" s="205">
        <f>'Z6'!Y9</f>
        <v>5.15</v>
      </c>
      <c r="J21" s="206">
        <f>'Z6'!Z9</f>
        <v>0</v>
      </c>
      <c r="K21" s="207">
        <f>'Z6'!AA9</f>
        <v>6.2</v>
      </c>
      <c r="L21" s="138" t="e">
        <f>#REF!</f>
        <v>#REF!</v>
      </c>
      <c r="M21" s="206">
        <f>'Z6'!X21</f>
        <v>1.1499999999999999</v>
      </c>
      <c r="N21" s="205">
        <f>'Z6'!Y21</f>
        <v>5.2</v>
      </c>
      <c r="O21" s="206">
        <f>'Z6'!Z21</f>
        <v>0</v>
      </c>
      <c r="P21" s="207">
        <f>'Z6'!AA21</f>
        <v>6.35</v>
      </c>
      <c r="Q21" s="208" t="str">
        <f>'Z5'!W48</f>
        <v xml:space="preserve"> </v>
      </c>
      <c r="R21" s="206">
        <f>'Z6'!X33</f>
        <v>1.05</v>
      </c>
      <c r="S21" s="205">
        <f>'Z6'!Y33</f>
        <v>5.9</v>
      </c>
      <c r="T21" s="206">
        <f>'Z6'!Z33</f>
        <v>0</v>
      </c>
      <c r="U21" s="207">
        <f>'Z6'!AA33</f>
        <v>6.95</v>
      </c>
      <c r="V21" s="240">
        <f>'Z6'!AB33</f>
        <v>19.5</v>
      </c>
    </row>
    <row r="22" spans="1:22" s="125" customFormat="1" ht="17.25" thickTop="1">
      <c r="A22" s="199">
        <v>9</v>
      </c>
      <c r="B22" s="199">
        <f>Seznam!B52</f>
        <v>8</v>
      </c>
      <c r="C22" s="200" t="str">
        <f>Seznam!C52</f>
        <v>Klára Pelíšková</v>
      </c>
      <c r="D22" s="109">
        <f>Seznam!D52</f>
        <v>2005</v>
      </c>
      <c r="E22" s="126" t="str">
        <f>Seznam!E52</f>
        <v>TopGym Karlovy Vary</v>
      </c>
      <c r="F22" s="199"/>
      <c r="G22" s="138"/>
      <c r="H22" s="206">
        <f>'Z6'!X16</f>
        <v>0.5</v>
      </c>
      <c r="I22" s="205">
        <f>'Z6'!Y16</f>
        <v>4.5</v>
      </c>
      <c r="J22" s="206">
        <f>'Z6'!Z16</f>
        <v>0</v>
      </c>
      <c r="K22" s="207">
        <f>'Z6'!AA16</f>
        <v>5</v>
      </c>
      <c r="L22" s="138"/>
      <c r="M22" s="206">
        <f>'Z6'!X28</f>
        <v>0.75</v>
      </c>
      <c r="N22" s="205">
        <f>'Z6'!Y28</f>
        <v>4.8499999999999996</v>
      </c>
      <c r="O22" s="206">
        <f>'Z6'!Z28</f>
        <v>0</v>
      </c>
      <c r="P22" s="207">
        <f>'Z6'!AA28</f>
        <v>5.6</v>
      </c>
      <c r="Q22" s="208" t="str">
        <f>'Z5'!W55</f>
        <v xml:space="preserve"> </v>
      </c>
      <c r="R22" s="206">
        <f>'Z6'!X40</f>
        <v>1.1499999999999999</v>
      </c>
      <c r="S22" s="205">
        <f>'Z6'!Y40</f>
        <v>5.55</v>
      </c>
      <c r="T22" s="206">
        <f>'Z6'!Z40</f>
        <v>0</v>
      </c>
      <c r="U22" s="207">
        <f>'Z6'!AA40</f>
        <v>6.6999999999999993</v>
      </c>
      <c r="V22" s="240">
        <f>'Z6'!AB40</f>
        <v>17.299999999999997</v>
      </c>
    </row>
    <row r="23" spans="1:22" ht="16.5" hidden="1" customHeight="1">
      <c r="A23" s="103">
        <v>1</v>
      </c>
      <c r="B23" s="99">
        <v>17</v>
      </c>
      <c r="C23" s="357"/>
      <c r="D23" s="358"/>
      <c r="E23" s="359"/>
      <c r="F23" s="360" t="s">
        <v>403</v>
      </c>
      <c r="G23" s="361"/>
      <c r="H23" s="362">
        <v>0</v>
      </c>
      <c r="I23" s="362" t="e">
        <v>#NUM!</v>
      </c>
      <c r="J23" s="362">
        <v>0</v>
      </c>
      <c r="K23" s="363" t="e">
        <v>#NUM!</v>
      </c>
      <c r="L23" s="350" t="e">
        <f>#REF!</f>
        <v>#REF!</v>
      </c>
      <c r="M23" s="364">
        <f>'Z5'!AC21</f>
        <v>0</v>
      </c>
      <c r="N23" s="365">
        <f>'Z5'!AD21</f>
        <v>0</v>
      </c>
      <c r="O23" s="364">
        <f>'Z5'!AE21</f>
        <v>0</v>
      </c>
      <c r="P23" s="366">
        <f>'Z5'!AF21</f>
        <v>0</v>
      </c>
      <c r="Q23" s="350" t="str">
        <f>'Z5'!W60</f>
        <v>bez</v>
      </c>
      <c r="R23" s="364">
        <f>'Z5'!X60</f>
        <v>0.95</v>
      </c>
      <c r="S23" s="365">
        <f>'Z5'!Y60</f>
        <v>4.75</v>
      </c>
      <c r="T23" s="364">
        <f>'Z5'!Z60</f>
        <v>0</v>
      </c>
      <c r="U23" s="366">
        <f>'Z5'!AA60</f>
        <v>5.7</v>
      </c>
      <c r="V23" s="367">
        <f>'Z5'!AB60</f>
        <v>18.649999999999999</v>
      </c>
    </row>
  </sheetData>
  <sortState ref="B14:V22">
    <sortCondition descending="1" ref="V14:V22"/>
  </sortState>
  <mergeCells count="10">
    <mergeCell ref="Q10:U10"/>
    <mergeCell ref="Q11:Q12"/>
    <mergeCell ref="L10:P10"/>
    <mergeCell ref="L11:L12"/>
    <mergeCell ref="A1:K1"/>
    <mergeCell ref="A3:K3"/>
    <mergeCell ref="A5:K5"/>
    <mergeCell ref="A7:K7"/>
    <mergeCell ref="G11:G12"/>
    <mergeCell ref="G10:K10"/>
  </mergeCells>
  <phoneticPr fontId="12" type="noConversion"/>
  <printOptions horizontalCentered="1"/>
  <pageMargins left="0" right="0" top="0.78740157480314965" bottom="0" header="0" footer="0"/>
  <pageSetup paperSize="9" scale="8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showZeros="0" topLeftCell="A43" workbookViewId="0">
      <selection activeCell="C60" sqref="C60"/>
    </sheetView>
  </sheetViews>
  <sheetFormatPr defaultRowHeight="15"/>
  <cols>
    <col min="1" max="1" width="9.7109375" style="97" customWidth="1"/>
    <col min="2" max="2" width="5.85546875" style="97" bestFit="1" customWidth="1"/>
    <col min="3" max="3" width="20.7109375" style="97" customWidth="1"/>
    <col min="4" max="4" width="6.7109375" style="96" customWidth="1"/>
    <col min="5" max="5" width="23.7109375" style="97" customWidth="1"/>
    <col min="6" max="6" width="1.7109375" style="96" hidden="1" customWidth="1"/>
    <col min="7" max="7" width="0.28515625" style="97" hidden="1" customWidth="1"/>
    <col min="8" max="9" width="9.42578125" style="97" bestFit="1" customWidth="1"/>
    <col min="10" max="10" width="8.85546875" style="97" bestFit="1" customWidth="1"/>
    <col min="11" max="11" width="8.85546875" style="97" customWidth="1"/>
    <col min="12" max="12" width="0.140625" style="97" customWidth="1"/>
    <col min="13" max="14" width="9.42578125" style="97" bestFit="1" customWidth="1"/>
    <col min="15" max="15" width="8.85546875" style="97" bestFit="1" customWidth="1"/>
    <col min="16" max="16" width="11.140625" style="97" customWidth="1"/>
    <col min="17" max="17" width="0.140625" style="97" customWidth="1"/>
    <col min="18" max="19" width="9.42578125" style="97" bestFit="1" customWidth="1"/>
    <col min="20" max="21" width="8.85546875" style="97" bestFit="1" customWidth="1"/>
    <col min="22" max="16384" width="9.140625" style="97"/>
  </cols>
  <sheetData>
    <row r="1" spans="1:22" customFormat="1" ht="24.75">
      <c r="A1" s="502" t="s">
        <v>394</v>
      </c>
      <c r="B1" s="502"/>
      <c r="C1" s="502"/>
      <c r="D1" s="502"/>
      <c r="E1" s="502"/>
      <c r="F1" s="502"/>
      <c r="G1" s="502"/>
      <c r="H1" s="502"/>
      <c r="I1" s="502"/>
      <c r="J1" s="502"/>
      <c r="K1" s="502"/>
      <c r="L1" s="502"/>
    </row>
    <row r="2" spans="1:22" customFormat="1">
      <c r="A2" s="58"/>
      <c r="B2" s="59"/>
      <c r="D2" s="58"/>
      <c r="E2" s="59"/>
      <c r="F2" s="59"/>
      <c r="G2" s="58"/>
      <c r="H2" s="58"/>
      <c r="I2" s="58"/>
      <c r="J2" s="58"/>
      <c r="K2" s="66"/>
    </row>
    <row r="3" spans="1:22" customFormat="1" ht="40.5">
      <c r="A3" s="503" t="s">
        <v>356</v>
      </c>
      <c r="B3" s="503"/>
      <c r="C3" s="503"/>
      <c r="D3" s="503"/>
      <c r="E3" s="503"/>
      <c r="F3" s="503"/>
      <c r="G3" s="503"/>
      <c r="H3" s="503"/>
      <c r="I3" s="503"/>
      <c r="J3" s="503"/>
      <c r="K3" s="503"/>
      <c r="L3" s="503"/>
    </row>
    <row r="4" spans="1:22" s="63" customFormat="1" ht="14.25">
      <c r="A4" s="61"/>
      <c r="B4" s="62"/>
      <c r="C4" s="62"/>
      <c r="D4" s="62"/>
      <c r="E4" s="62"/>
      <c r="F4" s="62"/>
      <c r="G4" s="62"/>
      <c r="H4" s="62"/>
      <c r="I4" s="62"/>
      <c r="J4" s="62"/>
      <c r="K4" s="132"/>
    </row>
    <row r="5" spans="1:22" customFormat="1" ht="19.5">
      <c r="A5" s="504" t="s">
        <v>357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</row>
    <row r="6" spans="1:22" s="63" customFormat="1" ht="7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132"/>
    </row>
    <row r="7" spans="1:22" customFormat="1" ht="19.5">
      <c r="A7" s="504" t="str">
        <f>Místo</f>
        <v>Milevsko</v>
      </c>
      <c r="B7" s="504"/>
      <c r="C7" s="504"/>
      <c r="D7" s="504"/>
      <c r="E7" s="504"/>
      <c r="F7" s="504"/>
      <c r="G7" s="504"/>
      <c r="H7" s="504"/>
      <c r="I7" s="504"/>
      <c r="J7" s="504"/>
      <c r="K7" s="504"/>
      <c r="L7" s="504"/>
    </row>
    <row r="8" spans="1:22" ht="19.5">
      <c r="A8" s="94"/>
      <c r="B8" s="95"/>
      <c r="C8" s="95"/>
      <c r="E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</row>
    <row r="9" spans="1:22" ht="20.25" thickBot="1">
      <c r="A9" s="65" t="str">
        <f>_kat7</f>
        <v>7. Kadetky starší 2003 - 2001</v>
      </c>
    </row>
    <row r="10" spans="1:22" ht="17.25" thickTop="1">
      <c r="A10" s="98"/>
      <c r="B10" s="99"/>
      <c r="C10" s="100"/>
      <c r="D10" s="101"/>
      <c r="E10" s="102"/>
      <c r="F10" s="237"/>
      <c r="G10" s="508" t="s">
        <v>334</v>
      </c>
      <c r="H10" s="508"/>
      <c r="I10" s="508"/>
      <c r="J10" s="508"/>
      <c r="K10" s="509"/>
      <c r="L10" s="507" t="str">
        <f>Kat7S2</f>
        <v>sestava se švihadlem</v>
      </c>
      <c r="M10" s="508"/>
      <c r="N10" s="508"/>
      <c r="O10" s="508"/>
      <c r="P10" s="509"/>
      <c r="Q10" s="507" t="s">
        <v>339</v>
      </c>
      <c r="R10" s="508"/>
      <c r="S10" s="508"/>
      <c r="T10" s="508"/>
      <c r="U10" s="509"/>
      <c r="V10" s="133"/>
    </row>
    <row r="11" spans="1:22" ht="16.5">
      <c r="A11" s="104" t="s">
        <v>395</v>
      </c>
      <c r="B11" s="105" t="s">
        <v>396</v>
      </c>
      <c r="C11" s="106" t="s">
        <v>397</v>
      </c>
      <c r="D11" s="107" t="s">
        <v>3</v>
      </c>
      <c r="E11" s="108" t="s">
        <v>4</v>
      </c>
      <c r="F11" s="238" t="s">
        <v>5</v>
      </c>
      <c r="G11" s="510" t="s">
        <v>354</v>
      </c>
      <c r="H11" s="80" t="s">
        <v>398</v>
      </c>
      <c r="I11" s="109" t="s">
        <v>399</v>
      </c>
      <c r="J11" s="109" t="s">
        <v>352</v>
      </c>
      <c r="K11" s="110" t="s">
        <v>400</v>
      </c>
      <c r="L11" s="505" t="s">
        <v>354</v>
      </c>
      <c r="M11" s="80" t="s">
        <v>398</v>
      </c>
      <c r="N11" s="109" t="s">
        <v>399</v>
      </c>
      <c r="O11" s="109" t="s">
        <v>352</v>
      </c>
      <c r="P11" s="110" t="s">
        <v>400</v>
      </c>
      <c r="Q11" s="505" t="s">
        <v>354</v>
      </c>
      <c r="R11" s="80" t="s">
        <v>398</v>
      </c>
      <c r="S11" s="109" t="s">
        <v>399</v>
      </c>
      <c r="T11" s="109" t="s">
        <v>352</v>
      </c>
      <c r="U11" s="110" t="s">
        <v>400</v>
      </c>
      <c r="V11" s="134" t="s">
        <v>402</v>
      </c>
    </row>
    <row r="12" spans="1:22" ht="15.75" customHeight="1" thickBot="1">
      <c r="A12" s="111"/>
      <c r="B12" s="112"/>
      <c r="C12" s="113"/>
      <c r="D12" s="114"/>
      <c r="E12" s="115"/>
      <c r="F12" s="239"/>
      <c r="G12" s="511"/>
      <c r="H12" s="87" t="s">
        <v>350</v>
      </c>
      <c r="I12" s="117" t="s">
        <v>351</v>
      </c>
      <c r="J12" s="117"/>
      <c r="K12" s="118"/>
      <c r="L12" s="506"/>
      <c r="M12" s="87" t="s">
        <v>350</v>
      </c>
      <c r="N12" s="117" t="s">
        <v>351</v>
      </c>
      <c r="O12" s="117"/>
      <c r="P12" s="118"/>
      <c r="Q12" s="506"/>
      <c r="R12" s="87" t="s">
        <v>350</v>
      </c>
      <c r="S12" s="117" t="s">
        <v>351</v>
      </c>
      <c r="T12" s="117"/>
      <c r="U12" s="118"/>
      <c r="V12" s="135"/>
    </row>
    <row r="13" spans="1:22" ht="16.5" hidden="1" customHeight="1">
      <c r="A13" s="103">
        <v>1</v>
      </c>
      <c r="B13" s="99">
        <v>17</v>
      </c>
      <c r="C13" s="119"/>
      <c r="D13" s="120"/>
      <c r="E13" s="121"/>
      <c r="F13" s="122" t="s">
        <v>403</v>
      </c>
      <c r="G13" s="136"/>
      <c r="H13" s="123">
        <v>0</v>
      </c>
      <c r="I13" s="123" t="e">
        <v>#NUM!</v>
      </c>
      <c r="J13" s="123">
        <v>0</v>
      </c>
      <c r="K13" s="124" t="e">
        <v>#NUM!</v>
      </c>
      <c r="L13" s="136"/>
      <c r="M13" s="123">
        <v>0</v>
      </c>
      <c r="N13" s="123" t="e">
        <v>#NUM!</v>
      </c>
      <c r="O13" s="123">
        <v>0</v>
      </c>
      <c r="P13" s="124" t="e">
        <v>#NUM!</v>
      </c>
      <c r="Q13" s="136"/>
      <c r="R13" s="123">
        <v>0</v>
      </c>
      <c r="S13" s="123" t="e">
        <v>#NUM!</v>
      </c>
      <c r="T13" s="123">
        <v>0</v>
      </c>
      <c r="U13" s="124" t="e">
        <v>#NUM!</v>
      </c>
      <c r="V13" s="137" t="e">
        <v>#NUM!</v>
      </c>
    </row>
    <row r="14" spans="1:22" s="125" customFormat="1" ht="17.25" thickTop="1">
      <c r="A14" s="414">
        <v>1</v>
      </c>
      <c r="B14" s="414">
        <f>Seznam!B57</f>
        <v>6</v>
      </c>
      <c r="C14" s="415" t="str">
        <f>Seznam!C57</f>
        <v>Barbora Ličková</v>
      </c>
      <c r="D14" s="416">
        <f>Seznam!D57</f>
        <v>2001</v>
      </c>
      <c r="E14" s="417" t="str">
        <f>Seznam!E57</f>
        <v>SKP MG Brno</v>
      </c>
      <c r="F14" s="414"/>
      <c r="G14" s="418"/>
      <c r="H14" s="424">
        <f>'Z7'!X12</f>
        <v>3.5</v>
      </c>
      <c r="I14" s="425">
        <f>'Z7'!Y12</f>
        <v>6.95</v>
      </c>
      <c r="J14" s="424">
        <f>'Z7'!Z12</f>
        <v>0</v>
      </c>
      <c r="K14" s="426">
        <f>'Z7'!AA12</f>
        <v>10.45</v>
      </c>
      <c r="L14" s="418"/>
      <c r="M14" s="424">
        <f>'Z7'!X25</f>
        <v>3.7</v>
      </c>
      <c r="N14" s="425">
        <f>'Z7'!Y25</f>
        <v>7.25</v>
      </c>
      <c r="O14" s="424">
        <f>'Z7'!Z25</f>
        <v>0</v>
      </c>
      <c r="P14" s="426">
        <f>'Z7'!AA25</f>
        <v>10.95</v>
      </c>
      <c r="Q14" s="418"/>
      <c r="R14" s="424">
        <f>'Z7'!X38</f>
        <v>3.8</v>
      </c>
      <c r="S14" s="425">
        <f>'Z7'!Y38</f>
        <v>7.45</v>
      </c>
      <c r="T14" s="424">
        <f>'Z7'!Z38</f>
        <v>0</v>
      </c>
      <c r="U14" s="426">
        <f>'Z7'!AA38</f>
        <v>11.25</v>
      </c>
      <c r="V14" s="427">
        <f>'Z7'!AB38</f>
        <v>32.65</v>
      </c>
    </row>
    <row r="15" spans="1:22" s="125" customFormat="1" ht="16.5">
      <c r="A15" s="414">
        <v>2</v>
      </c>
      <c r="B15" s="414">
        <f>Seznam!B60</f>
        <v>9</v>
      </c>
      <c r="C15" s="415" t="str">
        <f>Seznam!C60</f>
        <v>Michaela Houzarová</v>
      </c>
      <c r="D15" s="416">
        <f>Seznam!D60</f>
        <v>2001</v>
      </c>
      <c r="E15" s="417" t="str">
        <f>Seznam!E60</f>
        <v>TJ Sokol Bedřichov</v>
      </c>
      <c r="F15" s="414"/>
      <c r="G15" s="418"/>
      <c r="H15" s="424">
        <f>'Z7'!X15</f>
        <v>3.05</v>
      </c>
      <c r="I15" s="425">
        <f>'Z7'!Y15</f>
        <v>7.1</v>
      </c>
      <c r="J15" s="424">
        <f>'Z7'!Z15</f>
        <v>0</v>
      </c>
      <c r="K15" s="426">
        <f>'Z7'!AA15</f>
        <v>10.149999999999999</v>
      </c>
      <c r="L15" s="418"/>
      <c r="M15" s="424">
        <f>'Z7'!X28</f>
        <v>2.95</v>
      </c>
      <c r="N15" s="425">
        <f>'Z7'!Y28</f>
        <v>6.85</v>
      </c>
      <c r="O15" s="424">
        <f>'Z7'!Z28</f>
        <v>0</v>
      </c>
      <c r="P15" s="426">
        <f>'Z7'!AA28</f>
        <v>9.8000000000000007</v>
      </c>
      <c r="Q15" s="418"/>
      <c r="R15" s="424">
        <f>'Z7'!X41</f>
        <v>3.4</v>
      </c>
      <c r="S15" s="425">
        <f>'Z7'!Y41</f>
        <v>6.85</v>
      </c>
      <c r="T15" s="424">
        <f>'Z7'!Z41</f>
        <v>0</v>
      </c>
      <c r="U15" s="426">
        <f>'Z7'!AA41</f>
        <v>10.25</v>
      </c>
      <c r="V15" s="427">
        <f>'Z7'!AB41</f>
        <v>30.2</v>
      </c>
    </row>
    <row r="16" spans="1:22" s="125" customFormat="1" ht="16.5">
      <c r="A16" s="414">
        <v>3</v>
      </c>
      <c r="B16" s="414">
        <f>Seznam!B59</f>
        <v>8</v>
      </c>
      <c r="C16" s="415" t="str">
        <f>Seznam!C59</f>
        <v>Valeria Korovchenko</v>
      </c>
      <c r="D16" s="416">
        <f>Seznam!D59</f>
        <v>2003</v>
      </c>
      <c r="E16" s="417" t="str">
        <f>Seznam!E59</f>
        <v>TJ Sokol Žižkov I.</v>
      </c>
      <c r="F16" s="414"/>
      <c r="G16" s="418"/>
      <c r="H16" s="424">
        <f>'Z7'!X14</f>
        <v>2.2999999999999998</v>
      </c>
      <c r="I16" s="425">
        <f>'Z7'!Y14</f>
        <v>6.9</v>
      </c>
      <c r="J16" s="424">
        <f>'Z7'!Z14</f>
        <v>0</v>
      </c>
      <c r="K16" s="426">
        <f>'Z7'!AA14</f>
        <v>9.1999999999999993</v>
      </c>
      <c r="L16" s="418"/>
      <c r="M16" s="424">
        <f>'Z7'!X27</f>
        <v>2.65</v>
      </c>
      <c r="N16" s="425">
        <f>'Z7'!Y27</f>
        <v>7</v>
      </c>
      <c r="O16" s="424">
        <f>'Z7'!Z27</f>
        <v>0</v>
      </c>
      <c r="P16" s="426">
        <f>'Z7'!AA27</f>
        <v>9.65</v>
      </c>
      <c r="Q16" s="418"/>
      <c r="R16" s="424">
        <f>'Z7'!X40</f>
        <v>2.5</v>
      </c>
      <c r="S16" s="425">
        <f>'Z7'!Y40</f>
        <v>6.95</v>
      </c>
      <c r="T16" s="424">
        <f>'Z7'!Z40</f>
        <v>0</v>
      </c>
      <c r="U16" s="426">
        <f>'Z7'!AA40</f>
        <v>9.4499999999999993</v>
      </c>
      <c r="V16" s="427">
        <f>'Z7'!AB40</f>
        <v>28.3</v>
      </c>
    </row>
    <row r="17" spans="1:22" s="125" customFormat="1" ht="16.5">
      <c r="A17" s="199">
        <v>4</v>
      </c>
      <c r="B17" s="199">
        <f>Seznam!B55</f>
        <v>3</v>
      </c>
      <c r="C17" s="200" t="str">
        <f>Seznam!C55</f>
        <v>Veronika Moravanská</v>
      </c>
      <c r="D17" s="109">
        <f>Seznam!D55</f>
        <v>2002</v>
      </c>
      <c r="E17" s="126" t="str">
        <f>Seznam!E55</f>
        <v>TJ Sokol Bedřichov</v>
      </c>
      <c r="F17" s="199"/>
      <c r="G17" s="138"/>
      <c r="H17" s="127">
        <f>'Z7'!X10</f>
        <v>3</v>
      </c>
      <c r="I17" s="128">
        <f>'Z7'!Y10</f>
        <v>6.75</v>
      </c>
      <c r="J17" s="127">
        <f>'Z7'!Z10</f>
        <v>0</v>
      </c>
      <c r="K17" s="129">
        <f>'Z7'!AA10</f>
        <v>9.75</v>
      </c>
      <c r="L17" s="138"/>
      <c r="M17" s="127">
        <f>'Z7'!X23</f>
        <v>2.2000000000000002</v>
      </c>
      <c r="N17" s="128">
        <f>'Z7'!Y23</f>
        <v>6.65</v>
      </c>
      <c r="O17" s="127">
        <f>'Z7'!Z23</f>
        <v>0</v>
      </c>
      <c r="P17" s="129">
        <f>'Z7'!AA23</f>
        <v>8.8500000000000014</v>
      </c>
      <c r="Q17" s="138"/>
      <c r="R17" s="127">
        <f>'Z7'!X36</f>
        <v>3.2</v>
      </c>
      <c r="S17" s="128">
        <f>'Z7'!Y36</f>
        <v>6.3</v>
      </c>
      <c r="T17" s="127">
        <f>'Z7'!Z36</f>
        <v>0</v>
      </c>
      <c r="U17" s="129">
        <f>'Z7'!AA36</f>
        <v>9.5</v>
      </c>
      <c r="V17" s="241">
        <f>'Z7'!AB36</f>
        <v>28.1</v>
      </c>
    </row>
    <row r="18" spans="1:22" s="125" customFormat="1" ht="16.5">
      <c r="A18" s="199">
        <v>5</v>
      </c>
      <c r="B18" s="199">
        <f>Seznam!B56</f>
        <v>4</v>
      </c>
      <c r="C18" s="200" t="str">
        <f>Seznam!C56</f>
        <v>Nikola Haišmanová</v>
      </c>
      <c r="D18" s="109">
        <f>Seznam!D56</f>
        <v>2001</v>
      </c>
      <c r="E18" s="126" t="str">
        <f>Seznam!E56</f>
        <v>Slavia SK Rapid Plzeň</v>
      </c>
      <c r="F18" s="199"/>
      <c r="G18" s="138"/>
      <c r="H18" s="127">
        <f>'Z7'!X11</f>
        <v>3.25</v>
      </c>
      <c r="I18" s="128">
        <f>'Z7'!Y11</f>
        <v>6.45</v>
      </c>
      <c r="J18" s="127">
        <f>'Z7'!Z11</f>
        <v>0</v>
      </c>
      <c r="K18" s="129">
        <f>'Z7'!AA11</f>
        <v>9.6999999999999993</v>
      </c>
      <c r="L18" s="138"/>
      <c r="M18" s="127">
        <f>'Z7'!X24</f>
        <v>2.8</v>
      </c>
      <c r="N18" s="128">
        <f>'Z7'!Y24</f>
        <v>6.2</v>
      </c>
      <c r="O18" s="127">
        <f>'Z7'!Z24</f>
        <v>0</v>
      </c>
      <c r="P18" s="129">
        <f>'Z7'!AA24</f>
        <v>9</v>
      </c>
      <c r="Q18" s="138"/>
      <c r="R18" s="127">
        <f>'Z7'!X37</f>
        <v>2.25</v>
      </c>
      <c r="S18" s="128">
        <f>'Z7'!Y37</f>
        <v>6.25</v>
      </c>
      <c r="T18" s="127">
        <f>'Z7'!Z37</f>
        <v>0</v>
      </c>
      <c r="U18" s="129">
        <f>'Z7'!AA37</f>
        <v>8.5</v>
      </c>
      <c r="V18" s="241">
        <f>'Z7'!AB37</f>
        <v>27.2</v>
      </c>
    </row>
    <row r="19" spans="1:22" s="125" customFormat="1" ht="16.5">
      <c r="A19" s="199">
        <v>5</v>
      </c>
      <c r="B19" s="199">
        <f>Seznam!B63</f>
        <v>12</v>
      </c>
      <c r="C19" s="200" t="str">
        <f>Seznam!C63</f>
        <v>Klára Tamchynová</v>
      </c>
      <c r="D19" s="109">
        <f>Seznam!D63</f>
        <v>2001</v>
      </c>
      <c r="E19" s="126" t="str">
        <f>Seznam!E63</f>
        <v>TopGym Karlovy Vary</v>
      </c>
      <c r="F19" s="199">
        <f>Seznam!F63</f>
        <v>0</v>
      </c>
      <c r="G19" s="138" t="str">
        <f>'Z7'!W17</f>
        <v>kužele</v>
      </c>
      <c r="H19" s="127">
        <f>'Z7'!X18</f>
        <v>3.7</v>
      </c>
      <c r="I19" s="128">
        <f>'Z7'!Y18</f>
        <v>6.65</v>
      </c>
      <c r="J19" s="127">
        <f>'Z7'!Z18</f>
        <v>0</v>
      </c>
      <c r="K19" s="129">
        <f>'Z7'!AA18</f>
        <v>10.350000000000001</v>
      </c>
      <c r="L19" s="138"/>
      <c r="M19" s="127">
        <f>'Z7'!X31</f>
        <v>2.6</v>
      </c>
      <c r="N19" s="128">
        <f>'Z7'!Y31</f>
        <v>6.55</v>
      </c>
      <c r="O19" s="127">
        <f>'Z7'!Z31</f>
        <v>0</v>
      </c>
      <c r="P19" s="129">
        <f>'Z7'!AA31</f>
        <v>9.15</v>
      </c>
      <c r="Q19" s="138">
        <f>'Z4'!AB37</f>
        <v>17</v>
      </c>
      <c r="R19" s="127">
        <f>'Z7'!X44</f>
        <v>2.25</v>
      </c>
      <c r="S19" s="128">
        <f>'Z7'!Y44</f>
        <v>5.45</v>
      </c>
      <c r="T19" s="127">
        <f>'Z7'!Z44</f>
        <v>0</v>
      </c>
      <c r="U19" s="129">
        <f>'Z7'!AA44</f>
        <v>7.7</v>
      </c>
      <c r="V19" s="241">
        <f>'Z7'!AB44</f>
        <v>27.2</v>
      </c>
    </row>
    <row r="20" spans="1:22" s="125" customFormat="1" ht="16.5">
      <c r="A20" s="199">
        <v>7</v>
      </c>
      <c r="B20" s="199">
        <f>Seznam!B58</f>
        <v>7</v>
      </c>
      <c r="C20" s="200" t="str">
        <f>Seznam!C58</f>
        <v>Nicole Lingerová</v>
      </c>
      <c r="D20" s="109">
        <f>Seznam!D58</f>
        <v>0</v>
      </c>
      <c r="E20" s="126" t="str">
        <f>Seznam!E58</f>
        <v>SK PROVO Brno</v>
      </c>
      <c r="F20" s="199"/>
      <c r="G20" s="138"/>
      <c r="H20" s="127">
        <f>'Z7'!X13</f>
        <v>3.2</v>
      </c>
      <c r="I20" s="128">
        <f>'Z7'!Y13</f>
        <v>6.45</v>
      </c>
      <c r="J20" s="127">
        <f>'Z7'!Z13</f>
        <v>0</v>
      </c>
      <c r="K20" s="129">
        <f>'Z7'!AA13</f>
        <v>9.65</v>
      </c>
      <c r="L20" s="138"/>
      <c r="M20" s="127">
        <f>'Z7'!X26</f>
        <v>2.25</v>
      </c>
      <c r="N20" s="128">
        <f>'Z7'!Y26</f>
        <v>5.65</v>
      </c>
      <c r="O20" s="127">
        <f>'Z7'!Z26</f>
        <v>0</v>
      </c>
      <c r="P20" s="129">
        <f>'Z7'!AA26</f>
        <v>7.9</v>
      </c>
      <c r="Q20" s="138"/>
      <c r="R20" s="127">
        <f>'Z7'!X39</f>
        <v>3.35</v>
      </c>
      <c r="S20" s="128">
        <f>'Z7'!Y39</f>
        <v>6.1</v>
      </c>
      <c r="T20" s="127">
        <f>'Z7'!Z39</f>
        <v>0</v>
      </c>
      <c r="U20" s="129">
        <f>'Z7'!AA39</f>
        <v>9.4499999999999993</v>
      </c>
      <c r="V20" s="241">
        <f>'Z7'!AB39</f>
        <v>27</v>
      </c>
    </row>
    <row r="21" spans="1:22" s="125" customFormat="1" ht="16.5">
      <c r="A21" s="199">
        <v>8</v>
      </c>
      <c r="B21" s="199">
        <f>Seznam!B54</f>
        <v>2</v>
      </c>
      <c r="C21" s="200" t="str">
        <f>Seznam!C54</f>
        <v>Anna Tretyachenko</v>
      </c>
      <c r="D21" s="109">
        <f>Seznam!D54</f>
        <v>2003</v>
      </c>
      <c r="E21" s="126" t="str">
        <f>Seznam!E54</f>
        <v>TJ Sokol Žižkov I.</v>
      </c>
      <c r="F21" s="199">
        <f>Seznam!F62</f>
        <v>0</v>
      </c>
      <c r="G21" s="138" t="str">
        <f>'Z7'!W16</f>
        <v>kužele</v>
      </c>
      <c r="H21" s="127">
        <f>'Z7'!X9</f>
        <v>3.1</v>
      </c>
      <c r="I21" s="128">
        <f>'Z7'!Y9</f>
        <v>6.55</v>
      </c>
      <c r="J21" s="127">
        <f>'Z7'!Z9</f>
        <v>0</v>
      </c>
      <c r="K21" s="129">
        <f>'Z7'!AA9</f>
        <v>9.65</v>
      </c>
      <c r="L21" s="138"/>
      <c r="M21" s="127">
        <f>'Z7'!X22</f>
        <v>1.95</v>
      </c>
      <c r="N21" s="128">
        <f>'Z7'!Y22</f>
        <v>6.45</v>
      </c>
      <c r="O21" s="127">
        <f>'Z7'!Z22</f>
        <v>0</v>
      </c>
      <c r="P21" s="129">
        <f>'Z7'!AA22</f>
        <v>8.4</v>
      </c>
      <c r="Q21" s="138">
        <f>'Z4'!AB36</f>
        <v>23.75</v>
      </c>
      <c r="R21" s="127">
        <f>'Z7'!X35</f>
        <v>2.35</v>
      </c>
      <c r="S21" s="128">
        <f>'Z7'!Y35</f>
        <v>6.55</v>
      </c>
      <c r="T21" s="127">
        <f>'Z7'!Z35</f>
        <v>0</v>
      </c>
      <c r="U21" s="129">
        <f>'Z7'!AA35</f>
        <v>8.9</v>
      </c>
      <c r="V21" s="241">
        <f>'Z7'!AB35</f>
        <v>26.950000000000003</v>
      </c>
    </row>
    <row r="22" spans="1:22" s="125" customFormat="1" ht="16.5">
      <c r="A22" s="199">
        <v>9</v>
      </c>
      <c r="B22" s="199">
        <f>Seznam!B61</f>
        <v>10</v>
      </c>
      <c r="C22" s="200" t="str">
        <f>Seznam!C61</f>
        <v>Pavla Buřičová</v>
      </c>
      <c r="D22" s="109">
        <f>Seznam!D61</f>
        <v>0</v>
      </c>
      <c r="E22" s="126" t="str">
        <f>Seznam!E61</f>
        <v>GSK Tábor</v>
      </c>
      <c r="F22" s="199"/>
      <c r="G22" s="138"/>
      <c r="H22" s="127">
        <f>'Z7'!X16</f>
        <v>2.7</v>
      </c>
      <c r="I22" s="128">
        <f>'Z7'!Y16</f>
        <v>6.3</v>
      </c>
      <c r="J22" s="127">
        <f>'Z7'!Z16</f>
        <v>0</v>
      </c>
      <c r="K22" s="129">
        <f>'Z7'!AA16</f>
        <v>9</v>
      </c>
      <c r="L22" s="138"/>
      <c r="M22" s="127">
        <f>'Z7'!X29</f>
        <v>2.5</v>
      </c>
      <c r="N22" s="128">
        <f>'Z7'!Y29</f>
        <v>6.3</v>
      </c>
      <c r="O22" s="127">
        <f>'Z7'!Z29</f>
        <v>0</v>
      </c>
      <c r="P22" s="129">
        <f>'Z7'!AA29</f>
        <v>8.8000000000000007</v>
      </c>
      <c r="Q22" s="138"/>
      <c r="R22" s="127">
        <f>'Z7'!X42</f>
        <v>2.5</v>
      </c>
      <c r="S22" s="128">
        <f>'Z7'!Y42</f>
        <v>6.15</v>
      </c>
      <c r="T22" s="127">
        <f>'Z7'!Z42</f>
        <v>0</v>
      </c>
      <c r="U22" s="129">
        <f>'Z7'!AA42</f>
        <v>8.65</v>
      </c>
      <c r="V22" s="241">
        <f>'Z7'!AB42</f>
        <v>26.450000000000003</v>
      </c>
    </row>
    <row r="23" spans="1:22" s="125" customFormat="1" ht="16.5">
      <c r="A23" s="199">
        <v>10</v>
      </c>
      <c r="B23" s="199">
        <f>Seznam!B62</f>
        <v>11</v>
      </c>
      <c r="C23" s="200" t="str">
        <f>Seznam!C62</f>
        <v>Sára Benetková</v>
      </c>
      <c r="D23" s="109">
        <f>Seznam!D62</f>
        <v>2001</v>
      </c>
      <c r="E23" s="126" t="str">
        <f>Seznam!E62</f>
        <v>Slavia SK Rapid Plzeň</v>
      </c>
      <c r="F23" s="199"/>
      <c r="G23" s="138"/>
      <c r="H23" s="127">
        <f>'Z7'!X17</f>
        <v>1.95</v>
      </c>
      <c r="I23" s="128">
        <f>'Z7'!Y17</f>
        <v>5.85</v>
      </c>
      <c r="J23" s="127">
        <f>'Z7'!Z17</f>
        <v>0</v>
      </c>
      <c r="K23" s="129">
        <f>'Z7'!AA17</f>
        <v>7.8</v>
      </c>
      <c r="L23" s="138"/>
      <c r="M23" s="127">
        <f>'Z7'!X30</f>
        <v>2</v>
      </c>
      <c r="N23" s="128">
        <f>'Z7'!Y30</f>
        <v>5.7</v>
      </c>
      <c r="O23" s="127">
        <f>'Z7'!Z30</f>
        <v>0</v>
      </c>
      <c r="P23" s="129">
        <f>'Z7'!AA30</f>
        <v>7.7</v>
      </c>
      <c r="Q23" s="138"/>
      <c r="R23" s="127">
        <f>'Z7'!X43</f>
        <v>0.7</v>
      </c>
      <c r="S23" s="128">
        <f>'Z7'!Y43</f>
        <v>5.65</v>
      </c>
      <c r="T23" s="127">
        <f>'Z7'!Z43</f>
        <v>0</v>
      </c>
      <c r="U23" s="129">
        <f>'Z7'!AA43</f>
        <v>6.3500000000000005</v>
      </c>
      <c r="V23" s="241">
        <f>'Z7'!AB43</f>
        <v>21.85</v>
      </c>
    </row>
    <row r="24" spans="1:22" s="125" customFormat="1" ht="16.5">
      <c r="A24" s="368"/>
      <c r="B24" s="368"/>
      <c r="C24" s="369"/>
      <c r="D24" s="368"/>
      <c r="E24" s="369"/>
      <c r="F24" s="368"/>
      <c r="G24" s="370"/>
      <c r="H24" s="361"/>
      <c r="I24" s="370"/>
      <c r="J24" s="361"/>
      <c r="K24" s="370"/>
      <c r="L24" s="370"/>
      <c r="M24" s="361"/>
      <c r="N24" s="370"/>
      <c r="O24" s="361"/>
      <c r="P24" s="370"/>
      <c r="Q24" s="370"/>
      <c r="R24" s="361"/>
      <c r="S24" s="370"/>
      <c r="T24" s="361"/>
      <c r="U24" s="370"/>
      <c r="V24" s="370"/>
    </row>
    <row r="25" spans="1:22" s="125" customFormat="1" ht="16.5">
      <c r="A25" s="368"/>
      <c r="B25" s="368"/>
      <c r="C25" s="369"/>
      <c r="D25" s="368"/>
      <c r="E25" s="369"/>
      <c r="F25" s="368"/>
      <c r="G25" s="370"/>
      <c r="H25" s="361"/>
      <c r="I25" s="370"/>
      <c r="J25" s="361"/>
      <c r="K25" s="370"/>
      <c r="L25" s="370"/>
      <c r="M25" s="361"/>
      <c r="N25" s="370"/>
      <c r="O25" s="361"/>
      <c r="P25" s="370"/>
      <c r="Q25" s="370"/>
      <c r="R25" s="361"/>
      <c r="S25" s="370"/>
      <c r="T25" s="361"/>
      <c r="U25" s="370"/>
      <c r="V25" s="370"/>
    </row>
    <row r="26" spans="1:22" s="125" customFormat="1" ht="16.5">
      <c r="A26" s="368"/>
      <c r="B26" s="368"/>
      <c r="C26" s="369"/>
      <c r="D26" s="368"/>
      <c r="E26" s="369"/>
      <c r="F26" s="368"/>
      <c r="G26" s="370"/>
      <c r="H26" s="361"/>
      <c r="I26" s="370"/>
      <c r="J26" s="361"/>
      <c r="K26" s="370"/>
      <c r="L26" s="370"/>
      <c r="M26" s="361"/>
      <c r="N26" s="370"/>
      <c r="O26" s="361"/>
      <c r="P26" s="370"/>
      <c r="Q26" s="370"/>
      <c r="R26" s="361"/>
      <c r="S26" s="370"/>
      <c r="T26" s="361"/>
      <c r="U26" s="370"/>
      <c r="V26" s="370"/>
    </row>
    <row r="27" spans="1:22">
      <c r="M27" s="97">
        <f>'Z4'!X31</f>
        <v>0</v>
      </c>
      <c r="N27" s="97">
        <f>'Z4'!Y31</f>
        <v>0</v>
      </c>
      <c r="O27" s="97">
        <f>'Z4'!Z31</f>
        <v>0</v>
      </c>
      <c r="P27" s="97">
        <f>'Z4'!AA31</f>
        <v>0</v>
      </c>
    </row>
    <row r="28" spans="1:22" ht="20.25" thickBot="1">
      <c r="A28" s="65" t="str">
        <f>_kat8</f>
        <v>8. Juniorky 2003 - 2001</v>
      </c>
    </row>
    <row r="29" spans="1:22" ht="17.25" thickTop="1">
      <c r="A29" s="98"/>
      <c r="B29" s="99"/>
      <c r="C29" s="100"/>
      <c r="D29" s="101"/>
      <c r="E29" s="102"/>
      <c r="F29" s="237"/>
      <c r="G29" s="508" t="str">
        <f>Kat8S1</f>
        <v>sestava s kuželi</v>
      </c>
      <c r="H29" s="508"/>
      <c r="I29" s="508"/>
      <c r="J29" s="508"/>
      <c r="K29" s="509"/>
      <c r="L29" s="507" t="str">
        <f>Kat8S2</f>
        <v>sestava s libovolným náčiním</v>
      </c>
      <c r="M29" s="508"/>
      <c r="N29" s="508"/>
      <c r="O29" s="508"/>
      <c r="P29" s="509"/>
      <c r="Q29" s="507" t="s">
        <v>340</v>
      </c>
      <c r="R29" s="508"/>
      <c r="S29" s="508"/>
      <c r="T29" s="508"/>
      <c r="U29" s="509"/>
      <c r="V29" s="133"/>
    </row>
    <row r="30" spans="1:22" ht="16.5">
      <c r="A30" s="104" t="s">
        <v>395</v>
      </c>
      <c r="B30" s="105" t="s">
        <v>396</v>
      </c>
      <c r="C30" s="106" t="s">
        <v>397</v>
      </c>
      <c r="D30" s="107" t="s">
        <v>3</v>
      </c>
      <c r="E30" s="108" t="s">
        <v>4</v>
      </c>
      <c r="F30" s="238" t="s">
        <v>5</v>
      </c>
      <c r="G30" s="510" t="s">
        <v>354</v>
      </c>
      <c r="H30" s="80" t="s">
        <v>398</v>
      </c>
      <c r="I30" s="109" t="s">
        <v>399</v>
      </c>
      <c r="J30" s="109" t="s">
        <v>352</v>
      </c>
      <c r="K30" s="110" t="s">
        <v>400</v>
      </c>
      <c r="L30" s="505" t="s">
        <v>354</v>
      </c>
      <c r="M30" s="80" t="s">
        <v>398</v>
      </c>
      <c r="N30" s="109" t="s">
        <v>399</v>
      </c>
      <c r="O30" s="109" t="s">
        <v>352</v>
      </c>
      <c r="P30" s="110" t="s">
        <v>400</v>
      </c>
      <c r="Q30" s="505" t="s">
        <v>354</v>
      </c>
      <c r="R30" s="80" t="s">
        <v>398</v>
      </c>
      <c r="S30" s="109" t="s">
        <v>399</v>
      </c>
      <c r="T30" s="109" t="s">
        <v>352</v>
      </c>
      <c r="U30" s="110" t="s">
        <v>400</v>
      </c>
      <c r="V30" s="134" t="s">
        <v>402</v>
      </c>
    </row>
    <row r="31" spans="1:22" ht="15.75" customHeight="1" thickBot="1">
      <c r="A31" s="111"/>
      <c r="B31" s="112"/>
      <c r="C31" s="113"/>
      <c r="D31" s="114"/>
      <c r="E31" s="115"/>
      <c r="F31" s="239"/>
      <c r="G31" s="511"/>
      <c r="H31" s="87" t="s">
        <v>350</v>
      </c>
      <c r="I31" s="117" t="s">
        <v>351</v>
      </c>
      <c r="J31" s="117"/>
      <c r="K31" s="118"/>
      <c r="L31" s="506"/>
      <c r="M31" s="87" t="s">
        <v>350</v>
      </c>
      <c r="N31" s="117" t="s">
        <v>351</v>
      </c>
      <c r="O31" s="117"/>
      <c r="P31" s="118"/>
      <c r="Q31" s="506"/>
      <c r="R31" s="87" t="s">
        <v>350</v>
      </c>
      <c r="S31" s="117" t="s">
        <v>351</v>
      </c>
      <c r="T31" s="117"/>
      <c r="U31" s="118"/>
      <c r="V31" s="135"/>
    </row>
    <row r="32" spans="1:22" ht="16.5" hidden="1" customHeight="1">
      <c r="A32" s="103">
        <v>1</v>
      </c>
      <c r="B32" s="99">
        <v>17</v>
      </c>
      <c r="C32" s="119"/>
      <c r="D32" s="120"/>
      <c r="E32" s="121"/>
      <c r="F32" s="122" t="s">
        <v>403</v>
      </c>
      <c r="G32" s="136"/>
      <c r="H32" s="123">
        <v>0</v>
      </c>
      <c r="I32" s="123" t="e">
        <v>#NUM!</v>
      </c>
      <c r="J32" s="123">
        <v>0</v>
      </c>
      <c r="K32" s="124" t="e">
        <v>#NUM!</v>
      </c>
      <c r="L32" s="136"/>
      <c r="M32" s="123">
        <v>0</v>
      </c>
      <c r="N32" s="123" t="e">
        <v>#NUM!</v>
      </c>
      <c r="O32" s="123">
        <v>0</v>
      </c>
      <c r="P32" s="124" t="e">
        <v>#NUM!</v>
      </c>
      <c r="Q32" s="136"/>
      <c r="R32" s="123">
        <v>0</v>
      </c>
      <c r="S32" s="123" t="e">
        <v>#NUM!</v>
      </c>
      <c r="T32" s="123">
        <v>0</v>
      </c>
      <c r="U32" s="124" t="e">
        <v>#NUM!</v>
      </c>
      <c r="V32" s="137" t="e">
        <v>#NUM!</v>
      </c>
    </row>
    <row r="33" spans="1:22" s="125" customFormat="1" ht="17.25" thickTop="1">
      <c r="A33" s="406">
        <v>1</v>
      </c>
      <c r="B33" s="406">
        <f>Seznam!B66</f>
        <v>4</v>
      </c>
      <c r="C33" s="407" t="str">
        <f>Seznam!C66</f>
        <v>Tereza Kutišová</v>
      </c>
      <c r="D33" s="408">
        <f>Seznam!D66</f>
        <v>2003</v>
      </c>
      <c r="E33" s="409" t="str">
        <f>Seznam!E66</f>
        <v>RG Proactive Milevsko</v>
      </c>
      <c r="F33" s="406"/>
      <c r="G33" s="410"/>
      <c r="H33" s="411">
        <f>'Z8'!X11</f>
        <v>4.45</v>
      </c>
      <c r="I33" s="89">
        <f>'Z8'!Y11</f>
        <v>6.9</v>
      </c>
      <c r="J33" s="411">
        <f>'Z8'!Z11</f>
        <v>0</v>
      </c>
      <c r="K33" s="412">
        <f>'Z8'!AA11</f>
        <v>11.350000000000001</v>
      </c>
      <c r="L33" s="410"/>
      <c r="M33" s="411">
        <f>'Z8'!X18</f>
        <v>4.3</v>
      </c>
      <c r="N33" s="89">
        <f>'Z8'!Y18</f>
        <v>7.35</v>
      </c>
      <c r="O33" s="411">
        <f>'Z8'!Z18</f>
        <v>0</v>
      </c>
      <c r="P33" s="412">
        <f>'Z8'!AA18</f>
        <v>11.649999999999999</v>
      </c>
      <c r="Q33" s="410"/>
      <c r="R33" s="411">
        <f>'Z8'!X25</f>
        <v>4.3</v>
      </c>
      <c r="S33" s="89">
        <f>'Z8'!Y25</f>
        <v>6.25</v>
      </c>
      <c r="T33" s="411">
        <f>'Z8'!Z25</f>
        <v>0</v>
      </c>
      <c r="U33" s="412">
        <f>'Z8'!AA25</f>
        <v>10.55</v>
      </c>
      <c r="V33" s="413">
        <f>'Z8'!AB25</f>
        <v>33.549999999999997</v>
      </c>
    </row>
    <row r="34" spans="1:22" s="125" customFormat="1" ht="16.5">
      <c r="A34" s="419">
        <v>2</v>
      </c>
      <c r="B34" s="419">
        <f>Seznam!B67</f>
        <v>5</v>
      </c>
      <c r="C34" s="420" t="str">
        <f>Seznam!C67</f>
        <v>Kateřina Šimůnková</v>
      </c>
      <c r="D34" s="421">
        <f>Seznam!D67</f>
        <v>2002</v>
      </c>
      <c r="E34" s="422" t="str">
        <f>Seznam!E67</f>
        <v>SLAVIA HRADEC KRÁLOVÉ</v>
      </c>
      <c r="F34" s="419" t="e">
        <f>Seznam!#REF!</f>
        <v>#REF!</v>
      </c>
      <c r="G34" s="423" t="str">
        <f>'Z7'!W31</f>
        <v>švih</v>
      </c>
      <c r="H34" s="429">
        <f>'Z8'!X12</f>
        <v>3.5</v>
      </c>
      <c r="I34" s="430">
        <f>'Z8'!Y12</f>
        <v>7.15</v>
      </c>
      <c r="J34" s="429">
        <f>'Z8'!Z12</f>
        <v>0</v>
      </c>
      <c r="K34" s="431">
        <f>'Z8'!AA12</f>
        <v>10.65</v>
      </c>
      <c r="L34" s="423" t="str">
        <f>'Z4'!W43</f>
        <v>bez</v>
      </c>
      <c r="M34" s="429">
        <f>'Z8'!X19</f>
        <v>3.8</v>
      </c>
      <c r="N34" s="430">
        <f>'Z8'!Y19</f>
        <v>6.85</v>
      </c>
      <c r="O34" s="429">
        <f>'Z8'!Z19</f>
        <v>0</v>
      </c>
      <c r="P34" s="431">
        <f>'Z8'!AA19</f>
        <v>10.649999999999999</v>
      </c>
      <c r="Q34" s="423">
        <f>'Z4'!AB43</f>
        <v>26.549999999999997</v>
      </c>
      <c r="R34" s="429">
        <f>'Z8'!X26</f>
        <v>3.55</v>
      </c>
      <c r="S34" s="430">
        <f>'Z8'!Y26</f>
        <v>6.65</v>
      </c>
      <c r="T34" s="429">
        <f>'Z8'!Z26</f>
        <v>0</v>
      </c>
      <c r="U34" s="431">
        <f>'Z8'!AA26</f>
        <v>10.199999999999999</v>
      </c>
      <c r="V34" s="432">
        <f>'Z8'!AB26</f>
        <v>31.499999999999996</v>
      </c>
    </row>
    <row r="35" spans="1:22" s="125" customFormat="1" ht="16.5">
      <c r="A35" s="419">
        <v>3</v>
      </c>
      <c r="B35" s="419">
        <f>Seznam!B64</f>
        <v>1</v>
      </c>
      <c r="C35" s="420" t="str">
        <f>Seznam!C64</f>
        <v xml:space="preserve">Linda Alföldi </v>
      </c>
      <c r="D35" s="421">
        <f>Seznam!D64</f>
        <v>2003</v>
      </c>
      <c r="E35" s="422" t="str">
        <f>Seznam!E64</f>
        <v>SK MG Chodov Praha</v>
      </c>
      <c r="F35" s="419">
        <f>Seznam!F64</f>
        <v>0</v>
      </c>
      <c r="G35" s="423" t="str">
        <f>'Z7'!W30</f>
        <v>švih</v>
      </c>
      <c r="H35" s="429">
        <f>'Z8'!X9</f>
        <v>3</v>
      </c>
      <c r="I35" s="430">
        <f>'Z8'!Y9</f>
        <v>6.3</v>
      </c>
      <c r="J35" s="429">
        <f>'Z8'!Z9</f>
        <v>0</v>
      </c>
      <c r="K35" s="431">
        <f>'Z8'!AA9</f>
        <v>9.3000000000000007</v>
      </c>
      <c r="L35" s="423" t="e">
        <f>'Z4'!#REF!</f>
        <v>#REF!</v>
      </c>
      <c r="M35" s="429">
        <f>'Z8'!X16</f>
        <v>4.55</v>
      </c>
      <c r="N35" s="430">
        <f>'Z8'!Y16</f>
        <v>6.55</v>
      </c>
      <c r="O35" s="429">
        <f>'Z8'!Z16</f>
        <v>0</v>
      </c>
      <c r="P35" s="431">
        <f>'Z8'!AA16</f>
        <v>11.1</v>
      </c>
      <c r="Q35" s="423" t="e">
        <f>'Z4'!#REF!</f>
        <v>#REF!</v>
      </c>
      <c r="R35" s="429">
        <f>'Z8'!X23</f>
        <v>3.6</v>
      </c>
      <c r="S35" s="430">
        <f>'Z8'!Y23</f>
        <v>6.25</v>
      </c>
      <c r="T35" s="429">
        <f>'Z8'!Z23</f>
        <v>0</v>
      </c>
      <c r="U35" s="431">
        <f>'Z8'!AA23</f>
        <v>9.85</v>
      </c>
      <c r="V35" s="432">
        <f>'Z8'!AB23</f>
        <v>30.25</v>
      </c>
    </row>
    <row r="36" spans="1:22" s="125" customFormat="1" ht="16.5">
      <c r="A36" s="199">
        <v>4</v>
      </c>
      <c r="B36" s="199">
        <f>Seznam!B65</f>
        <v>2</v>
      </c>
      <c r="C36" s="200" t="str">
        <f>Seznam!C65</f>
        <v>Vanda Vrbacká</v>
      </c>
      <c r="D36" s="109">
        <f>Seznam!D65</f>
        <v>2003</v>
      </c>
      <c r="E36" s="126" t="str">
        <f>Seznam!E65</f>
        <v>SLAVIA HRADEC KRÁLOVÉ</v>
      </c>
      <c r="F36" s="199"/>
      <c r="G36" s="138"/>
      <c r="H36" s="127">
        <f>'Z8'!X10</f>
        <v>2.7</v>
      </c>
      <c r="I36" s="128">
        <f>'Z8'!Y10</f>
        <v>6.5</v>
      </c>
      <c r="J36" s="127">
        <f>'Z8'!Z10</f>
        <v>0</v>
      </c>
      <c r="K36" s="129">
        <f>'Z8'!AA10</f>
        <v>9.1999999999999993</v>
      </c>
      <c r="L36" s="138"/>
      <c r="M36" s="127">
        <f>'Z8'!X17</f>
        <v>2.2999999999999998</v>
      </c>
      <c r="N36" s="128">
        <f>'Z8'!Y17</f>
        <v>5.7</v>
      </c>
      <c r="O36" s="127">
        <f>'Z8'!Z17</f>
        <v>0.6</v>
      </c>
      <c r="P36" s="129">
        <f>'Z8'!AA17</f>
        <v>7.4</v>
      </c>
      <c r="Q36" s="138"/>
      <c r="R36" s="127">
        <f>'Z8'!X24</f>
        <v>2.8</v>
      </c>
      <c r="S36" s="128">
        <f>'Z8'!Y24</f>
        <v>5.95</v>
      </c>
      <c r="T36" s="127">
        <f>'Z8'!Z24</f>
        <v>0</v>
      </c>
      <c r="U36" s="129">
        <f>'Z8'!AA24</f>
        <v>8.75</v>
      </c>
      <c r="V36" s="241">
        <f>'Z8'!AB24</f>
        <v>25.35</v>
      </c>
    </row>
    <row r="37" spans="1:22" s="125" customFormat="1" ht="16.5">
      <c r="A37" s="368"/>
      <c r="B37" s="368"/>
      <c r="C37" s="369"/>
      <c r="D37" s="368"/>
      <c r="E37" s="369"/>
      <c r="F37" s="368"/>
      <c r="G37" s="370"/>
      <c r="H37" s="361"/>
      <c r="I37" s="370"/>
      <c r="J37" s="361"/>
      <c r="K37" s="370"/>
      <c r="L37" s="370"/>
      <c r="M37" s="361"/>
      <c r="N37" s="370"/>
      <c r="O37" s="361"/>
      <c r="P37" s="370"/>
      <c r="Q37" s="370"/>
      <c r="R37" s="361"/>
      <c r="S37" s="370"/>
      <c r="T37" s="361"/>
      <c r="U37" s="370"/>
      <c r="V37" s="370"/>
    </row>
    <row r="38" spans="1:22" s="125" customFormat="1" ht="16.5">
      <c r="A38" s="368"/>
      <c r="B38" s="368"/>
      <c r="C38" s="369"/>
      <c r="D38" s="368"/>
      <c r="E38" s="369"/>
      <c r="F38" s="368"/>
      <c r="G38" s="370"/>
      <c r="H38" s="361"/>
      <c r="I38" s="370"/>
      <c r="J38" s="361"/>
      <c r="K38" s="370"/>
      <c r="L38" s="370"/>
      <c r="M38" s="361"/>
      <c r="N38" s="370"/>
      <c r="O38" s="361"/>
      <c r="P38" s="370"/>
      <c r="Q38" s="370"/>
      <c r="R38" s="361"/>
      <c r="S38" s="370"/>
      <c r="T38" s="361"/>
      <c r="U38" s="370"/>
      <c r="V38" s="370"/>
    </row>
    <row r="39" spans="1:22" s="125" customFormat="1" ht="16.5">
      <c r="A39" s="368"/>
      <c r="B39" s="368"/>
      <c r="C39" s="369"/>
      <c r="D39" s="368"/>
      <c r="E39" s="369"/>
      <c r="F39" s="368"/>
      <c r="G39" s="370"/>
      <c r="H39" s="361"/>
      <c r="I39" s="370"/>
      <c r="J39" s="361"/>
      <c r="K39" s="370"/>
      <c r="L39" s="370"/>
      <c r="M39" s="361"/>
      <c r="N39" s="370"/>
      <c r="O39" s="361"/>
      <c r="P39" s="370"/>
      <c r="Q39" s="370"/>
      <c r="R39" s="361"/>
      <c r="S39" s="370"/>
      <c r="T39" s="361"/>
      <c r="U39" s="370"/>
      <c r="V39" s="370"/>
    </row>
    <row r="40" spans="1:22" s="125" customFormat="1" ht="16.5">
      <c r="A40" s="368"/>
      <c r="B40" s="368"/>
      <c r="C40" s="369"/>
      <c r="D40" s="368"/>
      <c r="E40" s="369"/>
      <c r="F40" s="368"/>
      <c r="G40" s="370"/>
      <c r="H40" s="361"/>
      <c r="I40" s="370"/>
      <c r="J40" s="361"/>
      <c r="K40" s="370"/>
      <c r="L40" s="370"/>
      <c r="M40" s="361"/>
      <c r="N40" s="370"/>
      <c r="O40" s="361"/>
      <c r="P40" s="370"/>
      <c r="Q40" s="370"/>
      <c r="R40" s="361"/>
      <c r="S40" s="370"/>
      <c r="T40" s="361"/>
      <c r="U40" s="370"/>
      <c r="V40" s="370"/>
    </row>
    <row r="41" spans="1:22" s="125" customFormat="1" ht="16.5">
      <c r="A41" s="368"/>
      <c r="B41" s="368"/>
      <c r="C41" s="369"/>
      <c r="D41" s="368"/>
      <c r="E41" s="369"/>
      <c r="F41" s="368"/>
      <c r="G41" s="370"/>
      <c r="H41" s="361"/>
      <c r="I41" s="370"/>
      <c r="J41" s="361"/>
      <c r="K41" s="370"/>
      <c r="L41" s="370"/>
      <c r="M41" s="361"/>
      <c r="N41" s="370"/>
      <c r="O41" s="361"/>
      <c r="P41" s="370"/>
      <c r="Q41" s="370"/>
      <c r="R41" s="361"/>
      <c r="S41" s="370"/>
      <c r="T41" s="361"/>
      <c r="U41" s="370"/>
      <c r="V41" s="370"/>
    </row>
    <row r="42" spans="1:22" s="125" customFormat="1" ht="16.5">
      <c r="A42" s="368"/>
      <c r="B42" s="368"/>
      <c r="C42" s="369"/>
      <c r="D42" s="368"/>
      <c r="E42" s="369"/>
      <c r="F42" s="368"/>
      <c r="G42" s="370"/>
      <c r="H42" s="361"/>
      <c r="I42" s="370"/>
      <c r="J42" s="361"/>
      <c r="K42" s="370"/>
      <c r="L42" s="370"/>
      <c r="M42" s="361"/>
      <c r="N42" s="370"/>
      <c r="O42" s="361"/>
      <c r="P42" s="370"/>
      <c r="Q42" s="370"/>
      <c r="R42" s="361"/>
      <c r="S42" s="370"/>
      <c r="T42" s="361"/>
      <c r="U42" s="370"/>
      <c r="V42" s="370"/>
    </row>
    <row r="44" spans="1:22" ht="20.25" thickBot="1">
      <c r="A44" s="65" t="str">
        <f>_kat9</f>
        <v>9. Dorostenky 2000 a starší</v>
      </c>
    </row>
    <row r="45" spans="1:22" ht="17.25" thickTop="1">
      <c r="A45" s="98"/>
      <c r="B45" s="99"/>
      <c r="C45" s="100"/>
      <c r="D45" s="101"/>
      <c r="E45" s="102"/>
      <c r="F45" s="237"/>
      <c r="G45" s="508" t="str">
        <f>Kat9S1</f>
        <v>sestava s míčem</v>
      </c>
      <c r="H45" s="508"/>
      <c r="I45" s="508"/>
      <c r="J45" s="508"/>
      <c r="K45" s="509"/>
      <c r="L45" s="507" t="str">
        <f>Kat9S2</f>
        <v>sestava s libovolným náčiním</v>
      </c>
      <c r="M45" s="508"/>
      <c r="N45" s="508"/>
      <c r="O45" s="508"/>
      <c r="P45" s="509"/>
      <c r="Q45" s="507" t="s">
        <v>339</v>
      </c>
      <c r="R45" s="508"/>
      <c r="S45" s="508"/>
      <c r="T45" s="508"/>
      <c r="U45" s="509"/>
      <c r="V45" s="133"/>
    </row>
    <row r="46" spans="1:22" ht="16.5">
      <c r="A46" s="104" t="s">
        <v>395</v>
      </c>
      <c r="B46" s="105" t="s">
        <v>396</v>
      </c>
      <c r="C46" s="106" t="s">
        <v>397</v>
      </c>
      <c r="D46" s="107" t="s">
        <v>3</v>
      </c>
      <c r="E46" s="108" t="s">
        <v>4</v>
      </c>
      <c r="F46" s="238" t="s">
        <v>5</v>
      </c>
      <c r="G46" s="510" t="s">
        <v>354</v>
      </c>
      <c r="H46" s="80" t="s">
        <v>398</v>
      </c>
      <c r="I46" s="109" t="s">
        <v>399</v>
      </c>
      <c r="J46" s="109" t="s">
        <v>352</v>
      </c>
      <c r="K46" s="110" t="s">
        <v>400</v>
      </c>
      <c r="L46" s="505" t="s">
        <v>354</v>
      </c>
      <c r="M46" s="80" t="s">
        <v>398</v>
      </c>
      <c r="N46" s="109" t="s">
        <v>399</v>
      </c>
      <c r="O46" s="109" t="s">
        <v>352</v>
      </c>
      <c r="P46" s="110" t="s">
        <v>400</v>
      </c>
      <c r="Q46" s="505" t="s">
        <v>354</v>
      </c>
      <c r="R46" s="80" t="s">
        <v>398</v>
      </c>
      <c r="S46" s="109" t="s">
        <v>399</v>
      </c>
      <c r="T46" s="109" t="s">
        <v>352</v>
      </c>
      <c r="U46" s="110" t="s">
        <v>400</v>
      </c>
      <c r="V46" s="134" t="s">
        <v>402</v>
      </c>
    </row>
    <row r="47" spans="1:22" ht="15.75" customHeight="1" thickBot="1">
      <c r="A47" s="111"/>
      <c r="B47" s="112"/>
      <c r="C47" s="113"/>
      <c r="D47" s="114"/>
      <c r="E47" s="115"/>
      <c r="F47" s="239"/>
      <c r="G47" s="511"/>
      <c r="H47" s="87" t="s">
        <v>350</v>
      </c>
      <c r="I47" s="117" t="s">
        <v>351</v>
      </c>
      <c r="J47" s="117"/>
      <c r="K47" s="118"/>
      <c r="L47" s="506"/>
      <c r="M47" s="87" t="s">
        <v>350</v>
      </c>
      <c r="N47" s="117" t="s">
        <v>351</v>
      </c>
      <c r="O47" s="117"/>
      <c r="P47" s="118"/>
      <c r="Q47" s="506"/>
      <c r="R47" s="87" t="s">
        <v>350</v>
      </c>
      <c r="S47" s="117" t="s">
        <v>351</v>
      </c>
      <c r="T47" s="117"/>
      <c r="U47" s="118"/>
      <c r="V47" s="135"/>
    </row>
    <row r="48" spans="1:22" ht="16.5" hidden="1" customHeight="1">
      <c r="A48" s="103">
        <v>1</v>
      </c>
      <c r="B48" s="99">
        <v>17</v>
      </c>
      <c r="C48" s="119"/>
      <c r="D48" s="120"/>
      <c r="E48" s="121"/>
      <c r="F48" s="122" t="s">
        <v>403</v>
      </c>
      <c r="G48" s="136"/>
      <c r="H48" s="123">
        <v>0</v>
      </c>
      <c r="I48" s="123" t="e">
        <v>#NUM!</v>
      </c>
      <c r="J48" s="123">
        <v>0</v>
      </c>
      <c r="K48" s="124" t="e">
        <v>#NUM!</v>
      </c>
      <c r="L48" s="136"/>
      <c r="M48" s="123">
        <v>0</v>
      </c>
      <c r="N48" s="123" t="e">
        <v>#NUM!</v>
      </c>
      <c r="O48" s="123">
        <v>0</v>
      </c>
      <c r="P48" s="124" t="e">
        <v>#NUM!</v>
      </c>
      <c r="Q48" s="136"/>
      <c r="R48" s="123">
        <v>0</v>
      </c>
      <c r="S48" s="123" t="e">
        <v>#NUM!</v>
      </c>
      <c r="T48" s="123">
        <v>0</v>
      </c>
      <c r="U48" s="124" t="e">
        <v>#NUM!</v>
      </c>
      <c r="V48" s="137" t="e">
        <v>#NUM!</v>
      </c>
    </row>
    <row r="49" spans="1:22" s="125" customFormat="1" ht="17.25" thickTop="1">
      <c r="A49" s="416">
        <v>1</v>
      </c>
      <c r="B49" s="416">
        <f>Seznam!B72</f>
        <v>5</v>
      </c>
      <c r="C49" s="433" t="str">
        <f>Seznam!C72</f>
        <v>Ludmila Korytová</v>
      </c>
      <c r="D49" s="416">
        <f>Seznam!D72</f>
        <v>1993</v>
      </c>
      <c r="E49" s="433" t="str">
        <f>Seznam!E72</f>
        <v>RG Proactive Milevsko</v>
      </c>
      <c r="F49" s="416"/>
      <c r="G49" s="425"/>
      <c r="H49" s="424">
        <f>'Z9'!X13</f>
        <v>4.3</v>
      </c>
      <c r="I49" s="425">
        <f>'Z9'!Y13</f>
        <v>7.35</v>
      </c>
      <c r="J49" s="424">
        <f>'Z9'!Z13</f>
        <v>0</v>
      </c>
      <c r="K49" s="425">
        <f>'Z9'!AA13</f>
        <v>11.649999999999999</v>
      </c>
      <c r="L49" s="425"/>
      <c r="M49" s="424">
        <f>'Z9'!X24</f>
        <v>4.5</v>
      </c>
      <c r="N49" s="425">
        <f>'Z9'!Y24</f>
        <v>7.7</v>
      </c>
      <c r="O49" s="424">
        <f>'Z9'!Z24</f>
        <v>0.3</v>
      </c>
      <c r="P49" s="425">
        <f>'Z9'!AA24</f>
        <v>11.899999999999999</v>
      </c>
      <c r="Q49" s="425"/>
      <c r="R49" s="424">
        <f>'Z9'!X35</f>
        <v>4.9000000000000004</v>
      </c>
      <c r="S49" s="425">
        <f>'Z9'!Y35</f>
        <v>8.0500000000000007</v>
      </c>
      <c r="T49" s="424">
        <f>'Z9'!Z35</f>
        <v>0</v>
      </c>
      <c r="U49" s="425">
        <f>'Z9'!AA35</f>
        <v>12.950000000000001</v>
      </c>
      <c r="V49" s="425">
        <f>'Z9'!AB35</f>
        <v>36.5</v>
      </c>
    </row>
    <row r="50" spans="1:22" s="125" customFormat="1" ht="16.5">
      <c r="A50" s="416">
        <v>2</v>
      </c>
      <c r="B50" s="416">
        <f>Seznam!B69</f>
        <v>2</v>
      </c>
      <c r="C50" s="433" t="str">
        <f>Seznam!C69</f>
        <v>Julie Hoščálková</v>
      </c>
      <c r="D50" s="416">
        <f>Seznam!D69</f>
        <v>1999</v>
      </c>
      <c r="E50" s="433" t="str">
        <f>Seznam!E69</f>
        <v>SK MG Chodov Praha</v>
      </c>
      <c r="F50" s="416"/>
      <c r="G50" s="425"/>
      <c r="H50" s="424">
        <f>'Z9'!X10</f>
        <v>3.8</v>
      </c>
      <c r="I50" s="425">
        <f>'Z9'!Y10</f>
        <v>6.8</v>
      </c>
      <c r="J50" s="424">
        <f>'Z9'!Z10</f>
        <v>0</v>
      </c>
      <c r="K50" s="425">
        <f>'Z9'!AA10</f>
        <v>10.6</v>
      </c>
      <c r="L50" s="425"/>
      <c r="M50" s="424">
        <f>'Z9'!X21</f>
        <v>4.1500000000000004</v>
      </c>
      <c r="N50" s="425">
        <f>'Z9'!Y21</f>
        <v>7.2</v>
      </c>
      <c r="O50" s="424">
        <f>'Z9'!Z21</f>
        <v>0</v>
      </c>
      <c r="P50" s="425">
        <f>'Z9'!AA21</f>
        <v>11.350000000000001</v>
      </c>
      <c r="Q50" s="425"/>
      <c r="R50" s="424">
        <f>'Z9'!X32</f>
        <v>4.8499999999999996</v>
      </c>
      <c r="S50" s="425">
        <f>'Z9'!Y32</f>
        <v>7.7</v>
      </c>
      <c r="T50" s="424">
        <f>'Z9'!Z32</f>
        <v>0</v>
      </c>
      <c r="U50" s="425">
        <f>'Z9'!AA32</f>
        <v>12.55</v>
      </c>
      <c r="V50" s="425">
        <f>'Z9'!AB32</f>
        <v>34.5</v>
      </c>
    </row>
    <row r="51" spans="1:22" s="125" customFormat="1" ht="16.5">
      <c r="A51" s="416">
        <v>3</v>
      </c>
      <c r="B51" s="416">
        <f>Seznam!B74</f>
        <v>7</v>
      </c>
      <c r="C51" s="433" t="str">
        <f>Seznam!C74</f>
        <v>Anna Waldsbergerová</v>
      </c>
      <c r="D51" s="416">
        <f>Seznam!D74</f>
        <v>0</v>
      </c>
      <c r="E51" s="433" t="str">
        <f>Seznam!E74</f>
        <v>SKP MG Brno</v>
      </c>
      <c r="F51" s="416"/>
      <c r="G51" s="425"/>
      <c r="H51" s="424">
        <f>'Z9'!X15</f>
        <v>3.2</v>
      </c>
      <c r="I51" s="425">
        <f>'Z9'!Y15</f>
        <v>7.2</v>
      </c>
      <c r="J51" s="424">
        <f>'Z9'!Z15</f>
        <v>0</v>
      </c>
      <c r="K51" s="425">
        <f>'Z9'!AA15</f>
        <v>10.4</v>
      </c>
      <c r="L51" s="425"/>
      <c r="M51" s="424">
        <f>'Z9'!X26</f>
        <v>4.5</v>
      </c>
      <c r="N51" s="425">
        <f>'Z9'!Y26</f>
        <v>7.2</v>
      </c>
      <c r="O51" s="424">
        <f>'Z9'!Z26</f>
        <v>0</v>
      </c>
      <c r="P51" s="425">
        <f>'Z9'!AA26</f>
        <v>11.7</v>
      </c>
      <c r="Q51" s="425"/>
      <c r="R51" s="424">
        <f>'Z9'!X37</f>
        <v>3.85</v>
      </c>
      <c r="S51" s="425">
        <f>'Z9'!Y37</f>
        <v>6.95</v>
      </c>
      <c r="T51" s="424">
        <f>'Z9'!Z37</f>
        <v>0</v>
      </c>
      <c r="U51" s="425">
        <f>'Z9'!AA37</f>
        <v>10.8</v>
      </c>
      <c r="V51" s="425">
        <f>'Z9'!AB37</f>
        <v>32.900000000000006</v>
      </c>
    </row>
    <row r="52" spans="1:22" s="125" customFormat="1" ht="16.5">
      <c r="A52" s="109">
        <v>4</v>
      </c>
      <c r="B52" s="109">
        <f>Seznam!B75</f>
        <v>8</v>
      </c>
      <c r="C52" s="428" t="str">
        <f>Seznam!C75</f>
        <v>Aneta Kašnová</v>
      </c>
      <c r="D52" s="109">
        <f>Seznam!D75</f>
        <v>2000</v>
      </c>
      <c r="E52" s="428" t="str">
        <f>Seznam!E75</f>
        <v>TJ Sokol Bedřichov</v>
      </c>
      <c r="F52" s="109" t="e">
        <f>Seznam!#REF!</f>
        <v>#REF!</v>
      </c>
      <c r="G52" s="128">
        <f>'Z7'!W47</f>
        <v>0</v>
      </c>
      <c r="H52" s="127">
        <f>'Z9'!X16</f>
        <v>3.5</v>
      </c>
      <c r="I52" s="128">
        <f>'Z9'!Y16</f>
        <v>6.55</v>
      </c>
      <c r="J52" s="127">
        <f>'Z9'!Z16</f>
        <v>0</v>
      </c>
      <c r="K52" s="128">
        <f>'Z9'!AA16</f>
        <v>10.050000000000001</v>
      </c>
      <c r="L52" s="128" t="e">
        <f>'Z4'!#REF!</f>
        <v>#REF!</v>
      </c>
      <c r="M52" s="127">
        <f>'Z9'!X27</f>
        <v>3.85</v>
      </c>
      <c r="N52" s="128">
        <f>'Z9'!Y27</f>
        <v>6.6</v>
      </c>
      <c r="O52" s="127">
        <f>'Z9'!Z27</f>
        <v>0</v>
      </c>
      <c r="P52" s="128">
        <f>'Z9'!AA27</f>
        <v>10.45</v>
      </c>
      <c r="Q52" s="128" t="e">
        <f>'Z4'!#REF!</f>
        <v>#REF!</v>
      </c>
      <c r="R52" s="127">
        <f>'Z9'!X38</f>
        <v>4</v>
      </c>
      <c r="S52" s="128">
        <f>'Z9'!Y38</f>
        <v>7.05</v>
      </c>
      <c r="T52" s="127">
        <f>'Z9'!Z38</f>
        <v>0</v>
      </c>
      <c r="U52" s="128">
        <f>'Z9'!AA38</f>
        <v>11.05</v>
      </c>
      <c r="V52" s="128">
        <f>'Z9'!AB38</f>
        <v>31.55</v>
      </c>
    </row>
    <row r="53" spans="1:22" s="125" customFormat="1" ht="16.5">
      <c r="A53" s="109">
        <v>5</v>
      </c>
      <c r="B53" s="109">
        <f>Seznam!B73</f>
        <v>6</v>
      </c>
      <c r="C53" s="428" t="str">
        <f>Seznam!C73</f>
        <v>Kristina Bernatová</v>
      </c>
      <c r="D53" s="109">
        <f>Seznam!D73</f>
        <v>1998</v>
      </c>
      <c r="E53" s="428" t="str">
        <f>Seznam!E73</f>
        <v>TopGym Karlovy Vary</v>
      </c>
      <c r="F53" s="109"/>
      <c r="G53" s="128"/>
      <c r="H53" s="127">
        <f>'Z9'!X14</f>
        <v>3.5</v>
      </c>
      <c r="I53" s="128">
        <f>'Z9'!Y14</f>
        <v>6.4</v>
      </c>
      <c r="J53" s="127">
        <f>'Z9'!Z14</f>
        <v>0</v>
      </c>
      <c r="K53" s="128">
        <f>'Z9'!AA14</f>
        <v>9.9</v>
      </c>
      <c r="L53" s="128"/>
      <c r="M53" s="127">
        <f>'Z9'!X25</f>
        <v>3.3</v>
      </c>
      <c r="N53" s="128">
        <f>'Z9'!Y25</f>
        <v>6.15</v>
      </c>
      <c r="O53" s="127">
        <f>'Z9'!Z25</f>
        <v>0</v>
      </c>
      <c r="P53" s="128">
        <f>'Z9'!AA25</f>
        <v>9.4499999999999993</v>
      </c>
      <c r="Q53" s="128"/>
      <c r="R53" s="127">
        <f>'Z9'!X36</f>
        <v>3.35</v>
      </c>
      <c r="S53" s="128">
        <f>'Z9'!Y36</f>
        <v>6.75</v>
      </c>
      <c r="T53" s="127">
        <f>'Z9'!Z36</f>
        <v>0</v>
      </c>
      <c r="U53" s="128">
        <f>'Z9'!AA36</f>
        <v>10.1</v>
      </c>
      <c r="V53" s="128">
        <f>'Z9'!AB36</f>
        <v>29.450000000000003</v>
      </c>
    </row>
    <row r="54" spans="1:22" s="125" customFormat="1" ht="16.5">
      <c r="A54" s="109">
        <v>6</v>
      </c>
      <c r="B54" s="109">
        <f>Seznam!B70</f>
        <v>3</v>
      </c>
      <c r="C54" s="428" t="str">
        <f>Seznam!C70</f>
        <v>Dominika Faboková</v>
      </c>
      <c r="D54" s="109">
        <f>Seznam!D70</f>
        <v>2000</v>
      </c>
      <c r="E54" s="428" t="str">
        <f>Seznam!E70</f>
        <v>Slavia SK Rapid Plzeň</v>
      </c>
      <c r="F54" s="109"/>
      <c r="G54" s="128"/>
      <c r="H54" s="127">
        <f>'Z9'!X11</f>
        <v>2.95</v>
      </c>
      <c r="I54" s="128">
        <f>'Z9'!Y11</f>
        <v>6.3</v>
      </c>
      <c r="J54" s="127">
        <f>'Z9'!Z11</f>
        <v>0</v>
      </c>
      <c r="K54" s="128">
        <f>'Z9'!AA11</f>
        <v>9.25</v>
      </c>
      <c r="L54" s="128"/>
      <c r="M54" s="127">
        <f>'Z9'!X22</f>
        <v>3.5</v>
      </c>
      <c r="N54" s="128">
        <f>'Z9'!Y22</f>
        <v>6.2</v>
      </c>
      <c r="O54" s="127">
        <f>'Z9'!Z22</f>
        <v>0</v>
      </c>
      <c r="P54" s="128">
        <f>'Z9'!AA22</f>
        <v>9.6999999999999993</v>
      </c>
      <c r="Q54" s="128"/>
      <c r="R54" s="127">
        <f>'Z9'!X33</f>
        <v>3.35</v>
      </c>
      <c r="S54" s="128">
        <f>'Z9'!Y33</f>
        <v>6.2</v>
      </c>
      <c r="T54" s="127">
        <f>'Z9'!Z33</f>
        <v>0</v>
      </c>
      <c r="U54" s="128">
        <f>'Z9'!AA33</f>
        <v>9.5500000000000007</v>
      </c>
      <c r="V54" s="128">
        <f>'Z9'!AB33</f>
        <v>28.5</v>
      </c>
    </row>
    <row r="55" spans="1:22" s="125" customFormat="1" ht="16.5">
      <c r="A55" s="109">
        <v>7</v>
      </c>
      <c r="B55" s="109">
        <f>Seznam!B68</f>
        <v>1</v>
      </c>
      <c r="C55" s="428" t="str">
        <f>Seznam!C68</f>
        <v>Eliška Králová</v>
      </c>
      <c r="D55" s="109">
        <f>Seznam!D68</f>
        <v>2000</v>
      </c>
      <c r="E55" s="428" t="str">
        <f>Seznam!E68</f>
        <v>Slavia SK Rapid Plzeň</v>
      </c>
      <c r="F55" s="109">
        <f>Seznam!F68</f>
        <v>0</v>
      </c>
      <c r="G55" s="128" t="e">
        <f>'Z7'!#REF!</f>
        <v>#REF!</v>
      </c>
      <c r="H55" s="127">
        <f>'Z9'!X9</f>
        <v>1.75</v>
      </c>
      <c r="I55" s="128">
        <f>'Z9'!Y9</f>
        <v>6.15</v>
      </c>
      <c r="J55" s="127">
        <f>'Z9'!Z9</f>
        <v>0</v>
      </c>
      <c r="K55" s="128">
        <f>'Z9'!AA9</f>
        <v>7.9</v>
      </c>
      <c r="L55" s="128">
        <f>'Z4'!W49</f>
        <v>0</v>
      </c>
      <c r="M55" s="127">
        <f>'Z9'!X20</f>
        <v>2.7</v>
      </c>
      <c r="N55" s="128">
        <f>'Z9'!Y20</f>
        <v>6.35</v>
      </c>
      <c r="O55" s="127">
        <f>'Z9'!Z20</f>
        <v>0</v>
      </c>
      <c r="P55" s="128">
        <f>'Z9'!AA20</f>
        <v>9.0500000000000007</v>
      </c>
      <c r="Q55" s="128">
        <f>'Z4'!AB49</f>
        <v>0</v>
      </c>
      <c r="R55" s="127">
        <f>'Z9'!X31</f>
        <v>3.4</v>
      </c>
      <c r="S55" s="128">
        <f>'Z9'!Y31</f>
        <v>6.05</v>
      </c>
      <c r="T55" s="127">
        <f>'Z9'!Z31</f>
        <v>0</v>
      </c>
      <c r="U55" s="128">
        <f>'Z9'!AA31</f>
        <v>9.4499999999999993</v>
      </c>
      <c r="V55" s="128">
        <f>'Z9'!AB31</f>
        <v>26.400000000000002</v>
      </c>
    </row>
    <row r="56" spans="1:22" s="125" customFormat="1" ht="16.5">
      <c r="A56" s="109">
        <v>8</v>
      </c>
      <c r="B56" s="109">
        <f>Seznam!B71</f>
        <v>4</v>
      </c>
      <c r="C56" s="428" t="str">
        <f>Seznam!C71</f>
        <v>Tereza Ševčíková</v>
      </c>
      <c r="D56" s="109">
        <f>Seznam!D71</f>
        <v>1998</v>
      </c>
      <c r="E56" s="428" t="str">
        <f>Seznam!E71</f>
        <v>GSK Tábor</v>
      </c>
      <c r="F56" s="109"/>
      <c r="G56" s="128"/>
      <c r="H56" s="127">
        <f>'Z9'!X12</f>
        <v>2.5499999999999998</v>
      </c>
      <c r="I56" s="128">
        <f>'Z9'!Y12</f>
        <v>6.35</v>
      </c>
      <c r="J56" s="127">
        <f>'Z9'!Z12</f>
        <v>0</v>
      </c>
      <c r="K56" s="128">
        <f>'Z9'!AA12</f>
        <v>8.8999999999999986</v>
      </c>
      <c r="L56" s="128"/>
      <c r="M56" s="127">
        <f>'Z9'!X23</f>
        <v>2.2999999999999998</v>
      </c>
      <c r="N56" s="128">
        <f>'Z9'!Y23</f>
        <v>5.05</v>
      </c>
      <c r="O56" s="127">
        <f>'Z9'!Z23</f>
        <v>0</v>
      </c>
      <c r="P56" s="128">
        <f>'Z9'!AA23</f>
        <v>7.35</v>
      </c>
      <c r="Q56" s="128"/>
      <c r="R56" s="127">
        <f>'Z9'!X34</f>
        <v>3.35</v>
      </c>
      <c r="S56" s="128">
        <f>'Z9'!Y34</f>
        <v>6.45</v>
      </c>
      <c r="T56" s="127">
        <f>'Z9'!Z34</f>
        <v>0</v>
      </c>
      <c r="U56" s="128">
        <f>'Z9'!AA34</f>
        <v>9.8000000000000007</v>
      </c>
      <c r="V56" s="128">
        <f>'Z9'!AB34</f>
        <v>26.05</v>
      </c>
    </row>
  </sheetData>
  <sortState ref="B49:V56">
    <sortCondition descending="1" ref="V49:V56"/>
  </sortState>
  <mergeCells count="22">
    <mergeCell ref="A1:L1"/>
    <mergeCell ref="A3:L3"/>
    <mergeCell ref="A5:L5"/>
    <mergeCell ref="A7:L7"/>
    <mergeCell ref="Q10:U10"/>
    <mergeCell ref="Q11:Q12"/>
    <mergeCell ref="G11:G12"/>
    <mergeCell ref="L11:L12"/>
    <mergeCell ref="G10:K10"/>
    <mergeCell ref="L10:P10"/>
    <mergeCell ref="G29:K29"/>
    <mergeCell ref="L29:P29"/>
    <mergeCell ref="Q29:U29"/>
    <mergeCell ref="G30:G31"/>
    <mergeCell ref="L30:L31"/>
    <mergeCell ref="Q30:Q31"/>
    <mergeCell ref="G45:K45"/>
    <mergeCell ref="L45:P45"/>
    <mergeCell ref="Q45:U45"/>
    <mergeCell ref="G46:G47"/>
    <mergeCell ref="L46:L47"/>
    <mergeCell ref="Q46:Q47"/>
  </mergeCells>
  <phoneticPr fontId="12" type="noConversion"/>
  <printOptions horizontalCentered="1"/>
  <pageMargins left="0" right="0" top="0.78740157480314965" bottom="0" header="0" footer="0"/>
  <pageSetup paperSize="9" scale="5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41"/>
  <sheetViews>
    <sheetView topLeftCell="A217" workbookViewId="0">
      <selection activeCell="B128" sqref="B128"/>
    </sheetView>
  </sheetViews>
  <sheetFormatPr defaultRowHeight="12.75"/>
  <cols>
    <col min="1" max="2" width="17.28515625" style="48" bestFit="1" customWidth="1"/>
    <col min="3" max="16384" width="9.140625" style="46"/>
  </cols>
  <sheetData>
    <row r="1" spans="1:2">
      <c r="A1" s="48" t="s">
        <v>404</v>
      </c>
      <c r="B1" s="48" t="s">
        <v>405</v>
      </c>
    </row>
    <row r="2" spans="1:2">
      <c r="A2" s="194" t="s">
        <v>406</v>
      </c>
      <c r="B2" s="194" t="s">
        <v>406</v>
      </c>
    </row>
    <row r="3" spans="1:2">
      <c r="A3" s="40" t="s">
        <v>96</v>
      </c>
      <c r="B3" s="40" t="s">
        <v>98</v>
      </c>
    </row>
    <row r="4" spans="1:2">
      <c r="A4" s="48" t="s">
        <v>407</v>
      </c>
      <c r="B4" s="48" t="s">
        <v>408</v>
      </c>
    </row>
    <row r="5" spans="1:2">
      <c r="A5" s="38" t="s">
        <v>409</v>
      </c>
      <c r="B5" s="38" t="s">
        <v>410</v>
      </c>
    </row>
    <row r="6" spans="1:2">
      <c r="A6" s="38" t="s">
        <v>411</v>
      </c>
      <c r="B6" s="38" t="s">
        <v>412</v>
      </c>
    </row>
    <row r="7" spans="1:2">
      <c r="A7" s="46" t="s">
        <v>413</v>
      </c>
      <c r="B7" s="46" t="s">
        <v>413</v>
      </c>
    </row>
    <row r="8" spans="1:2">
      <c r="A8" s="194" t="s">
        <v>414</v>
      </c>
      <c r="B8" s="194" t="s">
        <v>414</v>
      </c>
    </row>
    <row r="9" spans="1:2">
      <c r="A9" s="46" t="s">
        <v>415</v>
      </c>
      <c r="B9" s="46" t="s">
        <v>415</v>
      </c>
    </row>
    <row r="10" spans="1:2">
      <c r="A10" s="257" t="s">
        <v>416</v>
      </c>
      <c r="B10" s="257" t="s">
        <v>417</v>
      </c>
    </row>
    <row r="11" spans="1:2">
      <c r="A11" s="256" t="s">
        <v>418</v>
      </c>
      <c r="B11" s="256" t="s">
        <v>419</v>
      </c>
    </row>
    <row r="12" spans="1:2">
      <c r="A12" s="257" t="s">
        <v>418</v>
      </c>
      <c r="B12" s="257" t="s">
        <v>419</v>
      </c>
    </row>
    <row r="13" spans="1:2">
      <c r="A13" s="194" t="s">
        <v>420</v>
      </c>
      <c r="B13" s="194" t="s">
        <v>420</v>
      </c>
    </row>
    <row r="14" spans="1:2">
      <c r="A14" s="48" t="s">
        <v>421</v>
      </c>
      <c r="B14" s="48" t="s">
        <v>421</v>
      </c>
    </row>
    <row r="15" spans="1:2">
      <c r="A15" s="49" t="s">
        <v>422</v>
      </c>
      <c r="B15" s="49" t="s">
        <v>422</v>
      </c>
    </row>
    <row r="16" spans="1:2">
      <c r="A16" s="256" t="s">
        <v>423</v>
      </c>
      <c r="B16" s="256" t="s">
        <v>424</v>
      </c>
    </row>
    <row r="17" spans="1:2">
      <c r="A17" s="48" t="s">
        <v>425</v>
      </c>
      <c r="B17" s="48" t="s">
        <v>426</v>
      </c>
    </row>
    <row r="18" spans="1:2">
      <c r="A18" s="256" t="s">
        <v>114</v>
      </c>
      <c r="B18" s="256" t="s">
        <v>116</v>
      </c>
    </row>
    <row r="19" spans="1:2">
      <c r="A19" s="40" t="s">
        <v>427</v>
      </c>
      <c r="B19" s="40" t="s">
        <v>428</v>
      </c>
    </row>
    <row r="20" spans="1:2">
      <c r="A20" s="38" t="s">
        <v>129</v>
      </c>
      <c r="B20" s="38" t="s">
        <v>131</v>
      </c>
    </row>
    <row r="21" spans="1:2">
      <c r="A21" s="257" t="s">
        <v>429</v>
      </c>
      <c r="B21" s="257" t="s">
        <v>430</v>
      </c>
    </row>
    <row r="22" spans="1:2">
      <c r="A22" s="49" t="s">
        <v>431</v>
      </c>
      <c r="B22" s="49" t="s">
        <v>431</v>
      </c>
    </row>
    <row r="23" spans="1:2">
      <c r="A23" s="48" t="s">
        <v>48</v>
      </c>
      <c r="B23" s="48" t="s">
        <v>50</v>
      </c>
    </row>
    <row r="24" spans="1:2">
      <c r="A24" s="46" t="s">
        <v>432</v>
      </c>
      <c r="B24" s="46" t="s">
        <v>433</v>
      </c>
    </row>
    <row r="25" spans="1:2">
      <c r="A25" s="51" t="s">
        <v>434</v>
      </c>
      <c r="B25" s="51" t="s">
        <v>435</v>
      </c>
    </row>
    <row r="26" spans="1:2">
      <c r="A26" s="257" t="s">
        <v>436</v>
      </c>
      <c r="B26" s="257" t="s">
        <v>437</v>
      </c>
    </row>
    <row r="27" spans="1:2">
      <c r="A27" s="38" t="s">
        <v>438</v>
      </c>
      <c r="B27" s="38" t="s">
        <v>439</v>
      </c>
    </row>
    <row r="28" spans="1:2">
      <c r="A28" s="48" t="s">
        <v>21</v>
      </c>
      <c r="B28" s="48" t="s">
        <v>23</v>
      </c>
    </row>
    <row r="29" spans="1:2">
      <c r="A29" s="51" t="s">
        <v>440</v>
      </c>
      <c r="B29" s="51" t="s">
        <v>441</v>
      </c>
    </row>
    <row r="30" spans="1:2">
      <c r="A30" s="46" t="s">
        <v>442</v>
      </c>
      <c r="B30" s="46" t="s">
        <v>442</v>
      </c>
    </row>
    <row r="31" spans="1:2">
      <c r="A31" s="46" t="s">
        <v>443</v>
      </c>
      <c r="B31" s="46" t="s">
        <v>444</v>
      </c>
    </row>
    <row r="32" spans="1:2">
      <c r="A32" s="47" t="s">
        <v>445</v>
      </c>
      <c r="B32" s="47" t="s">
        <v>446</v>
      </c>
    </row>
    <row r="33" spans="1:2">
      <c r="A33" s="46" t="s">
        <v>447</v>
      </c>
      <c r="B33" s="46" t="s">
        <v>447</v>
      </c>
    </row>
    <row r="34" spans="1:2">
      <c r="A34" s="194" t="s">
        <v>448</v>
      </c>
      <c r="B34" s="194" t="s">
        <v>448</v>
      </c>
    </row>
    <row r="35" spans="1:2">
      <c r="A35" s="46" t="s">
        <v>449</v>
      </c>
      <c r="B35" s="48" t="s">
        <v>450</v>
      </c>
    </row>
    <row r="36" spans="1:2">
      <c r="A36" s="218" t="s">
        <v>451</v>
      </c>
      <c r="B36" s="218" t="s">
        <v>452</v>
      </c>
    </row>
    <row r="37" spans="1:2">
      <c r="A37" s="46" t="s">
        <v>453</v>
      </c>
      <c r="B37" s="46" t="s">
        <v>453</v>
      </c>
    </row>
    <row r="38" spans="1:2">
      <c r="A38" s="48" t="s">
        <v>454</v>
      </c>
      <c r="B38" s="48" t="s">
        <v>455</v>
      </c>
    </row>
    <row r="39" spans="1:2">
      <c r="A39" s="46" t="s">
        <v>456</v>
      </c>
      <c r="B39" s="46" t="s">
        <v>456</v>
      </c>
    </row>
    <row r="40" spans="1:2">
      <c r="A40" s="51" t="s">
        <v>457</v>
      </c>
      <c r="B40" s="51" t="s">
        <v>457</v>
      </c>
    </row>
    <row r="41" spans="1:2">
      <c r="A41" s="218" t="s">
        <v>458</v>
      </c>
      <c r="B41" s="218" t="s">
        <v>459</v>
      </c>
    </row>
    <row r="42" spans="1:2">
      <c r="A42" s="48" t="s">
        <v>298</v>
      </c>
      <c r="B42" s="48" t="s">
        <v>300</v>
      </c>
    </row>
    <row r="43" spans="1:2">
      <c r="A43" s="51" t="s">
        <v>460</v>
      </c>
      <c r="B43" s="51" t="s">
        <v>461</v>
      </c>
    </row>
    <row r="44" spans="1:2">
      <c r="A44" s="51" t="s">
        <v>462</v>
      </c>
      <c r="B44" s="51" t="s">
        <v>463</v>
      </c>
    </row>
    <row r="45" spans="1:2">
      <c r="A45" s="49" t="s">
        <v>464</v>
      </c>
      <c r="B45" s="49" t="s">
        <v>464</v>
      </c>
    </row>
    <row r="46" spans="1:2">
      <c r="A46" s="46" t="s">
        <v>464</v>
      </c>
      <c r="B46" s="46" t="s">
        <v>465</v>
      </c>
    </row>
    <row r="47" spans="1:2">
      <c r="A47" s="48" t="s">
        <v>466</v>
      </c>
      <c r="B47" s="48" t="s">
        <v>466</v>
      </c>
    </row>
    <row r="48" spans="1:2">
      <c r="A48" s="48" t="s">
        <v>181</v>
      </c>
      <c r="B48" s="48" t="s">
        <v>183</v>
      </c>
    </row>
    <row r="49" spans="1:2">
      <c r="A49" s="48" t="s">
        <v>467</v>
      </c>
      <c r="B49" s="48" t="s">
        <v>468</v>
      </c>
    </row>
    <row r="50" spans="1:2">
      <c r="A50" s="48" t="s">
        <v>59</v>
      </c>
      <c r="B50" s="48" t="s">
        <v>61</v>
      </c>
    </row>
    <row r="51" spans="1:2">
      <c r="A51" s="48" t="s">
        <v>469</v>
      </c>
      <c r="B51" s="48" t="s">
        <v>469</v>
      </c>
    </row>
    <row r="52" spans="1:2">
      <c r="A52" s="193" t="s">
        <v>470</v>
      </c>
      <c r="B52" s="193" t="s">
        <v>470</v>
      </c>
    </row>
    <row r="53" spans="1:2">
      <c r="A53" s="46" t="s">
        <v>471</v>
      </c>
      <c r="B53" s="46" t="s">
        <v>472</v>
      </c>
    </row>
    <row r="54" spans="1:2">
      <c r="A54" s="257" t="s">
        <v>473</v>
      </c>
      <c r="B54" s="257" t="s">
        <v>473</v>
      </c>
    </row>
    <row r="55" spans="1:2">
      <c r="A55" s="48" t="s">
        <v>31</v>
      </c>
      <c r="B55" s="48" t="s">
        <v>33</v>
      </c>
    </row>
    <row r="56" spans="1:2">
      <c r="A56" s="49" t="s">
        <v>474</v>
      </c>
      <c r="B56" s="49" t="s">
        <v>474</v>
      </c>
    </row>
    <row r="57" spans="1:2">
      <c r="A57" s="194" t="s">
        <v>475</v>
      </c>
      <c r="B57" s="194" t="s">
        <v>475</v>
      </c>
    </row>
    <row r="58" spans="1:2">
      <c r="A58" s="256" t="s">
        <v>476</v>
      </c>
      <c r="B58" s="256" t="s">
        <v>477</v>
      </c>
    </row>
    <row r="59" spans="1:2">
      <c r="A59" s="47" t="s">
        <v>478</v>
      </c>
      <c r="B59" s="47" t="s">
        <v>479</v>
      </c>
    </row>
    <row r="60" spans="1:2">
      <c r="A60" s="48" t="s">
        <v>37</v>
      </c>
      <c r="B60" s="48" t="s">
        <v>39</v>
      </c>
    </row>
    <row r="61" spans="1:2">
      <c r="A61" s="48" t="s">
        <v>480</v>
      </c>
      <c r="B61" s="48" t="s">
        <v>481</v>
      </c>
    </row>
    <row r="62" spans="1:2">
      <c r="A62" s="48" t="s">
        <v>482</v>
      </c>
      <c r="B62" s="48" t="s">
        <v>483</v>
      </c>
    </row>
    <row r="63" spans="1:2">
      <c r="A63" s="49" t="s">
        <v>484</v>
      </c>
      <c r="B63" s="49" t="s">
        <v>484</v>
      </c>
    </row>
    <row r="64" spans="1:2">
      <c r="A64" s="46" t="s">
        <v>485</v>
      </c>
      <c r="B64" s="46" t="s">
        <v>486</v>
      </c>
    </row>
    <row r="65" spans="1:2">
      <c r="A65" s="256" t="s">
        <v>487</v>
      </c>
      <c r="B65" s="256" t="s">
        <v>487</v>
      </c>
    </row>
    <row r="66" spans="1:2">
      <c r="A66" s="49" t="s">
        <v>488</v>
      </c>
      <c r="B66" s="49" t="s">
        <v>488</v>
      </c>
    </row>
    <row r="67" spans="1:2">
      <c r="A67" s="256" t="s">
        <v>489</v>
      </c>
      <c r="B67" s="256" t="s">
        <v>490</v>
      </c>
    </row>
    <row r="68" spans="1:2">
      <c r="A68" s="46" t="s">
        <v>491</v>
      </c>
      <c r="B68" s="46" t="s">
        <v>491</v>
      </c>
    </row>
    <row r="69" spans="1:2">
      <c r="A69" s="48" t="s">
        <v>492</v>
      </c>
      <c r="B69" s="48" t="s">
        <v>493</v>
      </c>
    </row>
    <row r="70" spans="1:2">
      <c r="A70" s="46" t="s">
        <v>494</v>
      </c>
      <c r="B70" s="46" t="s">
        <v>495</v>
      </c>
    </row>
    <row r="71" spans="1:2">
      <c r="A71" s="47" t="s">
        <v>496</v>
      </c>
      <c r="B71" s="47" t="s">
        <v>497</v>
      </c>
    </row>
    <row r="72" spans="1:2">
      <c r="A72" s="47" t="s">
        <v>498</v>
      </c>
      <c r="B72" s="47" t="s">
        <v>499</v>
      </c>
    </row>
    <row r="73" spans="1:2">
      <c r="A73" s="194" t="s">
        <v>500</v>
      </c>
      <c r="B73" s="194" t="s">
        <v>500</v>
      </c>
    </row>
    <row r="74" spans="1:2">
      <c r="A74" s="48" t="s">
        <v>501</v>
      </c>
      <c r="B74" s="48" t="s">
        <v>502</v>
      </c>
    </row>
    <row r="75" spans="1:2">
      <c r="A75" s="49" t="s">
        <v>503</v>
      </c>
      <c r="B75" s="49" t="s">
        <v>503</v>
      </c>
    </row>
    <row r="76" spans="1:2">
      <c r="A76" s="47" t="s">
        <v>504</v>
      </c>
      <c r="B76" s="47" t="s">
        <v>505</v>
      </c>
    </row>
    <row r="77" spans="1:2">
      <c r="A77" s="49" t="s">
        <v>506</v>
      </c>
      <c r="B77" s="49" t="s">
        <v>506</v>
      </c>
    </row>
    <row r="78" spans="1:2">
      <c r="A78" s="48" t="s">
        <v>507</v>
      </c>
      <c r="B78" s="48" t="s">
        <v>507</v>
      </c>
    </row>
    <row r="79" spans="1:2">
      <c r="A79" s="48" t="s">
        <v>508</v>
      </c>
      <c r="B79" s="48" t="s">
        <v>509</v>
      </c>
    </row>
    <row r="80" spans="1:2">
      <c r="A80" s="48" t="s">
        <v>510</v>
      </c>
      <c r="B80" s="48" t="s">
        <v>511</v>
      </c>
    </row>
    <row r="81" spans="1:2">
      <c r="A81" s="48" t="s">
        <v>81</v>
      </c>
      <c r="B81" s="48" t="s">
        <v>83</v>
      </c>
    </row>
    <row r="82" spans="1:2">
      <c r="A82" s="49" t="s">
        <v>512</v>
      </c>
      <c r="B82" s="49" t="s">
        <v>512</v>
      </c>
    </row>
    <row r="83" spans="1:2">
      <c r="A83" s="49" t="s">
        <v>513</v>
      </c>
      <c r="B83" s="49" t="s">
        <v>514</v>
      </c>
    </row>
    <row r="84" spans="1:2">
      <c r="A84" s="257" t="s">
        <v>515</v>
      </c>
      <c r="B84" s="257" t="s">
        <v>516</v>
      </c>
    </row>
    <row r="85" spans="1:2">
      <c r="A85" s="194" t="s">
        <v>517</v>
      </c>
      <c r="B85" s="194" t="s">
        <v>517</v>
      </c>
    </row>
    <row r="86" spans="1:2">
      <c r="A86" s="48" t="s">
        <v>518</v>
      </c>
      <c r="B86" s="48" t="s">
        <v>519</v>
      </c>
    </row>
    <row r="87" spans="1:2">
      <c r="A87" s="49" t="s">
        <v>520</v>
      </c>
      <c r="B87" s="49" t="s">
        <v>520</v>
      </c>
    </row>
    <row r="88" spans="1:2">
      <c r="A88" s="49" t="s">
        <v>521</v>
      </c>
      <c r="B88" s="49" t="s">
        <v>521</v>
      </c>
    </row>
    <row r="89" spans="1:2">
      <c r="A89" s="49" t="s">
        <v>522</v>
      </c>
      <c r="B89" s="49" t="s">
        <v>522</v>
      </c>
    </row>
    <row r="90" spans="1:2">
      <c r="A90" s="257" t="s">
        <v>523</v>
      </c>
      <c r="B90" s="257" t="s">
        <v>524</v>
      </c>
    </row>
    <row r="91" spans="1:2">
      <c r="A91" s="51" t="s">
        <v>292</v>
      </c>
      <c r="B91" s="51" t="s">
        <v>294</v>
      </c>
    </row>
    <row r="92" spans="1:2">
      <c r="A92" s="48" t="s">
        <v>525</v>
      </c>
      <c r="B92" s="48" t="s">
        <v>526</v>
      </c>
    </row>
    <row r="93" spans="1:2">
      <c r="A93" s="46" t="s">
        <v>527</v>
      </c>
      <c r="B93" s="46" t="s">
        <v>527</v>
      </c>
    </row>
    <row r="94" spans="1:2">
      <c r="A94" s="49" t="s">
        <v>528</v>
      </c>
      <c r="B94" s="49" t="s">
        <v>528</v>
      </c>
    </row>
    <row r="95" spans="1:2">
      <c r="A95" s="46" t="s">
        <v>529</v>
      </c>
      <c r="B95" s="46" t="s">
        <v>530</v>
      </c>
    </row>
    <row r="96" spans="1:2">
      <c r="A96" s="49" t="s">
        <v>106</v>
      </c>
      <c r="B96" s="49" t="s">
        <v>106</v>
      </c>
    </row>
    <row r="97" spans="1:2">
      <c r="A97" s="194" t="s">
        <v>531</v>
      </c>
      <c r="B97" s="194" t="s">
        <v>531</v>
      </c>
    </row>
    <row r="98" spans="1:2">
      <c r="A98" s="49" t="s">
        <v>532</v>
      </c>
      <c r="B98" s="49" t="s">
        <v>532</v>
      </c>
    </row>
    <row r="99" spans="1:2">
      <c r="A99" s="48" t="s">
        <v>144</v>
      </c>
      <c r="B99" s="48" t="s">
        <v>146</v>
      </c>
    </row>
    <row r="100" spans="1:2">
      <c r="A100" s="46" t="s">
        <v>533</v>
      </c>
      <c r="B100" s="48" t="s">
        <v>534</v>
      </c>
    </row>
    <row r="101" spans="1:2">
      <c r="A101" s="48" t="s">
        <v>68</v>
      </c>
      <c r="B101" s="48" t="s">
        <v>70</v>
      </c>
    </row>
    <row r="102" spans="1:2">
      <c r="A102" s="48" t="s">
        <v>535</v>
      </c>
      <c r="B102" s="48" t="s">
        <v>536</v>
      </c>
    </row>
    <row r="103" spans="1:2">
      <c r="A103" s="194" t="s">
        <v>537</v>
      </c>
      <c r="B103" s="194" t="s">
        <v>537</v>
      </c>
    </row>
    <row r="104" spans="1:2">
      <c r="A104" s="48" t="s">
        <v>159</v>
      </c>
      <c r="B104" s="48" t="s">
        <v>161</v>
      </c>
    </row>
    <row r="105" spans="1:2">
      <c r="A105" s="194" t="s">
        <v>538</v>
      </c>
      <c r="B105" s="194" t="s">
        <v>538</v>
      </c>
    </row>
    <row r="106" spans="1:2">
      <c r="A106" s="260" t="s">
        <v>539</v>
      </c>
      <c r="B106" s="260" t="s">
        <v>539</v>
      </c>
    </row>
    <row r="107" spans="1:2">
      <c r="A107" s="46" t="s">
        <v>540</v>
      </c>
      <c r="B107" s="46" t="s">
        <v>540</v>
      </c>
    </row>
    <row r="108" spans="1:2">
      <c r="A108" s="46" t="s">
        <v>101</v>
      </c>
      <c r="B108" s="48" t="s">
        <v>103</v>
      </c>
    </row>
    <row r="109" spans="1:2">
      <c r="A109" s="48" t="s">
        <v>188</v>
      </c>
      <c r="B109" s="48" t="s">
        <v>541</v>
      </c>
    </row>
    <row r="110" spans="1:2">
      <c r="A110" s="48" t="s">
        <v>542</v>
      </c>
      <c r="B110" s="48" t="s">
        <v>543</v>
      </c>
    </row>
    <row r="111" spans="1:2">
      <c r="A111" s="46" t="s">
        <v>544</v>
      </c>
      <c r="B111" s="48" t="s">
        <v>545</v>
      </c>
    </row>
    <row r="112" spans="1:2">
      <c r="A112" s="48" t="s">
        <v>546</v>
      </c>
      <c r="B112" s="48" t="s">
        <v>547</v>
      </c>
    </row>
    <row r="113" spans="1:2">
      <c r="A113" s="49" t="s">
        <v>548</v>
      </c>
      <c r="B113" s="49" t="s">
        <v>548</v>
      </c>
    </row>
    <row r="114" spans="1:2">
      <c r="A114" s="49" t="s">
        <v>549</v>
      </c>
      <c r="B114" s="49" t="s">
        <v>549</v>
      </c>
    </row>
    <row r="115" spans="1:2">
      <c r="A115" s="48" t="s">
        <v>550</v>
      </c>
      <c r="B115" s="48" t="s">
        <v>551</v>
      </c>
    </row>
    <row r="116" spans="1:2">
      <c r="A116" s="48" t="s">
        <v>552</v>
      </c>
      <c r="B116" s="48" t="s">
        <v>553</v>
      </c>
    </row>
    <row r="117" spans="1:2">
      <c r="A117" s="47" t="s">
        <v>554</v>
      </c>
      <c r="B117" s="47" t="s">
        <v>555</v>
      </c>
    </row>
    <row r="118" spans="1:2">
      <c r="A118" s="51" t="s">
        <v>218</v>
      </c>
      <c r="B118" s="51" t="s">
        <v>220</v>
      </c>
    </row>
    <row r="119" spans="1:2">
      <c r="A119" s="194" t="s">
        <v>556</v>
      </c>
      <c r="B119" s="194" t="s">
        <v>556</v>
      </c>
    </row>
    <row r="120" spans="1:2">
      <c r="A120" s="48" t="s">
        <v>557</v>
      </c>
      <c r="B120" s="48" t="s">
        <v>558</v>
      </c>
    </row>
    <row r="121" spans="1:2">
      <c r="A121" s="46" t="s">
        <v>559</v>
      </c>
      <c r="B121" s="48" t="s">
        <v>45</v>
      </c>
    </row>
    <row r="122" spans="1:2">
      <c r="A122" s="48" t="s">
        <v>43</v>
      </c>
      <c r="B122" s="48" t="s">
        <v>45</v>
      </c>
    </row>
    <row r="123" spans="1:2">
      <c r="A123" s="49" t="s">
        <v>560</v>
      </c>
      <c r="B123" s="49" t="s">
        <v>560</v>
      </c>
    </row>
    <row r="124" spans="1:2">
      <c r="A124" s="48" t="s">
        <v>306</v>
      </c>
      <c r="B124" s="48" t="s">
        <v>308</v>
      </c>
    </row>
    <row r="125" spans="1:2">
      <c r="A125" s="46" t="s">
        <v>561</v>
      </c>
      <c r="B125" s="46" t="s">
        <v>562</v>
      </c>
    </row>
    <row r="126" spans="1:2">
      <c r="A126" s="48" t="s">
        <v>563</v>
      </c>
      <c r="B126" s="48" t="s">
        <v>564</v>
      </c>
    </row>
    <row r="127" spans="1:2">
      <c r="A127" s="48" t="s">
        <v>565</v>
      </c>
      <c r="B127" s="48" t="s">
        <v>565</v>
      </c>
    </row>
    <row r="128" spans="1:2">
      <c r="A128" s="47" t="s">
        <v>566</v>
      </c>
      <c r="B128" s="47" t="s">
        <v>566</v>
      </c>
    </row>
    <row r="129" spans="1:2">
      <c r="A129" s="49" t="s">
        <v>567</v>
      </c>
      <c r="B129" s="49" t="s">
        <v>567</v>
      </c>
    </row>
    <row r="130" spans="1:2">
      <c r="A130" s="49" t="s">
        <v>568</v>
      </c>
      <c r="B130" s="49" t="s">
        <v>568</v>
      </c>
    </row>
    <row r="131" spans="1:2">
      <c r="A131" s="51" t="s">
        <v>569</v>
      </c>
      <c r="B131" s="51" t="s">
        <v>570</v>
      </c>
    </row>
    <row r="132" spans="1:2">
      <c r="A132" s="46" t="s">
        <v>571</v>
      </c>
      <c r="B132" s="46" t="s">
        <v>572</v>
      </c>
    </row>
    <row r="133" spans="1:2">
      <c r="A133" s="51" t="s">
        <v>573</v>
      </c>
      <c r="B133" s="51" t="s">
        <v>574</v>
      </c>
    </row>
    <row r="134" spans="1:2">
      <c r="A134" s="49" t="s">
        <v>575</v>
      </c>
      <c r="B134" s="49" t="s">
        <v>576</v>
      </c>
    </row>
    <row r="135" spans="1:2">
      <c r="A135" s="48" t="s">
        <v>577</v>
      </c>
      <c r="B135" s="48" t="s">
        <v>572</v>
      </c>
    </row>
    <row r="136" spans="1:2">
      <c r="A136" s="49" t="s">
        <v>578</v>
      </c>
      <c r="B136" s="49" t="s">
        <v>578</v>
      </c>
    </row>
    <row r="137" spans="1:2">
      <c r="A137" s="49" t="s">
        <v>579</v>
      </c>
      <c r="B137" s="49" t="s">
        <v>579</v>
      </c>
    </row>
    <row r="138" spans="1:2">
      <c r="A138" s="49" t="s">
        <v>580</v>
      </c>
      <c r="B138" s="49" t="s">
        <v>580</v>
      </c>
    </row>
    <row r="139" spans="1:2">
      <c r="A139" s="194" t="s">
        <v>581</v>
      </c>
      <c r="B139" s="194" t="s">
        <v>581</v>
      </c>
    </row>
    <row r="140" spans="1:2">
      <c r="A140" s="46" t="s">
        <v>582</v>
      </c>
      <c r="B140" s="46" t="s">
        <v>582</v>
      </c>
    </row>
    <row r="141" spans="1:2">
      <c r="A141" s="48" t="s">
        <v>76</v>
      </c>
      <c r="B141" s="48" t="s">
        <v>78</v>
      </c>
    </row>
    <row r="142" spans="1:2">
      <c r="A142" s="49" t="s">
        <v>583</v>
      </c>
      <c r="B142" s="49" t="s">
        <v>583</v>
      </c>
    </row>
    <row r="143" spans="1:2">
      <c r="A143" s="48" t="s">
        <v>584</v>
      </c>
      <c r="B143" s="48" t="s">
        <v>585</v>
      </c>
    </row>
    <row r="144" spans="1:2">
      <c r="A144" s="49" t="s">
        <v>586</v>
      </c>
      <c r="B144" s="49" t="s">
        <v>586</v>
      </c>
    </row>
    <row r="145" spans="1:2">
      <c r="A145" s="48" t="s">
        <v>587</v>
      </c>
      <c r="B145" s="48" t="s">
        <v>588</v>
      </c>
    </row>
    <row r="146" spans="1:2">
      <c r="A146" s="48" t="s">
        <v>589</v>
      </c>
      <c r="B146" s="48" t="s">
        <v>590</v>
      </c>
    </row>
    <row r="147" spans="1:2">
      <c r="A147" s="48" t="s">
        <v>260</v>
      </c>
      <c r="B147" s="48" t="s">
        <v>262</v>
      </c>
    </row>
    <row r="148" spans="1:2">
      <c r="A148" s="194" t="s">
        <v>591</v>
      </c>
      <c r="B148" s="194" t="s">
        <v>591</v>
      </c>
    </row>
    <row r="149" spans="1:2">
      <c r="A149" s="51" t="s">
        <v>592</v>
      </c>
      <c r="B149" s="51" t="s">
        <v>593</v>
      </c>
    </row>
    <row r="150" spans="1:2">
      <c r="A150" s="49" t="s">
        <v>594</v>
      </c>
      <c r="B150" s="49" t="s">
        <v>594</v>
      </c>
    </row>
    <row r="151" spans="1:2">
      <c r="A151" s="48" t="s">
        <v>595</v>
      </c>
      <c r="B151" s="48" t="s">
        <v>596</v>
      </c>
    </row>
    <row r="152" spans="1:2">
      <c r="A152" s="48" t="s">
        <v>597</v>
      </c>
      <c r="B152" s="48" t="s">
        <v>598</v>
      </c>
    </row>
    <row r="153" spans="1:2">
      <c r="A153" s="46" t="s">
        <v>599</v>
      </c>
      <c r="B153" s="46" t="s">
        <v>600</v>
      </c>
    </row>
    <row r="154" spans="1:2">
      <c r="A154" s="193" t="s">
        <v>601</v>
      </c>
      <c r="B154" s="193" t="s">
        <v>601</v>
      </c>
    </row>
    <row r="155" spans="1:2">
      <c r="A155" s="46" t="s">
        <v>602</v>
      </c>
      <c r="B155" s="46" t="s">
        <v>602</v>
      </c>
    </row>
    <row r="156" spans="1:2">
      <c r="A156" s="48" t="s">
        <v>603</v>
      </c>
      <c r="B156" s="48" t="s">
        <v>603</v>
      </c>
    </row>
    <row r="157" spans="1:2">
      <c r="A157" s="193" t="s">
        <v>604</v>
      </c>
      <c r="B157" s="193" t="s">
        <v>604</v>
      </c>
    </row>
    <row r="158" spans="1:2">
      <c r="A158" s="49" t="s">
        <v>86</v>
      </c>
      <c r="B158" s="49" t="s">
        <v>88</v>
      </c>
    </row>
    <row r="159" spans="1:2">
      <c r="A159" s="46" t="s">
        <v>605</v>
      </c>
      <c r="B159" s="46" t="s">
        <v>605</v>
      </c>
    </row>
    <row r="160" spans="1:2">
      <c r="A160" s="257" t="s">
        <v>606</v>
      </c>
      <c r="B160" s="257" t="s">
        <v>606</v>
      </c>
    </row>
    <row r="161" spans="1:2">
      <c r="A161" s="51" t="s">
        <v>222</v>
      </c>
      <c r="B161" s="51" t="s">
        <v>223</v>
      </c>
    </row>
    <row r="162" spans="1:2">
      <c r="A162" s="194" t="s">
        <v>607</v>
      </c>
      <c r="B162" s="194" t="s">
        <v>607</v>
      </c>
    </row>
    <row r="163" spans="1:2">
      <c r="A163" s="46" t="s">
        <v>608</v>
      </c>
      <c r="B163" s="46" t="s">
        <v>608</v>
      </c>
    </row>
    <row r="164" spans="1:2">
      <c r="A164" s="51" t="s">
        <v>609</v>
      </c>
      <c r="B164" s="51" t="s">
        <v>609</v>
      </c>
    </row>
    <row r="165" spans="1:2">
      <c r="A165" s="51" t="s">
        <v>251</v>
      </c>
      <c r="B165" s="51" t="s">
        <v>251</v>
      </c>
    </row>
    <row r="166" spans="1:2">
      <c r="A166" s="46" t="s">
        <v>251</v>
      </c>
      <c r="B166" s="46" t="s">
        <v>251</v>
      </c>
    </row>
    <row r="167" spans="1:2">
      <c r="A167" s="51" t="s">
        <v>610</v>
      </c>
      <c r="B167" s="51" t="s">
        <v>610</v>
      </c>
    </row>
    <row r="168" spans="1:2">
      <c r="A168" s="46" t="s">
        <v>610</v>
      </c>
      <c r="B168" s="46" t="s">
        <v>610</v>
      </c>
    </row>
    <row r="169" spans="1:2">
      <c r="A169" s="48" t="s">
        <v>91</v>
      </c>
      <c r="B169" s="48" t="s">
        <v>93</v>
      </c>
    </row>
    <row r="170" spans="1:2">
      <c r="A170" s="46" t="s">
        <v>611</v>
      </c>
      <c r="B170" s="46" t="s">
        <v>611</v>
      </c>
    </row>
    <row r="171" spans="1:2">
      <c r="A171" s="46" t="s">
        <v>612</v>
      </c>
      <c r="B171" s="48" t="s">
        <v>613</v>
      </c>
    </row>
    <row r="172" spans="1:2">
      <c r="A172" s="46" t="s">
        <v>614</v>
      </c>
      <c r="B172" s="46" t="s">
        <v>614</v>
      </c>
    </row>
    <row r="173" spans="1:2">
      <c r="A173" s="49" t="s">
        <v>615</v>
      </c>
      <c r="B173" s="49" t="s">
        <v>615</v>
      </c>
    </row>
    <row r="174" spans="1:2">
      <c r="A174" s="49" t="s">
        <v>616</v>
      </c>
      <c r="B174" s="49" t="s">
        <v>617</v>
      </c>
    </row>
    <row r="175" spans="1:2">
      <c r="A175" s="49" t="s">
        <v>618</v>
      </c>
      <c r="B175" s="49" t="s">
        <v>618</v>
      </c>
    </row>
    <row r="176" spans="1:2">
      <c r="A176" s="49" t="s">
        <v>619</v>
      </c>
      <c r="B176" s="49" t="s">
        <v>619</v>
      </c>
    </row>
    <row r="177" spans="1:2">
      <c r="A177" s="46" t="s">
        <v>619</v>
      </c>
      <c r="B177" s="46" t="s">
        <v>619</v>
      </c>
    </row>
    <row r="178" spans="1:2">
      <c r="A178" s="51" t="s">
        <v>265</v>
      </c>
      <c r="B178" s="51" t="s">
        <v>267</v>
      </c>
    </row>
    <row r="179" spans="1:2">
      <c r="A179" s="49" t="s">
        <v>620</v>
      </c>
      <c r="B179" s="49" t="s">
        <v>621</v>
      </c>
    </row>
    <row r="180" spans="1:2">
      <c r="A180" s="48" t="s">
        <v>622</v>
      </c>
      <c r="B180" s="48" t="s">
        <v>623</v>
      </c>
    </row>
    <row r="181" spans="1:2">
      <c r="A181" s="48" t="s">
        <v>624</v>
      </c>
      <c r="B181" s="48" t="s">
        <v>624</v>
      </c>
    </row>
    <row r="182" spans="1:2">
      <c r="A182" s="48" t="s">
        <v>625</v>
      </c>
      <c r="B182" s="48" t="s">
        <v>626</v>
      </c>
    </row>
    <row r="183" spans="1:2">
      <c r="A183" s="46" t="s">
        <v>627</v>
      </c>
      <c r="B183" s="46" t="s">
        <v>627</v>
      </c>
    </row>
    <row r="184" spans="1:2">
      <c r="A184" s="47" t="s">
        <v>628</v>
      </c>
      <c r="B184" s="47" t="s">
        <v>629</v>
      </c>
    </row>
    <row r="185" spans="1:2">
      <c r="A185" s="48" t="s">
        <v>630</v>
      </c>
      <c r="B185" s="48" t="s">
        <v>631</v>
      </c>
    </row>
    <row r="186" spans="1:2">
      <c r="A186" s="194" t="s">
        <v>632</v>
      </c>
      <c r="B186" s="194" t="s">
        <v>632</v>
      </c>
    </row>
    <row r="187" spans="1:2">
      <c r="A187" s="48" t="s">
        <v>633</v>
      </c>
      <c r="B187" s="48" t="s">
        <v>634</v>
      </c>
    </row>
    <row r="188" spans="1:2">
      <c r="A188" s="40" t="s">
        <v>635</v>
      </c>
      <c r="B188" s="40" t="s">
        <v>636</v>
      </c>
    </row>
    <row r="189" spans="1:2">
      <c r="A189" s="48" t="s">
        <v>637</v>
      </c>
      <c r="B189" s="48" t="s">
        <v>638</v>
      </c>
    </row>
    <row r="190" spans="1:2">
      <c r="A190" s="46" t="s">
        <v>637</v>
      </c>
      <c r="B190" s="46" t="s">
        <v>637</v>
      </c>
    </row>
    <row r="191" spans="1:2">
      <c r="A191" s="49" t="s">
        <v>639</v>
      </c>
      <c r="B191" s="49" t="s">
        <v>639</v>
      </c>
    </row>
    <row r="192" spans="1:2">
      <c r="A192" s="194" t="s">
        <v>640</v>
      </c>
      <c r="B192" s="194" t="s">
        <v>640</v>
      </c>
    </row>
    <row r="193" spans="1:2">
      <c r="A193" s="40" t="s">
        <v>210</v>
      </c>
      <c r="B193" s="40" t="s">
        <v>212</v>
      </c>
    </row>
    <row r="194" spans="1:2">
      <c r="A194" s="40" t="s">
        <v>64</v>
      </c>
      <c r="B194" s="40" t="s">
        <v>64</v>
      </c>
    </row>
    <row r="195" spans="1:2">
      <c r="A195" s="48" t="s">
        <v>641</v>
      </c>
      <c r="B195" s="48" t="s">
        <v>642</v>
      </c>
    </row>
    <row r="196" spans="1:2">
      <c r="A196" s="47" t="s">
        <v>643</v>
      </c>
      <c r="B196" s="47" t="s">
        <v>644</v>
      </c>
    </row>
    <row r="197" spans="1:2">
      <c r="A197" s="48" t="s">
        <v>645</v>
      </c>
      <c r="B197" s="48" t="s">
        <v>646</v>
      </c>
    </row>
    <row r="198" spans="1:2">
      <c r="A198" s="46" t="s">
        <v>647</v>
      </c>
      <c r="B198" s="46" t="s">
        <v>647</v>
      </c>
    </row>
    <row r="199" spans="1:2">
      <c r="A199" s="194" t="s">
        <v>648</v>
      </c>
      <c r="B199" s="194" t="s">
        <v>648</v>
      </c>
    </row>
    <row r="200" spans="1:2">
      <c r="A200" s="48" t="s">
        <v>649</v>
      </c>
      <c r="B200" s="48" t="s">
        <v>650</v>
      </c>
    </row>
    <row r="201" spans="1:2">
      <c r="A201" s="47" t="s">
        <v>651</v>
      </c>
      <c r="B201" s="47" t="s">
        <v>651</v>
      </c>
    </row>
    <row r="202" spans="1:2">
      <c r="A202" s="48" t="s">
        <v>652</v>
      </c>
      <c r="B202" s="48" t="s">
        <v>653</v>
      </c>
    </row>
    <row r="203" spans="1:2">
      <c r="A203" s="48" t="s">
        <v>654</v>
      </c>
      <c r="B203" s="48" t="s">
        <v>655</v>
      </c>
    </row>
    <row r="204" spans="1:2">
      <c r="A204" s="46" t="s">
        <v>654</v>
      </c>
      <c r="B204" s="46" t="s">
        <v>655</v>
      </c>
    </row>
    <row r="205" spans="1:2">
      <c r="A205" s="49" t="s">
        <v>656</v>
      </c>
      <c r="B205" s="49" t="s">
        <v>656</v>
      </c>
    </row>
    <row r="206" spans="1:2">
      <c r="A206" s="46" t="s">
        <v>657</v>
      </c>
      <c r="B206" s="46" t="s">
        <v>658</v>
      </c>
    </row>
    <row r="207" spans="1:2">
      <c r="A207" s="46" t="s">
        <v>657</v>
      </c>
      <c r="B207" s="46" t="s">
        <v>657</v>
      </c>
    </row>
    <row r="208" spans="1:2">
      <c r="A208" s="48" t="s">
        <v>659</v>
      </c>
      <c r="B208" s="48" t="s">
        <v>660</v>
      </c>
    </row>
    <row r="209" spans="1:2">
      <c r="A209" s="46" t="s">
        <v>661</v>
      </c>
      <c r="B209" s="46" t="s">
        <v>661</v>
      </c>
    </row>
    <row r="210" spans="1:2">
      <c r="A210" s="48" t="s">
        <v>140</v>
      </c>
      <c r="B210" s="48" t="s">
        <v>141</v>
      </c>
    </row>
    <row r="211" spans="1:2">
      <c r="A211" s="51" t="s">
        <v>662</v>
      </c>
      <c r="B211" s="51" t="s">
        <v>663</v>
      </c>
    </row>
    <row r="212" spans="1:2">
      <c r="A212" s="40" t="s">
        <v>664</v>
      </c>
      <c r="B212" s="40" t="s">
        <v>665</v>
      </c>
    </row>
    <row r="213" spans="1:2">
      <c r="A213" s="40" t="s">
        <v>666</v>
      </c>
      <c r="B213" s="40" t="s">
        <v>667</v>
      </c>
    </row>
    <row r="214" spans="1:2">
      <c r="A214" s="257" t="s">
        <v>668</v>
      </c>
      <c r="B214" s="257" t="s">
        <v>668</v>
      </c>
    </row>
    <row r="215" spans="1:2">
      <c r="A215" s="194" t="s">
        <v>669</v>
      </c>
      <c r="B215" s="194" t="s">
        <v>669</v>
      </c>
    </row>
    <row r="216" spans="1:2">
      <c r="A216" s="48" t="s">
        <v>154</v>
      </c>
      <c r="B216" s="48" t="s">
        <v>156</v>
      </c>
    </row>
    <row r="217" spans="1:2">
      <c r="A217" s="256" t="s">
        <v>670</v>
      </c>
      <c r="B217" s="256" t="s">
        <v>257</v>
      </c>
    </row>
    <row r="218" spans="1:2">
      <c r="A218" s="47" t="s">
        <v>671</v>
      </c>
      <c r="B218" s="47" t="s">
        <v>672</v>
      </c>
    </row>
    <row r="219" spans="1:2">
      <c r="A219" s="48" t="s">
        <v>280</v>
      </c>
      <c r="B219" s="48" t="s">
        <v>282</v>
      </c>
    </row>
    <row r="220" spans="1:2">
      <c r="A220" s="194" t="s">
        <v>673</v>
      </c>
      <c r="B220" s="194" t="s">
        <v>673</v>
      </c>
    </row>
    <row r="221" spans="1:2">
      <c r="A221" s="47" t="s">
        <v>674</v>
      </c>
      <c r="B221" s="47" t="s">
        <v>675</v>
      </c>
    </row>
    <row r="222" spans="1:2">
      <c r="A222" s="48" t="s">
        <v>165</v>
      </c>
      <c r="B222" s="48" t="s">
        <v>167</v>
      </c>
    </row>
    <row r="223" spans="1:2">
      <c r="A223" s="48" t="s">
        <v>676</v>
      </c>
      <c r="B223" s="48" t="s">
        <v>677</v>
      </c>
    </row>
    <row r="224" spans="1:2">
      <c r="A224" s="49" t="s">
        <v>678</v>
      </c>
      <c r="B224" s="49" t="s">
        <v>678</v>
      </c>
    </row>
    <row r="225" spans="1:2">
      <c r="A225" s="48" t="s">
        <v>54</v>
      </c>
      <c r="B225" s="48" t="s">
        <v>56</v>
      </c>
    </row>
    <row r="226" spans="1:2">
      <c r="A226" s="257" t="s">
        <v>679</v>
      </c>
      <c r="B226" s="257" t="s">
        <v>680</v>
      </c>
    </row>
    <row r="227" spans="1:2">
      <c r="A227" s="48" t="s">
        <v>681</v>
      </c>
      <c r="B227" s="48" t="s">
        <v>681</v>
      </c>
    </row>
    <row r="228" spans="1:2">
      <c r="A228" s="48" t="s">
        <v>682</v>
      </c>
      <c r="B228" s="48" t="s">
        <v>16</v>
      </c>
    </row>
    <row r="229" spans="1:2">
      <c r="A229" s="48" t="s">
        <v>683</v>
      </c>
      <c r="B229" s="48" t="s">
        <v>684</v>
      </c>
    </row>
    <row r="230" spans="1:2">
      <c r="A230" s="51" t="s">
        <v>14</v>
      </c>
      <c r="B230" s="51" t="s">
        <v>685</v>
      </c>
    </row>
    <row r="231" spans="1:2">
      <c r="A231" s="46" t="s">
        <v>686</v>
      </c>
      <c r="B231" s="46" t="s">
        <v>686</v>
      </c>
    </row>
    <row r="232" spans="1:2">
      <c r="A232" s="40" t="s">
        <v>687</v>
      </c>
      <c r="B232" s="40" t="s">
        <v>687</v>
      </c>
    </row>
    <row r="233" spans="1:2">
      <c r="A233" s="194" t="s">
        <v>688</v>
      </c>
      <c r="B233" s="194" t="s">
        <v>688</v>
      </c>
    </row>
    <row r="234" spans="1:2">
      <c r="A234" s="194" t="s">
        <v>689</v>
      </c>
      <c r="B234" s="194" t="s">
        <v>689</v>
      </c>
    </row>
    <row r="235" spans="1:2">
      <c r="A235" s="194" t="s">
        <v>690</v>
      </c>
      <c r="B235" s="194" t="s">
        <v>690</v>
      </c>
    </row>
    <row r="236" spans="1:2">
      <c r="A236" s="47" t="s">
        <v>691</v>
      </c>
      <c r="B236" s="47" t="s">
        <v>691</v>
      </c>
    </row>
    <row r="237" spans="1:2">
      <c r="A237" s="51" t="s">
        <v>692</v>
      </c>
      <c r="B237" s="51" t="s">
        <v>693</v>
      </c>
    </row>
    <row r="238" spans="1:2">
      <c r="A238" s="48" t="s">
        <v>694</v>
      </c>
      <c r="B238" s="48" t="s">
        <v>695</v>
      </c>
    </row>
    <row r="239" spans="1:2">
      <c r="A239" s="218" t="s">
        <v>696</v>
      </c>
      <c r="B239" s="218" t="s">
        <v>697</v>
      </c>
    </row>
    <row r="240" spans="1:2">
      <c r="A240" s="48" t="s">
        <v>698</v>
      </c>
      <c r="B240" s="48" t="s">
        <v>699</v>
      </c>
    </row>
    <row r="241" spans="1:2">
      <c r="A241" s="48" t="s">
        <v>700</v>
      </c>
      <c r="B241" s="48" t="s">
        <v>701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31"/>
  <sheetViews>
    <sheetView topLeftCell="A526" workbookViewId="0">
      <selection activeCell="A551" sqref="A551"/>
    </sheetView>
  </sheetViews>
  <sheetFormatPr defaultRowHeight="12.75"/>
  <cols>
    <col min="1" max="2" width="14.28515625" style="48" bestFit="1" customWidth="1"/>
    <col min="3" max="16384" width="9.140625" style="46"/>
  </cols>
  <sheetData>
    <row r="1" spans="1:2">
      <c r="A1" s="48" t="s">
        <v>702</v>
      </c>
      <c r="B1" s="48" t="s">
        <v>703</v>
      </c>
    </row>
    <row r="2" spans="1:2">
      <c r="A2" s="265" t="s">
        <v>704</v>
      </c>
      <c r="B2" s="265" t="s">
        <v>704</v>
      </c>
    </row>
    <row r="3" spans="1:2">
      <c r="A3" s="265" t="s">
        <v>705</v>
      </c>
      <c r="B3" s="265" t="s">
        <v>705</v>
      </c>
    </row>
    <row r="4" spans="1:2">
      <c r="A4" s="48" t="s">
        <v>706</v>
      </c>
      <c r="B4" s="48" t="s">
        <v>707</v>
      </c>
    </row>
    <row r="5" spans="1:2">
      <c r="A5" s="47" t="s">
        <v>708</v>
      </c>
      <c r="B5" s="47" t="s">
        <v>708</v>
      </c>
    </row>
    <row r="6" spans="1:2">
      <c r="A6" s="46" t="s">
        <v>709</v>
      </c>
      <c r="B6" s="46" t="s">
        <v>709</v>
      </c>
    </row>
    <row r="7" spans="1:2">
      <c r="A7" s="194" t="s">
        <v>710</v>
      </c>
      <c r="B7" s="194" t="s">
        <v>711</v>
      </c>
    </row>
    <row r="8" spans="1:2">
      <c r="A8" s="193" t="s">
        <v>712</v>
      </c>
      <c r="B8" s="193" t="s">
        <v>713</v>
      </c>
    </row>
    <row r="9" spans="1:2">
      <c r="A9" s="46" t="s">
        <v>714</v>
      </c>
      <c r="B9" s="46" t="s">
        <v>715</v>
      </c>
    </row>
    <row r="10" spans="1:2">
      <c r="A10" s="49" t="s">
        <v>716</v>
      </c>
      <c r="B10" s="49" t="s">
        <v>716</v>
      </c>
    </row>
    <row r="11" spans="1:2">
      <c r="A11" s="50" t="s">
        <v>717</v>
      </c>
      <c r="B11" s="50" t="s">
        <v>718</v>
      </c>
    </row>
    <row r="12" spans="1:2">
      <c r="A12" s="265" t="s">
        <v>719</v>
      </c>
      <c r="B12" s="265" t="s">
        <v>719</v>
      </c>
    </row>
    <row r="13" spans="1:2">
      <c r="A13" s="46" t="s">
        <v>720</v>
      </c>
      <c r="B13" s="46" t="s">
        <v>721</v>
      </c>
    </row>
    <row r="14" spans="1:2">
      <c r="A14" s="48" t="s">
        <v>722</v>
      </c>
      <c r="B14" s="48" t="s">
        <v>723</v>
      </c>
    </row>
    <row r="15" spans="1:2">
      <c r="A15" s="194" t="s">
        <v>724</v>
      </c>
      <c r="B15" s="194" t="s">
        <v>725</v>
      </c>
    </row>
    <row r="16" spans="1:2">
      <c r="A16" s="265" t="s">
        <v>726</v>
      </c>
      <c r="B16" s="265" t="s">
        <v>726</v>
      </c>
    </row>
    <row r="17" spans="1:2">
      <c r="A17" s="48" t="s">
        <v>727</v>
      </c>
      <c r="B17" s="48" t="s">
        <v>728</v>
      </c>
    </row>
    <row r="18" spans="1:2">
      <c r="A18" s="46" t="s">
        <v>729</v>
      </c>
      <c r="B18" s="46" t="s">
        <v>730</v>
      </c>
    </row>
    <row r="19" spans="1:2">
      <c r="A19" s="51" t="s">
        <v>731</v>
      </c>
      <c r="B19" s="51" t="s">
        <v>731</v>
      </c>
    </row>
    <row r="20" spans="1:2">
      <c r="A20" s="265" t="s">
        <v>732</v>
      </c>
      <c r="B20" s="265" t="s">
        <v>732</v>
      </c>
    </row>
    <row r="21" spans="1:2">
      <c r="A21" s="49" t="s">
        <v>67</v>
      </c>
      <c r="B21" s="49" t="s">
        <v>69</v>
      </c>
    </row>
    <row r="22" spans="1:2">
      <c r="A22" s="51" t="s">
        <v>67</v>
      </c>
      <c r="B22" s="51" t="s">
        <v>69</v>
      </c>
    </row>
    <row r="23" spans="1:2">
      <c r="A23" s="47" t="s">
        <v>733</v>
      </c>
      <c r="B23" s="47" t="s">
        <v>734</v>
      </c>
    </row>
    <row r="24" spans="1:2">
      <c r="A24" s="51" t="s">
        <v>269</v>
      </c>
      <c r="B24" s="51" t="s">
        <v>270</v>
      </c>
    </row>
    <row r="25" spans="1:2">
      <c r="A25" s="194" t="s">
        <v>735</v>
      </c>
      <c r="B25" s="194" t="s">
        <v>736</v>
      </c>
    </row>
    <row r="26" spans="1:2">
      <c r="A26" s="48" t="s">
        <v>737</v>
      </c>
      <c r="B26" s="48" t="s">
        <v>738</v>
      </c>
    </row>
    <row r="27" spans="1:2">
      <c r="A27" s="47" t="s">
        <v>310</v>
      </c>
      <c r="B27" s="47" t="s">
        <v>311</v>
      </c>
    </row>
    <row r="28" spans="1:2">
      <c r="A28" s="47" t="s">
        <v>739</v>
      </c>
      <c r="B28" s="47" t="s">
        <v>740</v>
      </c>
    </row>
    <row r="29" spans="1:2">
      <c r="A29" s="38" t="s">
        <v>741</v>
      </c>
      <c r="B29" s="38" t="s">
        <v>742</v>
      </c>
    </row>
    <row r="30" spans="1:2">
      <c r="A30" s="51" t="s">
        <v>743</v>
      </c>
      <c r="B30" s="51" t="s">
        <v>744</v>
      </c>
    </row>
    <row r="31" spans="1:2">
      <c r="A31" s="257" t="s">
        <v>743</v>
      </c>
      <c r="B31" s="257" t="s">
        <v>744</v>
      </c>
    </row>
    <row r="32" spans="1:2">
      <c r="A32" s="51" t="s">
        <v>745</v>
      </c>
      <c r="B32" s="51" t="s">
        <v>746</v>
      </c>
    </row>
    <row r="33" spans="1:2">
      <c r="A33" s="194" t="s">
        <v>747</v>
      </c>
      <c r="B33" s="194" t="s">
        <v>747</v>
      </c>
    </row>
    <row r="34" spans="1:2">
      <c r="A34" s="46" t="s">
        <v>90</v>
      </c>
      <c r="B34" s="46" t="s">
        <v>92</v>
      </c>
    </row>
    <row r="35" spans="1:2">
      <c r="A35" s="49" t="s">
        <v>748</v>
      </c>
      <c r="B35" s="49" t="s">
        <v>748</v>
      </c>
    </row>
    <row r="36" spans="1:2">
      <c r="A36" s="48" t="s">
        <v>749</v>
      </c>
      <c r="B36" s="48" t="s">
        <v>750</v>
      </c>
    </row>
    <row r="37" spans="1:2">
      <c r="A37" s="51" t="s">
        <v>751</v>
      </c>
      <c r="B37" s="51" t="s">
        <v>752</v>
      </c>
    </row>
    <row r="38" spans="1:2">
      <c r="A38" s="47" t="s">
        <v>753</v>
      </c>
      <c r="B38" s="47" t="s">
        <v>754</v>
      </c>
    </row>
    <row r="39" spans="1:2">
      <c r="A39" s="47" t="s">
        <v>755</v>
      </c>
      <c r="B39" s="47" t="s">
        <v>756</v>
      </c>
    </row>
    <row r="40" spans="1:2">
      <c r="A40" s="46" t="s">
        <v>757</v>
      </c>
      <c r="B40" s="46" t="s">
        <v>758</v>
      </c>
    </row>
    <row r="41" spans="1:2">
      <c r="A41" s="46" t="s">
        <v>759</v>
      </c>
      <c r="B41" s="46" t="s">
        <v>760</v>
      </c>
    </row>
    <row r="42" spans="1:2">
      <c r="A42" s="49" t="s">
        <v>761</v>
      </c>
      <c r="B42" s="49" t="s">
        <v>761</v>
      </c>
    </row>
    <row r="43" spans="1:2">
      <c r="A43" s="194" t="s">
        <v>762</v>
      </c>
      <c r="B43" s="194" t="s">
        <v>763</v>
      </c>
    </row>
    <row r="44" spans="1:2">
      <c r="A44" s="194" t="s">
        <v>764</v>
      </c>
      <c r="B44" s="194" t="s">
        <v>765</v>
      </c>
    </row>
    <row r="45" spans="1:2">
      <c r="A45" s="47" t="s">
        <v>766</v>
      </c>
      <c r="B45" s="47" t="s">
        <v>767</v>
      </c>
    </row>
    <row r="46" spans="1:2">
      <c r="A46" s="51" t="s">
        <v>768</v>
      </c>
      <c r="B46" s="51" t="s">
        <v>769</v>
      </c>
    </row>
    <row r="47" spans="1:2">
      <c r="A47" s="265" t="s">
        <v>770</v>
      </c>
      <c r="B47" s="265" t="s">
        <v>770</v>
      </c>
    </row>
    <row r="48" spans="1:2">
      <c r="A48" s="49" t="s">
        <v>771</v>
      </c>
      <c r="B48" s="49" t="s">
        <v>772</v>
      </c>
    </row>
    <row r="49" spans="1:2">
      <c r="A49" s="51" t="s">
        <v>773</v>
      </c>
      <c r="B49" s="51" t="s">
        <v>774</v>
      </c>
    </row>
    <row r="50" spans="1:2">
      <c r="A50" s="48" t="s">
        <v>775</v>
      </c>
      <c r="B50" s="48" t="s">
        <v>776</v>
      </c>
    </row>
    <row r="51" spans="1:2">
      <c r="A51" s="51" t="s">
        <v>777</v>
      </c>
      <c r="B51" s="51" t="s">
        <v>778</v>
      </c>
    </row>
    <row r="52" spans="1:2">
      <c r="A52" s="50" t="s">
        <v>779</v>
      </c>
      <c r="B52" s="50" t="s">
        <v>780</v>
      </c>
    </row>
    <row r="53" spans="1:2">
      <c r="A53" s="51" t="s">
        <v>781</v>
      </c>
      <c r="B53" s="51" t="s">
        <v>782</v>
      </c>
    </row>
    <row r="54" spans="1:2">
      <c r="A54" s="38" t="s">
        <v>264</v>
      </c>
      <c r="B54" s="38" t="s">
        <v>266</v>
      </c>
    </row>
    <row r="55" spans="1:2">
      <c r="A55" s="194" t="s">
        <v>783</v>
      </c>
      <c r="B55" s="194" t="s">
        <v>784</v>
      </c>
    </row>
    <row r="56" spans="1:2">
      <c r="A56" s="38" t="s">
        <v>785</v>
      </c>
      <c r="B56" s="38" t="s">
        <v>786</v>
      </c>
    </row>
    <row r="57" spans="1:2">
      <c r="A57" s="46" t="s">
        <v>787</v>
      </c>
      <c r="B57" s="46" t="s">
        <v>788</v>
      </c>
    </row>
    <row r="58" spans="1:2">
      <c r="A58" s="47" t="s">
        <v>789</v>
      </c>
      <c r="B58" s="47" t="s">
        <v>790</v>
      </c>
    </row>
    <row r="59" spans="1:2">
      <c r="A59" s="48" t="s">
        <v>791</v>
      </c>
      <c r="B59" s="48" t="s">
        <v>792</v>
      </c>
    </row>
    <row r="60" spans="1:2">
      <c r="A60" s="48" t="s">
        <v>793</v>
      </c>
      <c r="B60" s="48" t="s">
        <v>794</v>
      </c>
    </row>
    <row r="61" spans="1:2">
      <c r="A61" s="47" t="s">
        <v>795</v>
      </c>
      <c r="B61" s="47" t="s">
        <v>795</v>
      </c>
    </row>
    <row r="62" spans="1:2">
      <c r="A62" s="51" t="s">
        <v>796</v>
      </c>
      <c r="B62" s="51" t="s">
        <v>797</v>
      </c>
    </row>
    <row r="63" spans="1:2">
      <c r="A63" s="49" t="s">
        <v>798</v>
      </c>
      <c r="B63" s="49" t="s">
        <v>798</v>
      </c>
    </row>
    <row r="64" spans="1:2">
      <c r="A64" s="47" t="s">
        <v>799</v>
      </c>
      <c r="B64" s="47" t="s">
        <v>799</v>
      </c>
    </row>
    <row r="65" spans="1:2">
      <c r="A65" s="49" t="s">
        <v>800</v>
      </c>
      <c r="B65" s="49" t="s">
        <v>800</v>
      </c>
    </row>
    <row r="66" spans="1:2">
      <c r="A66" s="265" t="s">
        <v>801</v>
      </c>
      <c r="B66" s="265" t="s">
        <v>801</v>
      </c>
    </row>
    <row r="67" spans="1:2">
      <c r="A67" s="51" t="s">
        <v>802</v>
      </c>
      <c r="B67" s="51" t="s">
        <v>803</v>
      </c>
    </row>
    <row r="68" spans="1:2">
      <c r="A68" s="48" t="s">
        <v>804</v>
      </c>
      <c r="B68" s="48" t="s">
        <v>805</v>
      </c>
    </row>
    <row r="69" spans="1:2">
      <c r="A69" s="47" t="s">
        <v>806</v>
      </c>
      <c r="B69" s="47" t="s">
        <v>807</v>
      </c>
    </row>
    <row r="70" spans="1:2">
      <c r="A70" s="48" t="s">
        <v>808</v>
      </c>
      <c r="B70" s="48" t="s">
        <v>809</v>
      </c>
    </row>
    <row r="71" spans="1:2">
      <c r="A71" s="48" t="s">
        <v>810</v>
      </c>
      <c r="B71" s="48" t="s">
        <v>811</v>
      </c>
    </row>
    <row r="72" spans="1:2">
      <c r="A72" s="47" t="s">
        <v>812</v>
      </c>
      <c r="B72" s="47" t="s">
        <v>813</v>
      </c>
    </row>
    <row r="73" spans="1:2">
      <c r="A73" s="265" t="s">
        <v>814</v>
      </c>
      <c r="B73" s="265" t="s">
        <v>814</v>
      </c>
    </row>
    <row r="74" spans="1:2">
      <c r="A74" s="263" t="s">
        <v>815</v>
      </c>
      <c r="B74" s="263" t="s">
        <v>815</v>
      </c>
    </row>
    <row r="75" spans="1:2">
      <c r="A75" s="51" t="s">
        <v>816</v>
      </c>
      <c r="B75" s="51" t="s">
        <v>817</v>
      </c>
    </row>
    <row r="76" spans="1:2">
      <c r="A76" s="265" t="s">
        <v>818</v>
      </c>
      <c r="B76" s="265" t="s">
        <v>818</v>
      </c>
    </row>
    <row r="77" spans="1:2">
      <c r="A77" s="46" t="s">
        <v>819</v>
      </c>
      <c r="B77" s="46" t="s">
        <v>819</v>
      </c>
    </row>
    <row r="78" spans="1:2">
      <c r="A78" s="51" t="s">
        <v>134</v>
      </c>
      <c r="B78" s="51" t="s">
        <v>135</v>
      </c>
    </row>
    <row r="79" spans="1:2">
      <c r="A79" s="49" t="s">
        <v>820</v>
      </c>
      <c r="B79" s="49" t="s">
        <v>820</v>
      </c>
    </row>
    <row r="80" spans="1:2">
      <c r="A80" s="51" t="s">
        <v>209</v>
      </c>
      <c r="B80" s="51" t="s">
        <v>211</v>
      </c>
    </row>
    <row r="81" spans="1:2">
      <c r="A81" s="47" t="s">
        <v>821</v>
      </c>
      <c r="B81" s="47" t="s">
        <v>822</v>
      </c>
    </row>
    <row r="82" spans="1:2">
      <c r="A82" s="265" t="s">
        <v>823</v>
      </c>
      <c r="B82" s="265" t="s">
        <v>823</v>
      </c>
    </row>
    <row r="83" spans="1:2">
      <c r="A83" s="265" t="s">
        <v>824</v>
      </c>
      <c r="B83" s="265" t="s">
        <v>824</v>
      </c>
    </row>
    <row r="84" spans="1:2">
      <c r="A84" s="46" t="s">
        <v>825</v>
      </c>
      <c r="B84" s="46" t="s">
        <v>826</v>
      </c>
    </row>
    <row r="85" spans="1:2">
      <c r="A85" s="46" t="s">
        <v>827</v>
      </c>
      <c r="B85" s="46" t="s">
        <v>827</v>
      </c>
    </row>
    <row r="86" spans="1:2">
      <c r="A86" s="50" t="s">
        <v>828</v>
      </c>
      <c r="B86" s="50" t="s">
        <v>829</v>
      </c>
    </row>
    <row r="87" spans="1:2">
      <c r="A87" s="47" t="s">
        <v>830</v>
      </c>
      <c r="B87" s="47" t="s">
        <v>831</v>
      </c>
    </row>
    <row r="88" spans="1:2">
      <c r="A88" s="46" t="s">
        <v>832</v>
      </c>
      <c r="B88" s="46" t="s">
        <v>833</v>
      </c>
    </row>
    <row r="89" spans="1:2">
      <c r="A89" s="194" t="s">
        <v>834</v>
      </c>
      <c r="B89" s="194" t="s">
        <v>834</v>
      </c>
    </row>
    <row r="90" spans="1:2">
      <c r="A90" s="48" t="s">
        <v>835</v>
      </c>
      <c r="B90" s="48" t="s">
        <v>836</v>
      </c>
    </row>
    <row r="91" spans="1:2">
      <c r="A91" s="47" t="s">
        <v>837</v>
      </c>
      <c r="B91" s="47" t="s">
        <v>837</v>
      </c>
    </row>
    <row r="92" spans="1:2">
      <c r="A92" s="261" t="s">
        <v>128</v>
      </c>
      <c r="B92" s="261" t="s">
        <v>838</v>
      </c>
    </row>
    <row r="93" spans="1:2">
      <c r="A93" s="51" t="s">
        <v>839</v>
      </c>
      <c r="B93" s="51" t="s">
        <v>840</v>
      </c>
    </row>
    <row r="94" spans="1:2">
      <c r="A94" s="49" t="s">
        <v>841</v>
      </c>
      <c r="B94" s="49" t="s">
        <v>842</v>
      </c>
    </row>
    <row r="95" spans="1:2">
      <c r="A95" s="47" t="s">
        <v>843</v>
      </c>
      <c r="B95" s="47" t="s">
        <v>844</v>
      </c>
    </row>
    <row r="96" spans="1:2">
      <c r="A96" s="49" t="s">
        <v>845</v>
      </c>
      <c r="B96" s="49" t="s">
        <v>845</v>
      </c>
    </row>
    <row r="97" spans="1:2">
      <c r="A97" s="38" t="s">
        <v>846</v>
      </c>
      <c r="B97" s="38" t="s">
        <v>847</v>
      </c>
    </row>
    <row r="98" spans="1:2">
      <c r="A98" s="194" t="s">
        <v>848</v>
      </c>
      <c r="B98" s="194" t="s">
        <v>849</v>
      </c>
    </row>
    <row r="99" spans="1:2">
      <c r="A99" s="48" t="s">
        <v>850</v>
      </c>
      <c r="B99" s="48" t="s">
        <v>851</v>
      </c>
    </row>
    <row r="100" spans="1:2">
      <c r="A100" s="38" t="s">
        <v>852</v>
      </c>
      <c r="B100" s="38" t="s">
        <v>853</v>
      </c>
    </row>
    <row r="101" spans="1:2">
      <c r="A101" s="48" t="s">
        <v>854</v>
      </c>
      <c r="B101" s="48" t="s">
        <v>855</v>
      </c>
    </row>
    <row r="102" spans="1:2">
      <c r="A102" s="38" t="s">
        <v>856</v>
      </c>
      <c r="B102" s="38" t="s">
        <v>857</v>
      </c>
    </row>
    <row r="103" spans="1:2">
      <c r="A103" s="51" t="s">
        <v>297</v>
      </c>
      <c r="B103" s="51" t="s">
        <v>299</v>
      </c>
    </row>
    <row r="104" spans="1:2">
      <c r="A104" s="47" t="s">
        <v>858</v>
      </c>
      <c r="B104" s="47" t="s">
        <v>859</v>
      </c>
    </row>
    <row r="105" spans="1:2">
      <c r="A105" s="46" t="s">
        <v>860</v>
      </c>
      <c r="B105" s="46" t="s">
        <v>861</v>
      </c>
    </row>
    <row r="106" spans="1:2">
      <c r="A106" s="262" t="s">
        <v>862</v>
      </c>
      <c r="B106" s="262" t="s">
        <v>862</v>
      </c>
    </row>
    <row r="107" spans="1:2">
      <c r="A107" s="38" t="s">
        <v>863</v>
      </c>
      <c r="B107" s="38" t="s">
        <v>864</v>
      </c>
    </row>
    <row r="108" spans="1:2">
      <c r="A108" s="46" t="s">
        <v>865</v>
      </c>
      <c r="B108" s="46" t="s">
        <v>866</v>
      </c>
    </row>
    <row r="109" spans="1:2">
      <c r="A109" s="256" t="s">
        <v>867</v>
      </c>
      <c r="B109" s="256" t="s">
        <v>868</v>
      </c>
    </row>
    <row r="110" spans="1:2">
      <c r="A110" s="46" t="s">
        <v>869</v>
      </c>
      <c r="B110" s="46" t="s">
        <v>869</v>
      </c>
    </row>
    <row r="111" spans="1:2">
      <c r="A111" s="48" t="s">
        <v>870</v>
      </c>
      <c r="B111" s="48" t="s">
        <v>871</v>
      </c>
    </row>
    <row r="112" spans="1:2">
      <c r="A112" s="194" t="s">
        <v>872</v>
      </c>
      <c r="B112" s="194" t="s">
        <v>873</v>
      </c>
    </row>
    <row r="113" spans="1:2">
      <c r="A113" s="48" t="s">
        <v>874</v>
      </c>
      <c r="B113" s="48" t="s">
        <v>875</v>
      </c>
    </row>
    <row r="114" spans="1:2">
      <c r="A114" s="46" t="s">
        <v>876</v>
      </c>
      <c r="B114" s="46" t="s">
        <v>877</v>
      </c>
    </row>
    <row r="115" spans="1:2">
      <c r="A115" s="47" t="s">
        <v>878</v>
      </c>
      <c r="B115" s="47" t="s">
        <v>878</v>
      </c>
    </row>
    <row r="116" spans="1:2">
      <c r="A116" s="38" t="s">
        <v>879</v>
      </c>
      <c r="B116" s="38" t="s">
        <v>880</v>
      </c>
    </row>
    <row r="117" spans="1:2">
      <c r="A117" s="265" t="s">
        <v>881</v>
      </c>
      <c r="B117" s="265" t="s">
        <v>881</v>
      </c>
    </row>
    <row r="118" spans="1:2">
      <c r="A118" s="265" t="s">
        <v>882</v>
      </c>
      <c r="B118" s="265" t="s">
        <v>882</v>
      </c>
    </row>
    <row r="119" spans="1:2">
      <c r="A119" s="47" t="s">
        <v>883</v>
      </c>
      <c r="B119" s="47" t="s">
        <v>883</v>
      </c>
    </row>
    <row r="120" spans="1:2">
      <c r="A120" s="47" t="s">
        <v>884</v>
      </c>
      <c r="B120" s="47" t="s">
        <v>884</v>
      </c>
    </row>
    <row r="121" spans="1:2">
      <c r="A121" s="46" t="s">
        <v>885</v>
      </c>
      <c r="B121" s="46" t="s">
        <v>886</v>
      </c>
    </row>
    <row r="122" spans="1:2">
      <c r="A122" s="47" t="s">
        <v>887</v>
      </c>
      <c r="B122" s="47" t="s">
        <v>887</v>
      </c>
    </row>
    <row r="123" spans="1:2">
      <c r="A123" s="260" t="s">
        <v>888</v>
      </c>
      <c r="B123" s="260" t="s">
        <v>888</v>
      </c>
    </row>
    <row r="124" spans="1:2">
      <c r="A124" s="46" t="s">
        <v>889</v>
      </c>
      <c r="B124" s="46" t="s">
        <v>889</v>
      </c>
    </row>
    <row r="125" spans="1:2">
      <c r="A125" s="262" t="s">
        <v>890</v>
      </c>
      <c r="B125" s="262" t="s">
        <v>890</v>
      </c>
    </row>
    <row r="126" spans="1:2">
      <c r="A126" s="49" t="s">
        <v>891</v>
      </c>
      <c r="B126" s="49" t="s">
        <v>891</v>
      </c>
    </row>
    <row r="127" spans="1:2">
      <c r="A127" s="256" t="s">
        <v>892</v>
      </c>
      <c r="B127" s="256" t="s">
        <v>893</v>
      </c>
    </row>
    <row r="128" spans="1:2">
      <c r="A128" s="49" t="s">
        <v>894</v>
      </c>
      <c r="B128" s="49" t="s">
        <v>894</v>
      </c>
    </row>
    <row r="129" spans="1:2">
      <c r="A129" s="46" t="s">
        <v>895</v>
      </c>
      <c r="B129" s="46" t="s">
        <v>896</v>
      </c>
    </row>
    <row r="130" spans="1:2">
      <c r="A130" s="47" t="s">
        <v>897</v>
      </c>
      <c r="B130" s="47" t="s">
        <v>897</v>
      </c>
    </row>
    <row r="131" spans="1:2">
      <c r="A131" s="265" t="s">
        <v>898</v>
      </c>
      <c r="B131" s="265" t="s">
        <v>898</v>
      </c>
    </row>
    <row r="132" spans="1:2">
      <c r="A132" s="47" t="s">
        <v>899</v>
      </c>
      <c r="B132" s="47" t="s">
        <v>900</v>
      </c>
    </row>
    <row r="133" spans="1:2">
      <c r="A133" s="51" t="s">
        <v>901</v>
      </c>
      <c r="B133" s="51" t="s">
        <v>902</v>
      </c>
    </row>
    <row r="134" spans="1:2">
      <c r="A134" s="47" t="s">
        <v>903</v>
      </c>
      <c r="B134" s="47" t="s">
        <v>903</v>
      </c>
    </row>
    <row r="135" spans="1:2">
      <c r="A135" s="47" t="s">
        <v>904</v>
      </c>
      <c r="B135" s="47" t="s">
        <v>905</v>
      </c>
    </row>
    <row r="136" spans="1:2">
      <c r="A136" s="265" t="s">
        <v>906</v>
      </c>
      <c r="B136" s="265" t="s">
        <v>906</v>
      </c>
    </row>
    <row r="137" spans="1:2">
      <c r="A137" s="260" t="s">
        <v>907</v>
      </c>
      <c r="B137" s="260" t="s">
        <v>907</v>
      </c>
    </row>
    <row r="138" spans="1:2">
      <c r="A138" s="48" t="s">
        <v>908</v>
      </c>
      <c r="B138" s="48" t="s">
        <v>909</v>
      </c>
    </row>
    <row r="139" spans="1:2">
      <c r="A139" s="48" t="s">
        <v>908</v>
      </c>
      <c r="B139" s="48" t="s">
        <v>909</v>
      </c>
    </row>
    <row r="140" spans="1:2">
      <c r="A140" s="47" t="s">
        <v>910</v>
      </c>
      <c r="B140" s="47" t="s">
        <v>911</v>
      </c>
    </row>
    <row r="141" spans="1:2">
      <c r="A141" s="47" t="s">
        <v>246</v>
      </c>
      <c r="B141" s="47" t="s">
        <v>247</v>
      </c>
    </row>
    <row r="142" spans="1:2">
      <c r="A142" s="38" t="s">
        <v>912</v>
      </c>
      <c r="B142" s="38" t="s">
        <v>913</v>
      </c>
    </row>
    <row r="143" spans="1:2">
      <c r="A143" s="48" t="s">
        <v>914</v>
      </c>
      <c r="B143" s="48" t="s">
        <v>915</v>
      </c>
    </row>
    <row r="144" spans="1:2">
      <c r="A144" s="47" t="s">
        <v>916</v>
      </c>
      <c r="B144" s="47" t="s">
        <v>917</v>
      </c>
    </row>
    <row r="145" spans="1:2">
      <c r="A145" s="47" t="s">
        <v>918</v>
      </c>
      <c r="B145" s="47" t="s">
        <v>919</v>
      </c>
    </row>
    <row r="146" spans="1:2">
      <c r="A146" s="46" t="s">
        <v>920</v>
      </c>
      <c r="B146" s="46" t="s">
        <v>921</v>
      </c>
    </row>
    <row r="147" spans="1:2">
      <c r="A147" s="47" t="s">
        <v>922</v>
      </c>
      <c r="B147" s="47" t="s">
        <v>923</v>
      </c>
    </row>
    <row r="148" spans="1:2">
      <c r="A148" s="46" t="s">
        <v>924</v>
      </c>
      <c r="B148" s="46" t="s">
        <v>924</v>
      </c>
    </row>
    <row r="149" spans="1:2">
      <c r="A149" s="47" t="s">
        <v>925</v>
      </c>
      <c r="B149" s="47" t="s">
        <v>925</v>
      </c>
    </row>
    <row r="150" spans="1:2">
      <c r="A150" s="49" t="s">
        <v>225</v>
      </c>
      <c r="B150" s="49" t="s">
        <v>226</v>
      </c>
    </row>
    <row r="151" spans="1:2">
      <c r="A151" s="48" t="s">
        <v>926</v>
      </c>
      <c r="B151" s="48" t="s">
        <v>927</v>
      </c>
    </row>
    <row r="152" spans="1:2">
      <c r="A152" s="51" t="s">
        <v>928</v>
      </c>
      <c r="B152" s="51" t="s">
        <v>929</v>
      </c>
    </row>
    <row r="153" spans="1:2">
      <c r="A153" s="48" t="s">
        <v>930</v>
      </c>
      <c r="B153" s="48" t="s">
        <v>931</v>
      </c>
    </row>
    <row r="154" spans="1:2">
      <c r="A154" s="51" t="s">
        <v>932</v>
      </c>
      <c r="B154" s="51" t="s">
        <v>933</v>
      </c>
    </row>
    <row r="155" spans="1:2">
      <c r="A155" s="47" t="s">
        <v>934</v>
      </c>
      <c r="B155" s="47" t="s">
        <v>935</v>
      </c>
    </row>
    <row r="156" spans="1:2">
      <c r="A156" s="194" t="s">
        <v>936</v>
      </c>
      <c r="B156" s="194" t="s">
        <v>937</v>
      </c>
    </row>
    <row r="157" spans="1:2">
      <c r="A157" s="47" t="s">
        <v>938</v>
      </c>
      <c r="B157" s="47" t="s">
        <v>939</v>
      </c>
    </row>
    <row r="158" spans="1:2">
      <c r="A158" s="48" t="s">
        <v>940</v>
      </c>
      <c r="B158" s="48" t="s">
        <v>941</v>
      </c>
    </row>
    <row r="159" spans="1:2">
      <c r="A159" s="47" t="s">
        <v>942</v>
      </c>
      <c r="B159" s="47" t="s">
        <v>942</v>
      </c>
    </row>
    <row r="160" spans="1:2">
      <c r="A160" s="48" t="s">
        <v>943</v>
      </c>
      <c r="B160" s="48" t="s">
        <v>943</v>
      </c>
    </row>
    <row r="161" spans="1:2">
      <c r="A161" s="46" t="s">
        <v>944</v>
      </c>
      <c r="B161" s="46" t="s">
        <v>945</v>
      </c>
    </row>
    <row r="162" spans="1:2">
      <c r="A162" s="47" t="s">
        <v>946</v>
      </c>
      <c r="B162" s="47" t="s">
        <v>947</v>
      </c>
    </row>
    <row r="163" spans="1:2">
      <c r="A163" s="51" t="s">
        <v>291</v>
      </c>
      <c r="B163" s="51" t="s">
        <v>293</v>
      </c>
    </row>
    <row r="164" spans="1:2">
      <c r="A164" s="48" t="s">
        <v>948</v>
      </c>
      <c r="B164" s="48" t="s">
        <v>949</v>
      </c>
    </row>
    <row r="165" spans="1:2">
      <c r="A165" s="38" t="s">
        <v>217</v>
      </c>
      <c r="B165" s="38" t="s">
        <v>950</v>
      </c>
    </row>
    <row r="166" spans="1:2">
      <c r="A166" s="46" t="s">
        <v>951</v>
      </c>
      <c r="B166" s="46" t="s">
        <v>952</v>
      </c>
    </row>
    <row r="167" spans="1:2">
      <c r="A167" s="47" t="s">
        <v>953</v>
      </c>
      <c r="B167" s="47" t="s">
        <v>954</v>
      </c>
    </row>
    <row r="168" spans="1:2">
      <c r="A168" s="51" t="s">
        <v>955</v>
      </c>
      <c r="B168" s="51" t="s">
        <v>956</v>
      </c>
    </row>
    <row r="169" spans="1:2">
      <c r="A169" s="51" t="s">
        <v>172</v>
      </c>
      <c r="B169" s="51" t="s">
        <v>173</v>
      </c>
    </row>
    <row r="170" spans="1:2">
      <c r="A170" s="49" t="s">
        <v>957</v>
      </c>
      <c r="B170" s="49" t="s">
        <v>958</v>
      </c>
    </row>
    <row r="171" spans="1:2">
      <c r="A171" s="51" t="s">
        <v>959</v>
      </c>
      <c r="B171" s="51" t="s">
        <v>960</v>
      </c>
    </row>
    <row r="172" spans="1:2">
      <c r="A172" s="51" t="s">
        <v>961</v>
      </c>
      <c r="B172" s="51" t="s">
        <v>962</v>
      </c>
    </row>
    <row r="173" spans="1:2">
      <c r="A173" s="51" t="s">
        <v>963</v>
      </c>
      <c r="B173" s="51" t="s">
        <v>964</v>
      </c>
    </row>
    <row r="174" spans="1:2">
      <c r="A174" s="46" t="s">
        <v>965</v>
      </c>
      <c r="B174" s="46" t="s">
        <v>966</v>
      </c>
    </row>
    <row r="175" spans="1:2">
      <c r="A175" s="265" t="s">
        <v>967</v>
      </c>
      <c r="B175" s="265" t="s">
        <v>967</v>
      </c>
    </row>
    <row r="176" spans="1:2">
      <c r="A176" s="49" t="s">
        <v>968</v>
      </c>
      <c r="B176" s="49" t="s">
        <v>969</v>
      </c>
    </row>
    <row r="177" spans="1:2">
      <c r="A177" s="265" t="s">
        <v>970</v>
      </c>
      <c r="B177" s="265" t="s">
        <v>970</v>
      </c>
    </row>
    <row r="178" spans="1:2">
      <c r="A178" s="46" t="s">
        <v>971</v>
      </c>
      <c r="B178" s="46" t="s">
        <v>972</v>
      </c>
    </row>
    <row r="179" spans="1:2">
      <c r="A179" s="47" t="s">
        <v>973</v>
      </c>
      <c r="B179" s="47" t="s">
        <v>974</v>
      </c>
    </row>
    <row r="180" spans="1:2">
      <c r="A180" s="49" t="s">
        <v>975</v>
      </c>
      <c r="B180" s="49" t="s">
        <v>975</v>
      </c>
    </row>
    <row r="181" spans="1:2">
      <c r="A181" s="48" t="s">
        <v>976</v>
      </c>
      <c r="B181" s="48" t="s">
        <v>977</v>
      </c>
    </row>
    <row r="182" spans="1:2">
      <c r="A182" s="47" t="s">
        <v>978</v>
      </c>
      <c r="B182" s="47" t="s">
        <v>979</v>
      </c>
    </row>
    <row r="183" spans="1:2">
      <c r="A183" s="47" t="s">
        <v>980</v>
      </c>
      <c r="B183" s="47" t="s">
        <v>981</v>
      </c>
    </row>
    <row r="184" spans="1:2">
      <c r="A184" s="51" t="s">
        <v>982</v>
      </c>
      <c r="B184" s="51" t="s">
        <v>983</v>
      </c>
    </row>
    <row r="185" spans="1:2">
      <c r="A185" s="48" t="s">
        <v>984</v>
      </c>
      <c r="B185" s="48" t="s">
        <v>985</v>
      </c>
    </row>
    <row r="186" spans="1:2">
      <c r="A186" s="51" t="s">
        <v>986</v>
      </c>
      <c r="B186" s="51" t="s">
        <v>987</v>
      </c>
    </row>
    <row r="187" spans="1:2">
      <c r="A187" s="51" t="s">
        <v>988</v>
      </c>
      <c r="B187" s="51" t="s">
        <v>989</v>
      </c>
    </row>
    <row r="188" spans="1:2">
      <c r="A188" s="49" t="s">
        <v>990</v>
      </c>
      <c r="B188" s="49" t="s">
        <v>991</v>
      </c>
    </row>
    <row r="189" spans="1:2">
      <c r="A189" s="46" t="s">
        <v>992</v>
      </c>
      <c r="B189" s="46" t="s">
        <v>993</v>
      </c>
    </row>
    <row r="190" spans="1:2">
      <c r="A190" s="51" t="s">
        <v>994</v>
      </c>
      <c r="B190" s="51" t="s">
        <v>995</v>
      </c>
    </row>
    <row r="191" spans="1:2">
      <c r="A191" s="47" t="s">
        <v>996</v>
      </c>
      <c r="B191" s="47" t="s">
        <v>997</v>
      </c>
    </row>
    <row r="192" spans="1:2">
      <c r="A192" s="46" t="s">
        <v>998</v>
      </c>
      <c r="B192" s="46" t="s">
        <v>999</v>
      </c>
    </row>
    <row r="193" spans="1:2">
      <c r="A193" s="49" t="s">
        <v>1000</v>
      </c>
      <c r="B193" s="49" t="s">
        <v>1000</v>
      </c>
    </row>
    <row r="194" spans="1:2">
      <c r="A194" s="259" t="s">
        <v>1001</v>
      </c>
      <c r="B194" s="259" t="s">
        <v>1001</v>
      </c>
    </row>
    <row r="195" spans="1:2">
      <c r="A195" s="51" t="s">
        <v>1002</v>
      </c>
      <c r="B195" s="51" t="s">
        <v>1003</v>
      </c>
    </row>
    <row r="196" spans="1:2">
      <c r="A196" s="47" t="s">
        <v>1004</v>
      </c>
      <c r="B196" s="47" t="s">
        <v>1005</v>
      </c>
    </row>
    <row r="197" spans="1:2">
      <c r="A197" s="47" t="s">
        <v>1006</v>
      </c>
      <c r="B197" s="47" t="s">
        <v>1007</v>
      </c>
    </row>
    <row r="198" spans="1:2">
      <c r="A198" s="46" t="s">
        <v>1008</v>
      </c>
      <c r="B198" s="46" t="s">
        <v>1009</v>
      </c>
    </row>
    <row r="199" spans="1:2">
      <c r="A199" s="194" t="s">
        <v>1010</v>
      </c>
      <c r="B199" s="194" t="s">
        <v>1011</v>
      </c>
    </row>
    <row r="200" spans="1:2">
      <c r="A200" s="48" t="s">
        <v>1012</v>
      </c>
      <c r="B200" s="48" t="s">
        <v>1013</v>
      </c>
    </row>
    <row r="201" spans="1:2">
      <c r="A201" s="47" t="s">
        <v>1014</v>
      </c>
      <c r="B201" s="47" t="s">
        <v>1014</v>
      </c>
    </row>
    <row r="202" spans="1:2">
      <c r="A202" s="46" t="s">
        <v>1015</v>
      </c>
      <c r="B202" s="46" t="s">
        <v>1016</v>
      </c>
    </row>
    <row r="203" spans="1:2">
      <c r="A203" s="46" t="s">
        <v>1017</v>
      </c>
      <c r="B203" s="46" t="s">
        <v>1017</v>
      </c>
    </row>
    <row r="204" spans="1:2">
      <c r="A204" s="48" t="s">
        <v>1018</v>
      </c>
      <c r="B204" s="48" t="s">
        <v>1019</v>
      </c>
    </row>
    <row r="205" spans="1:2">
      <c r="A205" s="48" t="s">
        <v>1020</v>
      </c>
      <c r="B205" s="48" t="s">
        <v>1021</v>
      </c>
    </row>
    <row r="206" spans="1:2">
      <c r="A206" s="48" t="s">
        <v>1022</v>
      </c>
      <c r="B206" s="48" t="s">
        <v>1023</v>
      </c>
    </row>
    <row r="207" spans="1:2">
      <c r="A207" s="48" t="s">
        <v>1022</v>
      </c>
      <c r="B207" s="48" t="s">
        <v>1023</v>
      </c>
    </row>
    <row r="208" spans="1:2">
      <c r="A208" s="47" t="s">
        <v>316</v>
      </c>
      <c r="B208" s="47" t="s">
        <v>1024</v>
      </c>
    </row>
    <row r="209" spans="1:2">
      <c r="A209" s="47" t="s">
        <v>1025</v>
      </c>
      <c r="B209" s="47" t="s">
        <v>1026</v>
      </c>
    </row>
    <row r="210" spans="1:2">
      <c r="A210" s="47" t="s">
        <v>1027</v>
      </c>
      <c r="B210" s="47" t="s">
        <v>1027</v>
      </c>
    </row>
    <row r="211" spans="1:2">
      <c r="A211" s="49" t="s">
        <v>1028</v>
      </c>
      <c r="B211" s="49" t="s">
        <v>1029</v>
      </c>
    </row>
    <row r="212" spans="1:2">
      <c r="A212" s="47" t="s">
        <v>1030</v>
      </c>
      <c r="B212" s="47" t="s">
        <v>1031</v>
      </c>
    </row>
    <row r="213" spans="1:2">
      <c r="A213" s="260" t="s">
        <v>1032</v>
      </c>
      <c r="B213" s="260" t="s">
        <v>1032</v>
      </c>
    </row>
    <row r="214" spans="1:2">
      <c r="A214" s="38" t="s">
        <v>1033</v>
      </c>
      <c r="B214" s="38" t="s">
        <v>1033</v>
      </c>
    </row>
    <row r="215" spans="1:2">
      <c r="A215" s="47" t="s">
        <v>1034</v>
      </c>
      <c r="B215" s="47" t="s">
        <v>1035</v>
      </c>
    </row>
    <row r="216" spans="1:2">
      <c r="A216" s="51" t="s">
        <v>1036</v>
      </c>
      <c r="B216" s="51" t="s">
        <v>1037</v>
      </c>
    </row>
    <row r="217" spans="1:2">
      <c r="A217" s="46" t="s">
        <v>1038</v>
      </c>
      <c r="B217" s="46" t="s">
        <v>1039</v>
      </c>
    </row>
    <row r="218" spans="1:2">
      <c r="A218" s="265" t="s">
        <v>1040</v>
      </c>
      <c r="B218" s="265" t="s">
        <v>1040</v>
      </c>
    </row>
    <row r="219" spans="1:2">
      <c r="A219" s="48" t="s">
        <v>1041</v>
      </c>
      <c r="B219" s="48" t="s">
        <v>1042</v>
      </c>
    </row>
    <row r="220" spans="1:2">
      <c r="A220" s="51" t="s">
        <v>1043</v>
      </c>
      <c r="B220" s="51" t="s">
        <v>1044</v>
      </c>
    </row>
    <row r="221" spans="1:2">
      <c r="A221" s="47" t="s">
        <v>1045</v>
      </c>
      <c r="B221" s="47" t="s">
        <v>1046</v>
      </c>
    </row>
    <row r="222" spans="1:2">
      <c r="A222" s="48" t="s">
        <v>1047</v>
      </c>
      <c r="B222" s="48" t="s">
        <v>1048</v>
      </c>
    </row>
    <row r="223" spans="1:2">
      <c r="A223" s="194" t="s">
        <v>1049</v>
      </c>
      <c r="B223" s="194" t="s">
        <v>1050</v>
      </c>
    </row>
    <row r="224" spans="1:2">
      <c r="A224" s="49" t="s">
        <v>1051</v>
      </c>
      <c r="B224" s="49" t="s">
        <v>1052</v>
      </c>
    </row>
    <row r="225" spans="1:2">
      <c r="A225" s="47" t="s">
        <v>1053</v>
      </c>
      <c r="B225" s="47" t="s">
        <v>1054</v>
      </c>
    </row>
    <row r="226" spans="1:2">
      <c r="A226" s="47" t="s">
        <v>1055</v>
      </c>
      <c r="B226" s="47" t="s">
        <v>1056</v>
      </c>
    </row>
    <row r="227" spans="1:2">
      <c r="A227" s="51" t="s">
        <v>1057</v>
      </c>
      <c r="B227" s="51" t="s">
        <v>1058</v>
      </c>
    </row>
    <row r="228" spans="1:2">
      <c r="A228" s="194" t="s">
        <v>1059</v>
      </c>
      <c r="B228" s="194" t="s">
        <v>1060</v>
      </c>
    </row>
    <row r="229" spans="1:2">
      <c r="A229" s="47" t="s">
        <v>1061</v>
      </c>
      <c r="B229" s="47" t="s">
        <v>1062</v>
      </c>
    </row>
    <row r="230" spans="1:2">
      <c r="A230" s="49" t="s">
        <v>1063</v>
      </c>
      <c r="B230" s="49" t="s">
        <v>1063</v>
      </c>
    </row>
    <row r="231" spans="1:2">
      <c r="A231" s="49" t="s">
        <v>1064</v>
      </c>
      <c r="B231" s="49" t="s">
        <v>1064</v>
      </c>
    </row>
    <row r="232" spans="1:2">
      <c r="A232" s="48" t="s">
        <v>1065</v>
      </c>
      <c r="B232" s="48" t="s">
        <v>1066</v>
      </c>
    </row>
    <row r="233" spans="1:2">
      <c r="A233" s="49" t="s">
        <v>1067</v>
      </c>
      <c r="B233" s="49" t="s">
        <v>1067</v>
      </c>
    </row>
    <row r="234" spans="1:2">
      <c r="A234" s="51" t="s">
        <v>1068</v>
      </c>
      <c r="B234" s="51" t="s">
        <v>1068</v>
      </c>
    </row>
    <row r="235" spans="1:2">
      <c r="A235" s="46" t="s">
        <v>1069</v>
      </c>
      <c r="B235" s="46" t="s">
        <v>1070</v>
      </c>
    </row>
    <row r="236" spans="1:2">
      <c r="A236" s="46" t="s">
        <v>1071</v>
      </c>
      <c r="B236" s="46" t="s">
        <v>1072</v>
      </c>
    </row>
    <row r="237" spans="1:2">
      <c r="A237" s="47" t="s">
        <v>1073</v>
      </c>
      <c r="B237" s="47" t="s">
        <v>1074</v>
      </c>
    </row>
    <row r="238" spans="1:2">
      <c r="A238" s="48" t="s">
        <v>1075</v>
      </c>
      <c r="B238" s="48" t="s">
        <v>1076</v>
      </c>
    </row>
    <row r="239" spans="1:2">
      <c r="A239" s="48" t="s">
        <v>305</v>
      </c>
      <c r="B239" s="48" t="s">
        <v>307</v>
      </c>
    </row>
    <row r="240" spans="1:2">
      <c r="A240" s="193" t="s">
        <v>1077</v>
      </c>
      <c r="B240" s="193" t="s">
        <v>1078</v>
      </c>
    </row>
    <row r="241" spans="1:2">
      <c r="A241" s="47" t="s">
        <v>1079</v>
      </c>
      <c r="B241" s="47" t="s">
        <v>1080</v>
      </c>
    </row>
    <row r="242" spans="1:2">
      <c r="A242" s="264" t="s">
        <v>1081</v>
      </c>
      <c r="B242" s="264" t="s">
        <v>1081</v>
      </c>
    </row>
    <row r="243" spans="1:2">
      <c r="A243" s="47" t="s">
        <v>1082</v>
      </c>
      <c r="B243" s="47" t="s">
        <v>1082</v>
      </c>
    </row>
    <row r="244" spans="1:2">
      <c r="A244" s="51" t="s">
        <v>1083</v>
      </c>
      <c r="B244" s="51" t="s">
        <v>1084</v>
      </c>
    </row>
    <row r="245" spans="1:2">
      <c r="A245" s="48" t="s">
        <v>1085</v>
      </c>
      <c r="B245" s="48" t="s">
        <v>1086</v>
      </c>
    </row>
    <row r="246" spans="1:2">
      <c r="A246" s="38" t="s">
        <v>1087</v>
      </c>
      <c r="B246" s="38" t="s">
        <v>1088</v>
      </c>
    </row>
    <row r="247" spans="1:2">
      <c r="A247" s="48" t="s">
        <v>1089</v>
      </c>
      <c r="B247" s="48" t="s">
        <v>1090</v>
      </c>
    </row>
    <row r="248" spans="1:2">
      <c r="A248" s="194" t="s">
        <v>1091</v>
      </c>
      <c r="B248" s="194" t="s">
        <v>1092</v>
      </c>
    </row>
    <row r="249" spans="1:2">
      <c r="A249" s="51" t="s">
        <v>1093</v>
      </c>
      <c r="B249" s="51" t="s">
        <v>1094</v>
      </c>
    </row>
    <row r="250" spans="1:2">
      <c r="A250" s="47" t="s">
        <v>1095</v>
      </c>
      <c r="B250" s="47" t="s">
        <v>1096</v>
      </c>
    </row>
    <row r="251" spans="1:2">
      <c r="A251" s="46" t="s">
        <v>1097</v>
      </c>
      <c r="B251" s="46" t="s">
        <v>1098</v>
      </c>
    </row>
    <row r="252" spans="1:2">
      <c r="A252" s="38" t="s">
        <v>105</v>
      </c>
      <c r="B252" s="38" t="s">
        <v>107</v>
      </c>
    </row>
    <row r="253" spans="1:2">
      <c r="A253" s="47" t="s">
        <v>1099</v>
      </c>
      <c r="B253" s="47" t="s">
        <v>1100</v>
      </c>
    </row>
    <row r="254" spans="1:2">
      <c r="A254" s="51" t="s">
        <v>1101</v>
      </c>
      <c r="B254" s="51" t="s">
        <v>1102</v>
      </c>
    </row>
    <row r="255" spans="1:2">
      <c r="A255" s="265" t="s">
        <v>1103</v>
      </c>
      <c r="B255" s="265" t="s">
        <v>1103</v>
      </c>
    </row>
    <row r="256" spans="1:2">
      <c r="A256" s="51" t="s">
        <v>1104</v>
      </c>
      <c r="B256" s="51" t="s">
        <v>1105</v>
      </c>
    </row>
    <row r="257" spans="1:2">
      <c r="A257" s="48" t="s">
        <v>1106</v>
      </c>
      <c r="B257" s="48" t="s">
        <v>1107</v>
      </c>
    </row>
    <row r="258" spans="1:2">
      <c r="A258" s="51" t="s">
        <v>1108</v>
      </c>
      <c r="B258" s="51" t="s">
        <v>1109</v>
      </c>
    </row>
    <row r="259" spans="1:2">
      <c r="A259" s="48" t="s">
        <v>1110</v>
      </c>
      <c r="B259" s="48" t="s">
        <v>1111</v>
      </c>
    </row>
    <row r="260" spans="1:2">
      <c r="A260" s="49" t="s">
        <v>1112</v>
      </c>
      <c r="B260" s="49" t="s">
        <v>1113</v>
      </c>
    </row>
    <row r="261" spans="1:2">
      <c r="A261" s="48" t="s">
        <v>1114</v>
      </c>
      <c r="B261" s="48" t="s">
        <v>1115</v>
      </c>
    </row>
    <row r="262" spans="1:2">
      <c r="A262" s="48" t="s">
        <v>1116</v>
      </c>
      <c r="B262" s="48" t="s">
        <v>1117</v>
      </c>
    </row>
    <row r="263" spans="1:2">
      <c r="A263" s="49" t="s">
        <v>26</v>
      </c>
      <c r="B263" s="49" t="s">
        <v>27</v>
      </c>
    </row>
    <row r="264" spans="1:2">
      <c r="A264" s="48" t="s">
        <v>1118</v>
      </c>
      <c r="B264" s="48" t="s">
        <v>1119</v>
      </c>
    </row>
    <row r="265" spans="1:2">
      <c r="A265" s="47" t="s">
        <v>1120</v>
      </c>
      <c r="B265" s="47" t="s">
        <v>1121</v>
      </c>
    </row>
    <row r="266" spans="1:2">
      <c r="A266" s="47" t="s">
        <v>1122</v>
      </c>
      <c r="B266" s="47" t="s">
        <v>1123</v>
      </c>
    </row>
    <row r="267" spans="1:2">
      <c r="A267" s="51" t="s">
        <v>1124</v>
      </c>
      <c r="B267" s="51" t="s">
        <v>1125</v>
      </c>
    </row>
    <row r="268" spans="1:2">
      <c r="A268" s="48" t="s">
        <v>1126</v>
      </c>
      <c r="B268" s="48" t="s">
        <v>1127</v>
      </c>
    </row>
    <row r="269" spans="1:2">
      <c r="A269" s="49" t="s">
        <v>1128</v>
      </c>
      <c r="B269" s="49" t="s">
        <v>1128</v>
      </c>
    </row>
    <row r="270" spans="1:2">
      <c r="A270" s="48" t="s">
        <v>1129</v>
      </c>
      <c r="B270" s="48" t="s">
        <v>1130</v>
      </c>
    </row>
    <row r="271" spans="1:2">
      <c r="A271" s="51" t="s">
        <v>1131</v>
      </c>
      <c r="B271" s="51" t="s">
        <v>1132</v>
      </c>
    </row>
    <row r="272" spans="1:2">
      <c r="A272" s="50" t="s">
        <v>1133</v>
      </c>
      <c r="B272" s="50" t="s">
        <v>1134</v>
      </c>
    </row>
    <row r="273" spans="1:2">
      <c r="A273" s="48" t="s">
        <v>1135</v>
      </c>
      <c r="B273" s="48" t="s">
        <v>1136</v>
      </c>
    </row>
    <row r="274" spans="1:2">
      <c r="A274" s="48" t="s">
        <v>58</v>
      </c>
      <c r="B274" s="48" t="s">
        <v>60</v>
      </c>
    </row>
    <row r="275" spans="1:2">
      <c r="A275" s="47" t="s">
        <v>1137</v>
      </c>
      <c r="B275" s="47" t="s">
        <v>1138</v>
      </c>
    </row>
    <row r="276" spans="1:2">
      <c r="A276" s="51" t="s">
        <v>1139</v>
      </c>
      <c r="B276" s="51" t="s">
        <v>1140</v>
      </c>
    </row>
    <row r="277" spans="1:2">
      <c r="A277" s="49" t="s">
        <v>1141</v>
      </c>
      <c r="B277" s="49" t="s">
        <v>1142</v>
      </c>
    </row>
    <row r="278" spans="1:2">
      <c r="A278" s="257" t="s">
        <v>1143</v>
      </c>
      <c r="B278" s="257" t="s">
        <v>1144</v>
      </c>
    </row>
    <row r="279" spans="1:2">
      <c r="A279" s="47" t="s">
        <v>1145</v>
      </c>
      <c r="B279" s="47" t="s">
        <v>1146</v>
      </c>
    </row>
    <row r="280" spans="1:2">
      <c r="A280" s="48" t="s">
        <v>1147</v>
      </c>
      <c r="B280" s="48" t="s">
        <v>1148</v>
      </c>
    </row>
    <row r="281" spans="1:2">
      <c r="A281" s="256" t="s">
        <v>1149</v>
      </c>
      <c r="B281" s="256" t="s">
        <v>1149</v>
      </c>
    </row>
    <row r="282" spans="1:2">
      <c r="A282" s="49" t="s">
        <v>1150</v>
      </c>
      <c r="B282" s="49" t="s">
        <v>1150</v>
      </c>
    </row>
    <row r="283" spans="1:2">
      <c r="A283" s="48" t="s">
        <v>1151</v>
      </c>
      <c r="B283" s="48" t="s">
        <v>1152</v>
      </c>
    </row>
    <row r="284" spans="1:2">
      <c r="A284" s="48" t="s">
        <v>1153</v>
      </c>
      <c r="B284" s="48" t="s">
        <v>1154</v>
      </c>
    </row>
    <row r="285" spans="1:2">
      <c r="A285" s="48" t="s">
        <v>284</v>
      </c>
      <c r="B285" s="48" t="s">
        <v>285</v>
      </c>
    </row>
    <row r="286" spans="1:2">
      <c r="A286" s="48" t="s">
        <v>1155</v>
      </c>
      <c r="B286" s="48" t="s">
        <v>1156</v>
      </c>
    </row>
    <row r="287" spans="1:2">
      <c r="A287" s="48" t="s">
        <v>1155</v>
      </c>
      <c r="B287" s="48" t="s">
        <v>1156</v>
      </c>
    </row>
    <row r="288" spans="1:2">
      <c r="A288" s="48" t="s">
        <v>1157</v>
      </c>
      <c r="B288" s="48" t="s">
        <v>1158</v>
      </c>
    </row>
    <row r="289" spans="1:2">
      <c r="A289" s="38" t="s">
        <v>1159</v>
      </c>
      <c r="B289" s="38" t="s">
        <v>1160</v>
      </c>
    </row>
    <row r="290" spans="1:2">
      <c r="A290" s="47" t="s">
        <v>1161</v>
      </c>
      <c r="B290" s="47" t="s">
        <v>1161</v>
      </c>
    </row>
    <row r="291" spans="1:2">
      <c r="A291" s="48" t="s">
        <v>169</v>
      </c>
      <c r="B291" s="48" t="s">
        <v>170</v>
      </c>
    </row>
    <row r="292" spans="1:2">
      <c r="A292" s="49" t="s">
        <v>1162</v>
      </c>
      <c r="B292" s="49" t="s">
        <v>1163</v>
      </c>
    </row>
    <row r="293" spans="1:2">
      <c r="A293" s="51" t="s">
        <v>1162</v>
      </c>
      <c r="B293" s="51" t="s">
        <v>1163</v>
      </c>
    </row>
    <row r="294" spans="1:2">
      <c r="A294" s="47" t="s">
        <v>1164</v>
      </c>
      <c r="B294" s="47" t="s">
        <v>1165</v>
      </c>
    </row>
    <row r="295" spans="1:2">
      <c r="A295" s="257" t="s">
        <v>1166</v>
      </c>
      <c r="B295" s="257" t="s">
        <v>1167</v>
      </c>
    </row>
    <row r="296" spans="1:2">
      <c r="A296" s="47" t="s">
        <v>1168</v>
      </c>
      <c r="B296" s="47" t="s">
        <v>1169</v>
      </c>
    </row>
    <row r="297" spans="1:2">
      <c r="A297" s="263" t="s">
        <v>1170</v>
      </c>
      <c r="B297" s="263" t="s">
        <v>1170</v>
      </c>
    </row>
    <row r="298" spans="1:2">
      <c r="A298" s="194" t="s">
        <v>198</v>
      </c>
      <c r="B298" s="194" t="s">
        <v>199</v>
      </c>
    </row>
    <row r="299" spans="1:2">
      <c r="A299" s="47" t="s">
        <v>1171</v>
      </c>
      <c r="B299" s="47" t="s">
        <v>1171</v>
      </c>
    </row>
    <row r="300" spans="1:2">
      <c r="A300" s="47" t="s">
        <v>1172</v>
      </c>
      <c r="B300" s="47" t="s">
        <v>1172</v>
      </c>
    </row>
    <row r="301" spans="1:2">
      <c r="A301" s="259" t="s">
        <v>1173</v>
      </c>
      <c r="B301" s="259" t="s">
        <v>1174</v>
      </c>
    </row>
    <row r="302" spans="1:2">
      <c r="A302" s="49" t="s">
        <v>1175</v>
      </c>
      <c r="B302" s="49" t="s">
        <v>1175</v>
      </c>
    </row>
    <row r="303" spans="1:2">
      <c r="A303" s="47" t="s">
        <v>1176</v>
      </c>
      <c r="B303" s="47" t="s">
        <v>1177</v>
      </c>
    </row>
    <row r="304" spans="1:2">
      <c r="A304" s="193" t="s">
        <v>1178</v>
      </c>
      <c r="B304" s="193" t="s">
        <v>1179</v>
      </c>
    </row>
    <row r="305" spans="1:2">
      <c r="A305" s="49" t="s">
        <v>1180</v>
      </c>
      <c r="B305" s="49" t="s">
        <v>1180</v>
      </c>
    </row>
    <row r="306" spans="1:2">
      <c r="A306" s="47" t="s">
        <v>1181</v>
      </c>
      <c r="B306" s="47" t="s">
        <v>1182</v>
      </c>
    </row>
    <row r="307" spans="1:2">
      <c r="A307" s="51" t="s">
        <v>180</v>
      </c>
      <c r="B307" s="51" t="s">
        <v>182</v>
      </c>
    </row>
    <row r="308" spans="1:2">
      <c r="A308" s="256" t="s">
        <v>180</v>
      </c>
      <c r="B308" s="256" t="s">
        <v>182</v>
      </c>
    </row>
    <row r="309" spans="1:2">
      <c r="A309" s="48" t="s">
        <v>1183</v>
      </c>
      <c r="B309" s="48" t="s">
        <v>1184</v>
      </c>
    </row>
    <row r="310" spans="1:2">
      <c r="A310" s="256" t="s">
        <v>1185</v>
      </c>
      <c r="B310" s="256" t="s">
        <v>1186</v>
      </c>
    </row>
    <row r="311" spans="1:2">
      <c r="A311" s="49" t="s">
        <v>1187</v>
      </c>
      <c r="B311" s="49" t="s">
        <v>1188</v>
      </c>
    </row>
    <row r="312" spans="1:2">
      <c r="A312" s="51" t="s">
        <v>1189</v>
      </c>
      <c r="B312" s="51" t="s">
        <v>1190</v>
      </c>
    </row>
    <row r="313" spans="1:2">
      <c r="A313" s="47" t="s">
        <v>1191</v>
      </c>
      <c r="B313" s="47" t="s">
        <v>1192</v>
      </c>
    </row>
    <row r="314" spans="1:2">
      <c r="A314" s="47" t="s">
        <v>1193</v>
      </c>
      <c r="B314" s="47" t="s">
        <v>1193</v>
      </c>
    </row>
    <row r="315" spans="1:2">
      <c r="A315" s="49" t="s">
        <v>1194</v>
      </c>
      <c r="B315" s="49" t="s">
        <v>1194</v>
      </c>
    </row>
    <row r="316" spans="1:2">
      <c r="A316" s="47" t="s">
        <v>1195</v>
      </c>
      <c r="B316" s="47" t="s">
        <v>1196</v>
      </c>
    </row>
    <row r="317" spans="1:2">
      <c r="A317" s="48" t="s">
        <v>1197</v>
      </c>
      <c r="B317" s="48" t="s">
        <v>1198</v>
      </c>
    </row>
    <row r="318" spans="1:2">
      <c r="A318" s="46" t="s">
        <v>1199</v>
      </c>
      <c r="B318" s="46" t="s">
        <v>1200</v>
      </c>
    </row>
    <row r="319" spans="1:2">
      <c r="A319" s="38" t="s">
        <v>42</v>
      </c>
      <c r="B319" s="38" t="s">
        <v>44</v>
      </c>
    </row>
    <row r="320" spans="1:2">
      <c r="A320" s="51" t="s">
        <v>1201</v>
      </c>
      <c r="B320" s="51" t="s">
        <v>1202</v>
      </c>
    </row>
    <row r="321" spans="1:2">
      <c r="A321" s="194" t="s">
        <v>1203</v>
      </c>
      <c r="B321" s="194" t="s">
        <v>1204</v>
      </c>
    </row>
    <row r="322" spans="1:2">
      <c r="A322" s="47" t="s">
        <v>1205</v>
      </c>
      <c r="B322" s="47" t="s">
        <v>1206</v>
      </c>
    </row>
    <row r="323" spans="1:2">
      <c r="A323" s="51" t="s">
        <v>1207</v>
      </c>
      <c r="B323" s="51" t="s">
        <v>1208</v>
      </c>
    </row>
    <row r="324" spans="1:2">
      <c r="A324" s="49" t="s">
        <v>1209</v>
      </c>
      <c r="B324" s="49" t="s">
        <v>1210</v>
      </c>
    </row>
    <row r="325" spans="1:2">
      <c r="A325" s="256" t="s">
        <v>1211</v>
      </c>
      <c r="B325" s="256" t="s">
        <v>1212</v>
      </c>
    </row>
    <row r="326" spans="1:2">
      <c r="A326" s="38" t="s">
        <v>1213</v>
      </c>
      <c r="B326" s="38" t="s">
        <v>1214</v>
      </c>
    </row>
    <row r="327" spans="1:2">
      <c r="A327" s="48" t="s">
        <v>1215</v>
      </c>
      <c r="B327" s="48" t="s">
        <v>1216</v>
      </c>
    </row>
    <row r="328" spans="1:2">
      <c r="A328" s="265" t="s">
        <v>1217</v>
      </c>
      <c r="B328" s="265" t="s">
        <v>1217</v>
      </c>
    </row>
    <row r="329" spans="1:2">
      <c r="A329" s="51" t="s">
        <v>1218</v>
      </c>
      <c r="B329" s="51" t="s">
        <v>1219</v>
      </c>
    </row>
    <row r="330" spans="1:2">
      <c r="A330" s="51" t="s">
        <v>1220</v>
      </c>
      <c r="B330" s="51" t="s">
        <v>1220</v>
      </c>
    </row>
    <row r="331" spans="1:2">
      <c r="A331" s="47" t="s">
        <v>1221</v>
      </c>
      <c r="B331" s="47" t="s">
        <v>1222</v>
      </c>
    </row>
    <row r="332" spans="1:2">
      <c r="A332" s="265" t="s">
        <v>1223</v>
      </c>
      <c r="B332" s="265" t="s">
        <v>1223</v>
      </c>
    </row>
    <row r="333" spans="1:2">
      <c r="A333" s="263" t="s">
        <v>1224</v>
      </c>
      <c r="B333" s="263" t="s">
        <v>1224</v>
      </c>
    </row>
    <row r="334" spans="1:2">
      <c r="A334" s="46" t="s">
        <v>1225</v>
      </c>
      <c r="B334" s="46" t="s">
        <v>1226</v>
      </c>
    </row>
    <row r="335" spans="1:2">
      <c r="A335" s="51" t="s">
        <v>1227</v>
      </c>
      <c r="B335" s="51" t="s">
        <v>1228</v>
      </c>
    </row>
    <row r="336" spans="1:2">
      <c r="A336" s="46" t="s">
        <v>1229</v>
      </c>
      <c r="B336" s="46" t="s">
        <v>1230</v>
      </c>
    </row>
    <row r="337" spans="1:2">
      <c r="A337" s="49" t="s">
        <v>1231</v>
      </c>
      <c r="B337" s="49" t="s">
        <v>1231</v>
      </c>
    </row>
    <row r="338" spans="1:2">
      <c r="A338" s="49" t="s">
        <v>1232</v>
      </c>
      <c r="B338" s="49" t="s">
        <v>1232</v>
      </c>
    </row>
    <row r="339" spans="1:2">
      <c r="A339" s="47" t="s">
        <v>1233</v>
      </c>
      <c r="B339" s="47" t="s">
        <v>1233</v>
      </c>
    </row>
    <row r="340" spans="1:2">
      <c r="A340" s="194" t="s">
        <v>1234</v>
      </c>
      <c r="B340" s="194" t="s">
        <v>1235</v>
      </c>
    </row>
    <row r="341" spans="1:2">
      <c r="A341" s="257" t="s">
        <v>1236</v>
      </c>
      <c r="B341" s="257" t="s">
        <v>1237</v>
      </c>
    </row>
    <row r="342" spans="1:2">
      <c r="A342" s="47" t="s">
        <v>1238</v>
      </c>
      <c r="B342" s="47" t="s">
        <v>1239</v>
      </c>
    </row>
    <row r="343" spans="1:2">
      <c r="A343" s="51" t="s">
        <v>1240</v>
      </c>
      <c r="B343" s="51" t="s">
        <v>1240</v>
      </c>
    </row>
    <row r="344" spans="1:2">
      <c r="A344" s="265" t="s">
        <v>1241</v>
      </c>
      <c r="B344" s="265" t="s">
        <v>1241</v>
      </c>
    </row>
    <row r="345" spans="1:2">
      <c r="A345" s="48" t="s">
        <v>1242</v>
      </c>
      <c r="B345" s="48" t="s">
        <v>1243</v>
      </c>
    </row>
    <row r="346" spans="1:2">
      <c r="A346" s="265" t="s">
        <v>1244</v>
      </c>
      <c r="B346" s="265" t="s">
        <v>1244</v>
      </c>
    </row>
    <row r="347" spans="1:2">
      <c r="A347" s="48" t="s">
        <v>1245</v>
      </c>
      <c r="B347" s="48" t="s">
        <v>1246</v>
      </c>
    </row>
    <row r="348" spans="1:2">
      <c r="A348" s="47" t="s">
        <v>1247</v>
      </c>
      <c r="B348" s="47" t="s">
        <v>1247</v>
      </c>
    </row>
    <row r="349" spans="1:2">
      <c r="A349" s="46" t="s">
        <v>1248</v>
      </c>
      <c r="B349" s="46" t="s">
        <v>1248</v>
      </c>
    </row>
    <row r="350" spans="1:2">
      <c r="A350" s="47" t="s">
        <v>1249</v>
      </c>
      <c r="B350" s="47" t="s">
        <v>1250</v>
      </c>
    </row>
    <row r="351" spans="1:2">
      <c r="A351" s="265" t="s">
        <v>1251</v>
      </c>
      <c r="B351" s="265" t="s">
        <v>1251</v>
      </c>
    </row>
    <row r="352" spans="1:2">
      <c r="A352" s="194" t="s">
        <v>1252</v>
      </c>
      <c r="B352" s="194" t="s">
        <v>1253</v>
      </c>
    </row>
    <row r="353" spans="1:2">
      <c r="A353" s="260" t="s">
        <v>1254</v>
      </c>
      <c r="B353" s="260" t="s">
        <v>1255</v>
      </c>
    </row>
    <row r="354" spans="1:2">
      <c r="A354" s="46" t="s">
        <v>1256</v>
      </c>
      <c r="B354" s="46" t="s">
        <v>1257</v>
      </c>
    </row>
    <row r="355" spans="1:2">
      <c r="A355" s="48" t="s">
        <v>1258</v>
      </c>
      <c r="B355" s="48" t="s">
        <v>1259</v>
      </c>
    </row>
    <row r="356" spans="1:2">
      <c r="A356" s="48" t="s">
        <v>1260</v>
      </c>
      <c r="B356" s="48" t="s">
        <v>1261</v>
      </c>
    </row>
    <row r="357" spans="1:2">
      <c r="A357" s="48" t="s">
        <v>1262</v>
      </c>
      <c r="B357" s="48" t="s">
        <v>1263</v>
      </c>
    </row>
    <row r="358" spans="1:2">
      <c r="A358" s="46" t="s">
        <v>1264</v>
      </c>
      <c r="B358" s="46" t="s">
        <v>1265</v>
      </c>
    </row>
    <row r="359" spans="1:2">
      <c r="A359" s="51" t="s">
        <v>1266</v>
      </c>
      <c r="B359" s="51" t="s">
        <v>1267</v>
      </c>
    </row>
    <row r="360" spans="1:2">
      <c r="A360" s="47" t="s">
        <v>1268</v>
      </c>
      <c r="B360" s="47" t="s">
        <v>1269</v>
      </c>
    </row>
    <row r="361" spans="1:2">
      <c r="A361" s="47" t="s">
        <v>1270</v>
      </c>
      <c r="B361" s="47" t="s">
        <v>1271</v>
      </c>
    </row>
    <row r="362" spans="1:2">
      <c r="A362" s="48" t="s">
        <v>1272</v>
      </c>
      <c r="B362" s="48" t="s">
        <v>1273</v>
      </c>
    </row>
    <row r="363" spans="1:2">
      <c r="A363" s="47" t="s">
        <v>1274</v>
      </c>
      <c r="B363" s="47" t="s">
        <v>1274</v>
      </c>
    </row>
    <row r="364" spans="1:2">
      <c r="A364" s="265" t="s">
        <v>1275</v>
      </c>
      <c r="B364" s="265" t="s">
        <v>1275</v>
      </c>
    </row>
    <row r="365" spans="1:2">
      <c r="A365" s="47" t="s">
        <v>1276</v>
      </c>
      <c r="B365" s="47" t="s">
        <v>1277</v>
      </c>
    </row>
    <row r="366" spans="1:2">
      <c r="A366" s="48" t="s">
        <v>72</v>
      </c>
      <c r="B366" s="48" t="s">
        <v>73</v>
      </c>
    </row>
    <row r="367" spans="1:2">
      <c r="A367" s="47" t="s">
        <v>1278</v>
      </c>
      <c r="B367" s="47" t="s">
        <v>1279</v>
      </c>
    </row>
    <row r="368" spans="1:2">
      <c r="A368" s="48" t="s">
        <v>1280</v>
      </c>
      <c r="B368" s="48" t="s">
        <v>1281</v>
      </c>
    </row>
    <row r="369" spans="1:2">
      <c r="A369" s="47" t="s">
        <v>1282</v>
      </c>
      <c r="B369" s="47" t="s">
        <v>1282</v>
      </c>
    </row>
    <row r="370" spans="1:2">
      <c r="A370" s="47" t="s">
        <v>1283</v>
      </c>
      <c r="B370" s="47" t="s">
        <v>1284</v>
      </c>
    </row>
    <row r="371" spans="1:2">
      <c r="A371" s="47" t="s">
        <v>1285</v>
      </c>
      <c r="B371" s="47" t="s">
        <v>1286</v>
      </c>
    </row>
    <row r="372" spans="1:2">
      <c r="A372" s="47" t="s">
        <v>1287</v>
      </c>
      <c r="B372" s="47" t="s">
        <v>1288</v>
      </c>
    </row>
    <row r="373" spans="1:2">
      <c r="A373" s="259" t="s">
        <v>1289</v>
      </c>
      <c r="B373" s="259" t="s">
        <v>1290</v>
      </c>
    </row>
    <row r="374" spans="1:2">
      <c r="A374" s="264" t="s">
        <v>1291</v>
      </c>
      <c r="B374" s="264" t="s">
        <v>1291</v>
      </c>
    </row>
    <row r="375" spans="1:2">
      <c r="A375" s="51" t="s">
        <v>158</v>
      </c>
      <c r="B375" s="51" t="s">
        <v>160</v>
      </c>
    </row>
    <row r="376" spans="1:2">
      <c r="A376" s="47" t="s">
        <v>1292</v>
      </c>
      <c r="B376" s="47" t="s">
        <v>1293</v>
      </c>
    </row>
    <row r="377" spans="1:2">
      <c r="A377" s="194" t="s">
        <v>1294</v>
      </c>
      <c r="B377" s="194" t="s">
        <v>1295</v>
      </c>
    </row>
    <row r="378" spans="1:2">
      <c r="A378" s="51" t="s">
        <v>1296</v>
      </c>
      <c r="B378" s="51" t="s">
        <v>1297</v>
      </c>
    </row>
    <row r="379" spans="1:2">
      <c r="A379" s="47" t="s">
        <v>1298</v>
      </c>
      <c r="B379" s="47" t="s">
        <v>1298</v>
      </c>
    </row>
    <row r="380" spans="1:2">
      <c r="A380" s="265" t="s">
        <v>1299</v>
      </c>
      <c r="B380" s="265" t="s">
        <v>1299</v>
      </c>
    </row>
    <row r="381" spans="1:2">
      <c r="A381" s="49" t="s">
        <v>1300</v>
      </c>
      <c r="B381" s="49" t="s">
        <v>1301</v>
      </c>
    </row>
    <row r="382" spans="1:2">
      <c r="A382" s="48" t="s">
        <v>1302</v>
      </c>
      <c r="B382" s="48" t="s">
        <v>1303</v>
      </c>
    </row>
    <row r="383" spans="1:2">
      <c r="A383" s="47" t="s">
        <v>1304</v>
      </c>
      <c r="B383" s="47" t="s">
        <v>1304</v>
      </c>
    </row>
    <row r="384" spans="1:2">
      <c r="A384" s="47" t="s">
        <v>1305</v>
      </c>
      <c r="B384" s="47" t="s">
        <v>1305</v>
      </c>
    </row>
    <row r="385" spans="1:2">
      <c r="A385" s="260" t="s">
        <v>1306</v>
      </c>
      <c r="B385" s="260" t="s">
        <v>1307</v>
      </c>
    </row>
    <row r="386" spans="1:2">
      <c r="A386" s="51" t="s">
        <v>231</v>
      </c>
      <c r="B386" s="51" t="s">
        <v>232</v>
      </c>
    </row>
    <row r="387" spans="1:2">
      <c r="A387" s="49" t="s">
        <v>1308</v>
      </c>
      <c r="B387" s="49" t="s">
        <v>1309</v>
      </c>
    </row>
    <row r="388" spans="1:2">
      <c r="A388" s="265" t="s">
        <v>1310</v>
      </c>
      <c r="B388" s="265" t="s">
        <v>1310</v>
      </c>
    </row>
    <row r="389" spans="1:2">
      <c r="A389" s="51" t="s">
        <v>1311</v>
      </c>
      <c r="B389" s="51" t="s">
        <v>1312</v>
      </c>
    </row>
    <row r="390" spans="1:2">
      <c r="A390" s="38" t="s">
        <v>1313</v>
      </c>
      <c r="B390" s="38" t="s">
        <v>1314</v>
      </c>
    </row>
    <row r="391" spans="1:2">
      <c r="A391" s="194" t="s">
        <v>1315</v>
      </c>
      <c r="B391" s="194" t="s">
        <v>1316</v>
      </c>
    </row>
    <row r="392" spans="1:2">
      <c r="A392" s="38" t="s">
        <v>1317</v>
      </c>
      <c r="B392" s="38" t="s">
        <v>1318</v>
      </c>
    </row>
    <row r="393" spans="1:2">
      <c r="A393" s="48" t="s">
        <v>1319</v>
      </c>
      <c r="B393" s="48" t="s">
        <v>1320</v>
      </c>
    </row>
    <row r="394" spans="1:2">
      <c r="A394" s="51" t="s">
        <v>1321</v>
      </c>
      <c r="B394" s="51" t="s">
        <v>1322</v>
      </c>
    </row>
    <row r="395" spans="1:2">
      <c r="A395" s="51" t="s">
        <v>153</v>
      </c>
      <c r="B395" s="51" t="s">
        <v>155</v>
      </c>
    </row>
    <row r="396" spans="1:2">
      <c r="A396" s="263" t="s">
        <v>1323</v>
      </c>
      <c r="B396" s="263" t="s">
        <v>1323</v>
      </c>
    </row>
    <row r="397" spans="1:2">
      <c r="A397" s="46" t="s">
        <v>1324</v>
      </c>
      <c r="B397" s="46" t="s">
        <v>1324</v>
      </c>
    </row>
    <row r="398" spans="1:2">
      <c r="A398" s="49" t="s">
        <v>1325</v>
      </c>
      <c r="B398" s="49" t="s">
        <v>1325</v>
      </c>
    </row>
    <row r="399" spans="1:2">
      <c r="A399" s="260" t="s">
        <v>1326</v>
      </c>
      <c r="B399" s="260" t="s">
        <v>1327</v>
      </c>
    </row>
    <row r="400" spans="1:2">
      <c r="A400" s="46" t="s">
        <v>1328</v>
      </c>
      <c r="B400" s="46" t="s">
        <v>1329</v>
      </c>
    </row>
    <row r="401" spans="1:2">
      <c r="A401" s="47" t="s">
        <v>1330</v>
      </c>
      <c r="B401" s="47" t="s">
        <v>1331</v>
      </c>
    </row>
    <row r="402" spans="1:2">
      <c r="A402" s="46" t="s">
        <v>1332</v>
      </c>
      <c r="B402" s="46" t="s">
        <v>1333</v>
      </c>
    </row>
    <row r="403" spans="1:2">
      <c r="A403" s="51" t="s">
        <v>1334</v>
      </c>
      <c r="B403" s="51" t="s">
        <v>1335</v>
      </c>
    </row>
    <row r="404" spans="1:2">
      <c r="A404" s="46" t="s">
        <v>1336</v>
      </c>
      <c r="B404" s="46" t="s">
        <v>1337</v>
      </c>
    </row>
    <row r="405" spans="1:2">
      <c r="A405" s="48" t="s">
        <v>1338</v>
      </c>
      <c r="B405" s="48" t="s">
        <v>1339</v>
      </c>
    </row>
    <row r="406" spans="1:2">
      <c r="A406" s="51" t="s">
        <v>1340</v>
      </c>
      <c r="B406" s="51" t="s">
        <v>1341</v>
      </c>
    </row>
    <row r="407" spans="1:2">
      <c r="A407" s="46" t="s">
        <v>1342</v>
      </c>
      <c r="B407" s="46" t="s">
        <v>1343</v>
      </c>
    </row>
    <row r="408" spans="1:2">
      <c r="A408" s="194" t="s">
        <v>1344</v>
      </c>
      <c r="B408" s="194" t="s">
        <v>1345</v>
      </c>
    </row>
    <row r="409" spans="1:2">
      <c r="A409" s="193" t="s">
        <v>75</v>
      </c>
      <c r="B409" s="193" t="s">
        <v>77</v>
      </c>
    </row>
    <row r="410" spans="1:2">
      <c r="A410" s="47" t="s">
        <v>1346</v>
      </c>
      <c r="B410" s="47" t="s">
        <v>1347</v>
      </c>
    </row>
    <row r="411" spans="1:2">
      <c r="A411" s="47" t="s">
        <v>1348</v>
      </c>
      <c r="B411" s="47" t="s">
        <v>1349</v>
      </c>
    </row>
    <row r="412" spans="1:2">
      <c r="A412" s="194" t="s">
        <v>120</v>
      </c>
      <c r="B412" s="194" t="s">
        <v>121</v>
      </c>
    </row>
    <row r="413" spans="1:2">
      <c r="A413" s="48" t="s">
        <v>1350</v>
      </c>
      <c r="B413" s="48" t="s">
        <v>1351</v>
      </c>
    </row>
    <row r="414" spans="1:2">
      <c r="A414" s="49" t="s">
        <v>1352</v>
      </c>
      <c r="B414" s="49" t="s">
        <v>1352</v>
      </c>
    </row>
    <row r="415" spans="1:2">
      <c r="A415" s="48" t="s">
        <v>1353</v>
      </c>
      <c r="B415" s="48" t="s">
        <v>1354</v>
      </c>
    </row>
    <row r="416" spans="1:2">
      <c r="A416" s="265" t="s">
        <v>1355</v>
      </c>
      <c r="B416" s="265" t="s">
        <v>1355</v>
      </c>
    </row>
    <row r="417" spans="1:2">
      <c r="A417" s="194" t="s">
        <v>1356</v>
      </c>
      <c r="B417" s="194" t="s">
        <v>1357</v>
      </c>
    </row>
    <row r="418" spans="1:2">
      <c r="A418" s="48" t="s">
        <v>1358</v>
      </c>
      <c r="B418" s="48" t="s">
        <v>1359</v>
      </c>
    </row>
    <row r="419" spans="1:2">
      <c r="A419" s="48" t="s">
        <v>1360</v>
      </c>
      <c r="B419" s="48" t="s">
        <v>1361</v>
      </c>
    </row>
    <row r="420" spans="1:2">
      <c r="A420" s="46" t="s">
        <v>1362</v>
      </c>
      <c r="B420" s="46" t="s">
        <v>1362</v>
      </c>
    </row>
    <row r="421" spans="1:2">
      <c r="A421" s="48" t="s">
        <v>1363</v>
      </c>
      <c r="B421" s="48" t="s">
        <v>1364</v>
      </c>
    </row>
    <row r="422" spans="1:2">
      <c r="A422" s="51" t="s">
        <v>1365</v>
      </c>
      <c r="B422" s="51" t="s">
        <v>1366</v>
      </c>
    </row>
    <row r="423" spans="1:2">
      <c r="A423" s="51" t="s">
        <v>100</v>
      </c>
      <c r="B423" s="51" t="s">
        <v>102</v>
      </c>
    </row>
    <row r="424" spans="1:2">
      <c r="A424" s="194" t="s">
        <v>1367</v>
      </c>
      <c r="B424" s="194" t="s">
        <v>1368</v>
      </c>
    </row>
    <row r="425" spans="1:2">
      <c r="A425" s="46" t="s">
        <v>1369</v>
      </c>
      <c r="B425" s="46" t="s">
        <v>1370</v>
      </c>
    </row>
    <row r="426" spans="1:2">
      <c r="A426" s="38" t="s">
        <v>1371</v>
      </c>
      <c r="B426" s="38" t="s">
        <v>1372</v>
      </c>
    </row>
    <row r="427" spans="1:2">
      <c r="A427" s="265" t="s">
        <v>1373</v>
      </c>
      <c r="B427" s="265" t="s">
        <v>1373</v>
      </c>
    </row>
    <row r="428" spans="1:2">
      <c r="A428" s="47" t="s">
        <v>1374</v>
      </c>
      <c r="B428" s="47" t="s">
        <v>1375</v>
      </c>
    </row>
    <row r="429" spans="1:2">
      <c r="A429" s="46" t="s">
        <v>1376</v>
      </c>
      <c r="B429" s="46" t="s">
        <v>1377</v>
      </c>
    </row>
    <row r="430" spans="1:2">
      <c r="A430" s="48" t="s">
        <v>1378</v>
      </c>
      <c r="B430" s="48" t="s">
        <v>1379</v>
      </c>
    </row>
    <row r="431" spans="1:2">
      <c r="A431" s="49" t="s">
        <v>1380</v>
      </c>
      <c r="B431" s="49" t="s">
        <v>1380</v>
      </c>
    </row>
    <row r="432" spans="1:2">
      <c r="A432" s="265" t="s">
        <v>1381</v>
      </c>
      <c r="B432" s="265" t="s">
        <v>1381</v>
      </c>
    </row>
    <row r="433" spans="1:2">
      <c r="A433" s="47" t="s">
        <v>1382</v>
      </c>
      <c r="B433" s="47" t="s">
        <v>1383</v>
      </c>
    </row>
    <row r="434" spans="1:2">
      <c r="A434" s="194" t="s">
        <v>1384</v>
      </c>
      <c r="B434" s="194" t="s">
        <v>1385</v>
      </c>
    </row>
    <row r="435" spans="1:2">
      <c r="A435" s="48" t="s">
        <v>1386</v>
      </c>
      <c r="B435" s="48" t="s">
        <v>1387</v>
      </c>
    </row>
    <row r="436" spans="1:2">
      <c r="A436" s="194" t="s">
        <v>1388</v>
      </c>
      <c r="B436" s="194" t="s">
        <v>1389</v>
      </c>
    </row>
    <row r="437" spans="1:2">
      <c r="A437" s="38" t="s">
        <v>1390</v>
      </c>
      <c r="B437" s="38" t="s">
        <v>1391</v>
      </c>
    </row>
    <row r="438" spans="1:2">
      <c r="A438" s="48" t="s">
        <v>1392</v>
      </c>
      <c r="B438" s="48" t="s">
        <v>1393</v>
      </c>
    </row>
    <row r="439" spans="1:2">
      <c r="A439" s="51" t="s">
        <v>1394</v>
      </c>
      <c r="B439" s="51" t="s">
        <v>1395</v>
      </c>
    </row>
    <row r="440" spans="1:2">
      <c r="A440" s="49" t="s">
        <v>1396</v>
      </c>
      <c r="B440" s="49" t="s">
        <v>1396</v>
      </c>
    </row>
    <row r="441" spans="1:2">
      <c r="A441" s="51" t="s">
        <v>1397</v>
      </c>
      <c r="B441" s="51" t="s">
        <v>1398</v>
      </c>
    </row>
    <row r="442" spans="1:2">
      <c r="A442" s="46" t="s">
        <v>1399</v>
      </c>
      <c r="B442" s="46" t="s">
        <v>1400</v>
      </c>
    </row>
    <row r="443" spans="1:2">
      <c r="A443" s="48" t="s">
        <v>1401</v>
      </c>
      <c r="B443" s="48" t="s">
        <v>1402</v>
      </c>
    </row>
    <row r="444" spans="1:2">
      <c r="A444" s="48" t="s">
        <v>1403</v>
      </c>
      <c r="B444" s="48" t="s">
        <v>1404</v>
      </c>
    </row>
    <row r="445" spans="1:2">
      <c r="A445" s="47" t="s">
        <v>1405</v>
      </c>
      <c r="B445" s="47" t="s">
        <v>1405</v>
      </c>
    </row>
    <row r="446" spans="1:2">
      <c r="A446" s="48" t="s">
        <v>1406</v>
      </c>
      <c r="B446" s="48" t="s">
        <v>1407</v>
      </c>
    </row>
    <row r="447" spans="1:2">
      <c r="A447" s="48" t="s">
        <v>1408</v>
      </c>
      <c r="B447" s="48" t="s">
        <v>1409</v>
      </c>
    </row>
    <row r="448" spans="1:2">
      <c r="A448" s="47" t="s">
        <v>1410</v>
      </c>
      <c r="B448" s="47" t="s">
        <v>1411</v>
      </c>
    </row>
    <row r="449" spans="1:2">
      <c r="A449" s="194" t="s">
        <v>1412</v>
      </c>
      <c r="B449" s="194" t="s">
        <v>1413</v>
      </c>
    </row>
    <row r="450" spans="1:2">
      <c r="A450" s="265" t="s">
        <v>1414</v>
      </c>
      <c r="B450" s="265" t="s">
        <v>1414</v>
      </c>
    </row>
    <row r="451" spans="1:2">
      <c r="A451" s="49" t="s">
        <v>1415</v>
      </c>
      <c r="B451" s="49" t="s">
        <v>1415</v>
      </c>
    </row>
    <row r="452" spans="1:2">
      <c r="A452" s="51" t="s">
        <v>1416</v>
      </c>
      <c r="B452" s="51" t="s">
        <v>1417</v>
      </c>
    </row>
    <row r="453" spans="1:2">
      <c r="A453" s="46" t="s">
        <v>1418</v>
      </c>
      <c r="B453" s="46" t="s">
        <v>1419</v>
      </c>
    </row>
    <row r="454" spans="1:2">
      <c r="A454" s="51" t="s">
        <v>1420</v>
      </c>
      <c r="B454" s="51" t="s">
        <v>1421</v>
      </c>
    </row>
    <row r="455" spans="1:2">
      <c r="A455" s="48" t="s">
        <v>1422</v>
      </c>
      <c r="B455" s="48" t="s">
        <v>1423</v>
      </c>
    </row>
    <row r="456" spans="1:2">
      <c r="A456" s="46" t="s">
        <v>1424</v>
      </c>
      <c r="B456" s="46" t="s">
        <v>1425</v>
      </c>
    </row>
    <row r="457" spans="1:2">
      <c r="A457" s="48" t="s">
        <v>1426</v>
      </c>
      <c r="B457" s="48" t="s">
        <v>1427</v>
      </c>
    </row>
    <row r="458" spans="1:2">
      <c r="A458" s="51" t="s">
        <v>164</v>
      </c>
      <c r="B458" s="51" t="s">
        <v>166</v>
      </c>
    </row>
    <row r="459" spans="1:2">
      <c r="A459" s="46" t="s">
        <v>1428</v>
      </c>
      <c r="B459" s="46" t="s">
        <v>1428</v>
      </c>
    </row>
    <row r="460" spans="1:2">
      <c r="A460" s="47" t="s">
        <v>1429</v>
      </c>
      <c r="B460" s="47" t="s">
        <v>1429</v>
      </c>
    </row>
    <row r="461" spans="1:2">
      <c r="A461" s="257" t="s">
        <v>1430</v>
      </c>
      <c r="B461" s="257" t="s">
        <v>1431</v>
      </c>
    </row>
    <row r="462" spans="1:2">
      <c r="A462" s="194" t="s">
        <v>1432</v>
      </c>
      <c r="B462" s="194" t="s">
        <v>1433</v>
      </c>
    </row>
    <row r="463" spans="1:2">
      <c r="A463" s="47" t="s">
        <v>1434</v>
      </c>
      <c r="B463" s="47" t="s">
        <v>1435</v>
      </c>
    </row>
    <row r="464" spans="1:2">
      <c r="A464" s="256" t="s">
        <v>1436</v>
      </c>
      <c r="B464" s="256" t="s">
        <v>1437</v>
      </c>
    </row>
    <row r="465" spans="1:2">
      <c r="A465" s="47" t="s">
        <v>1438</v>
      </c>
      <c r="B465" s="47" t="s">
        <v>1439</v>
      </c>
    </row>
    <row r="466" spans="1:2">
      <c r="A466" s="260" t="s">
        <v>1440</v>
      </c>
      <c r="B466" s="260" t="s">
        <v>1441</v>
      </c>
    </row>
    <row r="467" spans="1:2">
      <c r="A467" s="46" t="s">
        <v>1442</v>
      </c>
      <c r="B467" s="46" t="s">
        <v>1442</v>
      </c>
    </row>
    <row r="468" spans="1:2">
      <c r="A468" s="260" t="s">
        <v>1443</v>
      </c>
      <c r="B468" s="260" t="s">
        <v>1444</v>
      </c>
    </row>
    <row r="469" spans="1:2">
      <c r="A469" s="49" t="s">
        <v>1445</v>
      </c>
      <c r="B469" s="49" t="s">
        <v>1445</v>
      </c>
    </row>
    <row r="470" spans="1:2">
      <c r="A470" s="49" t="s">
        <v>1446</v>
      </c>
      <c r="B470" s="49" t="s">
        <v>1446</v>
      </c>
    </row>
    <row r="471" spans="1:2">
      <c r="A471" s="46" t="s">
        <v>1447</v>
      </c>
      <c r="B471" s="46" t="s">
        <v>1448</v>
      </c>
    </row>
    <row r="472" spans="1:2">
      <c r="A472" s="51" t="s">
        <v>1449</v>
      </c>
      <c r="B472" s="51" t="s">
        <v>1449</v>
      </c>
    </row>
    <row r="473" spans="1:2">
      <c r="A473" s="47" t="s">
        <v>1450</v>
      </c>
      <c r="B473" s="47" t="s">
        <v>1451</v>
      </c>
    </row>
    <row r="474" spans="1:2">
      <c r="A474" s="48" t="s">
        <v>1452</v>
      </c>
      <c r="B474" s="48" t="s">
        <v>1453</v>
      </c>
    </row>
    <row r="475" spans="1:2">
      <c r="A475" s="257" t="s">
        <v>1454</v>
      </c>
      <c r="B475" s="257" t="s">
        <v>1455</v>
      </c>
    </row>
    <row r="476" spans="1:2">
      <c r="A476" s="47" t="s">
        <v>1456</v>
      </c>
      <c r="B476" s="47" t="s">
        <v>1457</v>
      </c>
    </row>
    <row r="477" spans="1:2">
      <c r="A477" s="46" t="s">
        <v>1458</v>
      </c>
      <c r="B477" s="46" t="s">
        <v>1459</v>
      </c>
    </row>
    <row r="478" spans="1:2">
      <c r="A478" s="46" t="s">
        <v>1460</v>
      </c>
      <c r="B478" s="46" t="s">
        <v>1461</v>
      </c>
    </row>
    <row r="479" spans="1:2">
      <c r="A479" s="46" t="s">
        <v>1462</v>
      </c>
      <c r="B479" s="46" t="s">
        <v>1463</v>
      </c>
    </row>
    <row r="480" spans="1:2">
      <c r="A480" s="47" t="s">
        <v>1464</v>
      </c>
      <c r="B480" s="47" t="s">
        <v>1465</v>
      </c>
    </row>
    <row r="481" spans="1:2">
      <c r="A481" s="47" t="s">
        <v>1466</v>
      </c>
      <c r="B481" s="47" t="s">
        <v>1467</v>
      </c>
    </row>
    <row r="482" spans="1:2">
      <c r="A482" s="265" t="s">
        <v>1468</v>
      </c>
      <c r="B482" s="265" t="s">
        <v>1468</v>
      </c>
    </row>
    <row r="483" spans="1:2">
      <c r="A483" s="48" t="s">
        <v>1469</v>
      </c>
      <c r="B483" s="48" t="s">
        <v>1470</v>
      </c>
    </row>
    <row r="484" spans="1:2">
      <c r="A484" s="47" t="s">
        <v>1471</v>
      </c>
      <c r="B484" s="47" t="s">
        <v>1472</v>
      </c>
    </row>
    <row r="485" spans="1:2">
      <c r="A485" s="51" t="s">
        <v>1473</v>
      </c>
      <c r="B485" s="51" t="s">
        <v>1474</v>
      </c>
    </row>
    <row r="486" spans="1:2">
      <c r="A486" s="49" t="s">
        <v>1475</v>
      </c>
      <c r="B486" s="49" t="s">
        <v>1476</v>
      </c>
    </row>
    <row r="487" spans="1:2">
      <c r="A487" s="194" t="s">
        <v>1477</v>
      </c>
      <c r="B487" s="194" t="s">
        <v>1478</v>
      </c>
    </row>
    <row r="488" spans="1:2">
      <c r="A488" s="49" t="s">
        <v>1479</v>
      </c>
      <c r="B488" s="49" t="s">
        <v>1479</v>
      </c>
    </row>
    <row r="489" spans="1:2">
      <c r="A489" s="38" t="s">
        <v>1480</v>
      </c>
      <c r="B489" s="38" t="s">
        <v>1481</v>
      </c>
    </row>
    <row r="490" spans="1:2">
      <c r="A490" s="47" t="s">
        <v>1482</v>
      </c>
      <c r="B490" s="47" t="s">
        <v>1483</v>
      </c>
    </row>
    <row r="491" spans="1:2">
      <c r="A491" s="265" t="s">
        <v>1484</v>
      </c>
      <c r="B491" s="265" t="s">
        <v>1484</v>
      </c>
    </row>
    <row r="492" spans="1:2">
      <c r="A492" s="49" t="s">
        <v>1485</v>
      </c>
      <c r="B492" s="49" t="s">
        <v>1485</v>
      </c>
    </row>
    <row r="493" spans="1:2">
      <c r="A493" s="48" t="s">
        <v>1486</v>
      </c>
      <c r="B493" s="48" t="s">
        <v>1487</v>
      </c>
    </row>
    <row r="494" spans="1:2">
      <c r="A494" s="46" t="s">
        <v>1488</v>
      </c>
      <c r="B494" s="46" t="s">
        <v>1489</v>
      </c>
    </row>
    <row r="495" spans="1:2">
      <c r="A495" s="46" t="s">
        <v>1490</v>
      </c>
      <c r="B495" s="46" t="s">
        <v>1491</v>
      </c>
    </row>
    <row r="496" spans="1:2">
      <c r="A496" s="50" t="s">
        <v>1492</v>
      </c>
      <c r="B496" s="50" t="s">
        <v>1493</v>
      </c>
    </row>
    <row r="497" spans="1:2">
      <c r="A497" s="38" t="s">
        <v>1494</v>
      </c>
      <c r="B497" s="38" t="s">
        <v>1495</v>
      </c>
    </row>
    <row r="498" spans="1:2">
      <c r="A498" s="46" t="s">
        <v>1496</v>
      </c>
      <c r="B498" s="46" t="s">
        <v>1497</v>
      </c>
    </row>
    <row r="499" spans="1:2">
      <c r="A499" s="46" t="s">
        <v>1496</v>
      </c>
      <c r="B499" s="46" t="s">
        <v>1497</v>
      </c>
    </row>
    <row r="500" spans="1:2">
      <c r="A500" s="46" t="s">
        <v>1498</v>
      </c>
      <c r="B500" s="46" t="s">
        <v>1498</v>
      </c>
    </row>
    <row r="501" spans="1:2">
      <c r="A501" s="261" t="s">
        <v>148</v>
      </c>
      <c r="B501" s="261" t="s">
        <v>150</v>
      </c>
    </row>
    <row r="502" spans="1:2">
      <c r="A502" s="46" t="s">
        <v>1499</v>
      </c>
      <c r="B502" s="46" t="s">
        <v>1500</v>
      </c>
    </row>
    <row r="503" spans="1:2">
      <c r="A503" s="47" t="s">
        <v>1501</v>
      </c>
      <c r="B503" s="47" t="s">
        <v>1501</v>
      </c>
    </row>
    <row r="504" spans="1:2">
      <c r="A504" s="265" t="s">
        <v>1502</v>
      </c>
      <c r="B504" s="265" t="s">
        <v>1502</v>
      </c>
    </row>
    <row r="505" spans="1:2">
      <c r="A505" s="47" t="s">
        <v>1503</v>
      </c>
      <c r="B505" s="47" t="s">
        <v>1503</v>
      </c>
    </row>
    <row r="506" spans="1:2">
      <c r="A506" s="262" t="s">
        <v>1504</v>
      </c>
      <c r="B506" s="262" t="s">
        <v>1504</v>
      </c>
    </row>
    <row r="507" spans="1:2">
      <c r="A507" s="265" t="s">
        <v>1505</v>
      </c>
      <c r="B507" s="265" t="s">
        <v>1505</v>
      </c>
    </row>
    <row r="508" spans="1:2">
      <c r="A508" s="47" t="s">
        <v>1506</v>
      </c>
      <c r="B508" s="47" t="s">
        <v>1507</v>
      </c>
    </row>
    <row r="509" spans="1:2">
      <c r="A509" s="257" t="s">
        <v>1508</v>
      </c>
      <c r="B509" s="257" t="s">
        <v>1509</v>
      </c>
    </row>
    <row r="510" spans="1:2">
      <c r="A510" s="46" t="s">
        <v>1510</v>
      </c>
      <c r="B510" s="46" t="s">
        <v>1511</v>
      </c>
    </row>
    <row r="511" spans="1:2">
      <c r="A511" s="46" t="s">
        <v>1512</v>
      </c>
      <c r="B511" s="46" t="s">
        <v>1513</v>
      </c>
    </row>
    <row r="512" spans="1:2">
      <c r="A512" s="48" t="s">
        <v>1514</v>
      </c>
      <c r="B512" s="48" t="s">
        <v>1515</v>
      </c>
    </row>
    <row r="513" spans="1:2">
      <c r="A513" s="47" t="s">
        <v>302</v>
      </c>
      <c r="B513" s="47" t="s">
        <v>303</v>
      </c>
    </row>
    <row r="514" spans="1:2">
      <c r="A514" s="51" t="s">
        <v>205</v>
      </c>
      <c r="B514" s="51" t="s">
        <v>206</v>
      </c>
    </row>
    <row r="515" spans="1:2">
      <c r="A515" s="48" t="s">
        <v>1516</v>
      </c>
      <c r="B515" s="48" t="s">
        <v>1517</v>
      </c>
    </row>
    <row r="516" spans="1:2">
      <c r="A516" s="51" t="s">
        <v>113</v>
      </c>
      <c r="B516" s="51" t="s">
        <v>115</v>
      </c>
    </row>
    <row r="517" spans="1:2">
      <c r="A517" s="51" t="s">
        <v>113</v>
      </c>
      <c r="B517" s="51" t="s">
        <v>115</v>
      </c>
    </row>
    <row r="518" spans="1:2">
      <c r="A518" s="256" t="s">
        <v>113</v>
      </c>
      <c r="B518" s="256" t="s">
        <v>115</v>
      </c>
    </row>
    <row r="519" spans="1:2">
      <c r="A519" s="47" t="s">
        <v>1518</v>
      </c>
      <c r="B519" s="47" t="s">
        <v>1519</v>
      </c>
    </row>
    <row r="520" spans="1:2">
      <c r="A520" s="48" t="s">
        <v>1520</v>
      </c>
      <c r="B520" s="48" t="s">
        <v>1521</v>
      </c>
    </row>
    <row r="521" spans="1:2">
      <c r="A521" s="47" t="s">
        <v>1522</v>
      </c>
      <c r="B521" s="47" t="s">
        <v>1523</v>
      </c>
    </row>
    <row r="522" spans="1:2">
      <c r="A522" s="194" t="s">
        <v>287</v>
      </c>
      <c r="B522" s="194" t="s">
        <v>288</v>
      </c>
    </row>
    <row r="523" spans="1:2">
      <c r="A523" s="47" t="s">
        <v>1524</v>
      </c>
      <c r="B523" s="47" t="s">
        <v>1525</v>
      </c>
    </row>
    <row r="524" spans="1:2">
      <c r="A524" s="193" t="s">
        <v>1526</v>
      </c>
      <c r="B524" s="193" t="s">
        <v>1527</v>
      </c>
    </row>
    <row r="525" spans="1:2">
      <c r="A525" s="47" t="s">
        <v>1528</v>
      </c>
      <c r="B525" s="47" t="s">
        <v>1529</v>
      </c>
    </row>
    <row r="526" spans="1:2">
      <c r="A526" s="46" t="s">
        <v>1530</v>
      </c>
      <c r="B526" s="46" t="s">
        <v>1531</v>
      </c>
    </row>
    <row r="527" spans="1:2">
      <c r="A527" s="48" t="s">
        <v>1532</v>
      </c>
      <c r="B527" s="48" t="s">
        <v>1533</v>
      </c>
    </row>
    <row r="528" spans="1:2">
      <c r="A528" s="47" t="s">
        <v>1534</v>
      </c>
      <c r="B528" s="47" t="s">
        <v>1535</v>
      </c>
    </row>
    <row r="529" spans="1:2">
      <c r="A529" s="48" t="s">
        <v>1536</v>
      </c>
      <c r="B529" s="48" t="s">
        <v>1537</v>
      </c>
    </row>
    <row r="530" spans="1:2">
      <c r="A530" s="49" t="s">
        <v>1538</v>
      </c>
      <c r="B530" s="49" t="s">
        <v>1539</v>
      </c>
    </row>
    <row r="531" spans="1:2">
      <c r="A531" s="46" t="s">
        <v>1540</v>
      </c>
      <c r="B531" s="46" t="s">
        <v>1541</v>
      </c>
    </row>
    <row r="532" spans="1:2">
      <c r="A532" s="51" t="s">
        <v>1542</v>
      </c>
      <c r="B532" s="51" t="s">
        <v>1543</v>
      </c>
    </row>
    <row r="533" spans="1:2">
      <c r="A533" s="47" t="s">
        <v>1544</v>
      </c>
      <c r="B533" s="47" t="s">
        <v>1545</v>
      </c>
    </row>
    <row r="534" spans="1:2">
      <c r="A534" s="47" t="s">
        <v>1546</v>
      </c>
      <c r="B534" s="47" t="s">
        <v>1547</v>
      </c>
    </row>
    <row r="535" spans="1:2">
      <c r="A535" s="256" t="s">
        <v>1546</v>
      </c>
      <c r="B535" s="256" t="s">
        <v>1547</v>
      </c>
    </row>
    <row r="536" spans="1:2">
      <c r="A536" s="48" t="s">
        <v>1548</v>
      </c>
      <c r="B536" s="48" t="s">
        <v>1549</v>
      </c>
    </row>
    <row r="537" spans="1:2">
      <c r="A537" s="46" t="s">
        <v>1550</v>
      </c>
      <c r="B537" s="46" t="s">
        <v>1551</v>
      </c>
    </row>
    <row r="538" spans="1:2">
      <c r="A538" s="265" t="s">
        <v>1552</v>
      </c>
      <c r="B538" s="265" t="s">
        <v>1552</v>
      </c>
    </row>
    <row r="539" spans="1:2">
      <c r="A539" s="47" t="s">
        <v>1553</v>
      </c>
      <c r="B539" s="47" t="s">
        <v>1554</v>
      </c>
    </row>
    <row r="540" spans="1:2">
      <c r="A540" s="47" t="s">
        <v>1555</v>
      </c>
      <c r="B540" s="47" t="s">
        <v>1556</v>
      </c>
    </row>
    <row r="541" spans="1:2">
      <c r="A541" s="48" t="s">
        <v>1557</v>
      </c>
      <c r="B541" s="48" t="s">
        <v>1558</v>
      </c>
    </row>
    <row r="542" spans="1:2">
      <c r="A542" s="46" t="s">
        <v>1559</v>
      </c>
      <c r="B542" s="46" t="s">
        <v>1560</v>
      </c>
    </row>
    <row r="543" spans="1:2">
      <c r="A543" s="46" t="s">
        <v>1561</v>
      </c>
      <c r="B543" s="46" t="s">
        <v>1562</v>
      </c>
    </row>
    <row r="544" spans="1:2">
      <c r="A544" s="48" t="s">
        <v>1563</v>
      </c>
      <c r="B544" s="48" t="s">
        <v>1564</v>
      </c>
    </row>
    <row r="545" spans="1:2">
      <c r="A545" s="48" t="s">
        <v>1565</v>
      </c>
      <c r="B545" s="48" t="s">
        <v>1566</v>
      </c>
    </row>
    <row r="546" spans="1:2">
      <c r="A546" s="194" t="s">
        <v>1567</v>
      </c>
      <c r="B546" s="194" t="s">
        <v>1568</v>
      </c>
    </row>
    <row r="547" spans="1:2">
      <c r="A547" s="265" t="s">
        <v>1569</v>
      </c>
      <c r="B547" s="265" t="s">
        <v>1569</v>
      </c>
    </row>
    <row r="548" spans="1:2">
      <c r="A548" s="265" t="s">
        <v>1570</v>
      </c>
      <c r="B548" s="265" t="s">
        <v>1570</v>
      </c>
    </row>
    <row r="549" spans="1:2">
      <c r="A549" s="38" t="s">
        <v>1571</v>
      </c>
      <c r="B549" s="38" t="s">
        <v>1572</v>
      </c>
    </row>
    <row r="550" spans="1:2">
      <c r="A550" s="47" t="s">
        <v>1573</v>
      </c>
      <c r="B550" s="47" t="s">
        <v>1573</v>
      </c>
    </row>
    <row r="551" spans="1:2">
      <c r="A551" s="46" t="s">
        <v>228</v>
      </c>
      <c r="B551" s="46" t="s">
        <v>229</v>
      </c>
    </row>
    <row r="552" spans="1:2">
      <c r="A552" s="49" t="s">
        <v>1574</v>
      </c>
      <c r="B552" s="49" t="s">
        <v>1575</v>
      </c>
    </row>
    <row r="553" spans="1:2">
      <c r="A553" s="46" t="s">
        <v>1576</v>
      </c>
      <c r="B553" s="46" t="s">
        <v>1576</v>
      </c>
    </row>
    <row r="554" spans="1:2">
      <c r="A554" s="48" t="s">
        <v>1577</v>
      </c>
      <c r="B554" s="48" t="s">
        <v>1578</v>
      </c>
    </row>
    <row r="555" spans="1:2">
      <c r="A555" s="263" t="s">
        <v>1579</v>
      </c>
      <c r="B555" s="263" t="s">
        <v>1579</v>
      </c>
    </row>
    <row r="556" spans="1:2">
      <c r="A556" s="48" t="s">
        <v>1580</v>
      </c>
      <c r="B556" s="48" t="s">
        <v>1581</v>
      </c>
    </row>
    <row r="557" spans="1:2">
      <c r="A557" s="265" t="s">
        <v>1582</v>
      </c>
      <c r="B557" s="265" t="s">
        <v>1582</v>
      </c>
    </row>
    <row r="558" spans="1:2">
      <c r="A558" s="51" t="s">
        <v>1583</v>
      </c>
      <c r="B558" s="51" t="s">
        <v>1584</v>
      </c>
    </row>
    <row r="559" spans="1:2">
      <c r="A559" s="48" t="s">
        <v>1585</v>
      </c>
      <c r="B559" s="48" t="s">
        <v>1586</v>
      </c>
    </row>
    <row r="560" spans="1:2">
      <c r="A560" s="46" t="s">
        <v>1587</v>
      </c>
      <c r="B560" s="46" t="s">
        <v>1588</v>
      </c>
    </row>
    <row r="561" spans="1:2">
      <c r="A561" s="38" t="s">
        <v>1589</v>
      </c>
      <c r="B561" s="38" t="s">
        <v>1590</v>
      </c>
    </row>
    <row r="562" spans="1:2">
      <c r="A562" s="48" t="s">
        <v>1591</v>
      </c>
      <c r="B562" s="48" t="s">
        <v>1592</v>
      </c>
    </row>
    <row r="563" spans="1:2">
      <c r="A563" s="257" t="s">
        <v>1593</v>
      </c>
      <c r="B563" s="257" t="s">
        <v>1594</v>
      </c>
    </row>
    <row r="564" spans="1:2">
      <c r="A564" s="47" t="s">
        <v>1595</v>
      </c>
      <c r="B564" s="47" t="s">
        <v>1596</v>
      </c>
    </row>
    <row r="565" spans="1:2">
      <c r="A565" s="46" t="s">
        <v>1597</v>
      </c>
      <c r="B565" s="46" t="s">
        <v>1598</v>
      </c>
    </row>
    <row r="566" spans="1:2">
      <c r="A566" s="51" t="s">
        <v>1599</v>
      </c>
      <c r="B566" s="51" t="s">
        <v>1600</v>
      </c>
    </row>
    <row r="567" spans="1:2">
      <c r="A567" s="46" t="s">
        <v>1601</v>
      </c>
      <c r="B567" s="46" t="s">
        <v>1602</v>
      </c>
    </row>
    <row r="568" spans="1:2">
      <c r="A568" s="265" t="s">
        <v>1603</v>
      </c>
      <c r="B568" s="265" t="s">
        <v>1603</v>
      </c>
    </row>
    <row r="569" spans="1:2">
      <c r="A569" s="49" t="s">
        <v>1604</v>
      </c>
      <c r="B569" s="49" t="s">
        <v>1605</v>
      </c>
    </row>
    <row r="570" spans="1:2">
      <c r="A570" s="48" t="s">
        <v>1606</v>
      </c>
      <c r="B570" s="48" t="s">
        <v>1607</v>
      </c>
    </row>
    <row r="571" spans="1:2">
      <c r="A571" s="194" t="s">
        <v>1608</v>
      </c>
      <c r="B571" s="194" t="s">
        <v>1609</v>
      </c>
    </row>
    <row r="572" spans="1:2">
      <c r="A572" s="47" t="s">
        <v>1610</v>
      </c>
      <c r="B572" s="47" t="s">
        <v>1611</v>
      </c>
    </row>
    <row r="573" spans="1:2">
      <c r="A573" s="38" t="s">
        <v>1612</v>
      </c>
      <c r="B573" s="38" t="s">
        <v>1613</v>
      </c>
    </row>
    <row r="574" spans="1:2">
      <c r="A574" s="49" t="s">
        <v>1614</v>
      </c>
      <c r="B574" s="49" t="s">
        <v>1615</v>
      </c>
    </row>
    <row r="575" spans="1:2">
      <c r="A575" s="46" t="s">
        <v>1616</v>
      </c>
      <c r="B575" s="46" t="s">
        <v>1617</v>
      </c>
    </row>
    <row r="576" spans="1:2">
      <c r="A576" s="46" t="s">
        <v>1616</v>
      </c>
      <c r="B576" s="46" t="s">
        <v>1617</v>
      </c>
    </row>
    <row r="577" spans="1:2">
      <c r="A577" s="38" t="s">
        <v>1618</v>
      </c>
      <c r="B577" s="38" t="s">
        <v>1619</v>
      </c>
    </row>
    <row r="578" spans="1:2">
      <c r="A578" s="51" t="s">
        <v>1620</v>
      </c>
      <c r="B578" s="51" t="s">
        <v>1621</v>
      </c>
    </row>
    <row r="579" spans="1:2">
      <c r="A579" s="49" t="s">
        <v>1622</v>
      </c>
      <c r="B579" s="49" t="s">
        <v>1623</v>
      </c>
    </row>
    <row r="580" spans="1:2">
      <c r="A580" s="49" t="s">
        <v>1624</v>
      </c>
      <c r="B580" s="49" t="s">
        <v>1624</v>
      </c>
    </row>
    <row r="581" spans="1:2">
      <c r="A581" s="47" t="s">
        <v>1625</v>
      </c>
      <c r="B581" s="47" t="s">
        <v>1626</v>
      </c>
    </row>
    <row r="582" spans="1:2">
      <c r="A582" s="46" t="s">
        <v>1627</v>
      </c>
      <c r="B582" s="46" t="s">
        <v>1628</v>
      </c>
    </row>
    <row r="583" spans="1:2">
      <c r="A583" s="194" t="s">
        <v>1629</v>
      </c>
      <c r="B583" s="194" t="s">
        <v>1630</v>
      </c>
    </row>
    <row r="584" spans="1:2">
      <c r="A584" s="257" t="s">
        <v>1631</v>
      </c>
      <c r="B584" s="257" t="s">
        <v>1632</v>
      </c>
    </row>
    <row r="585" spans="1:2">
      <c r="A585" s="47" t="s">
        <v>1633</v>
      </c>
      <c r="B585" s="47" t="s">
        <v>1634</v>
      </c>
    </row>
    <row r="586" spans="1:2">
      <c r="A586" s="49" t="s">
        <v>1635</v>
      </c>
      <c r="B586" s="49" t="s">
        <v>1635</v>
      </c>
    </row>
    <row r="587" spans="1:2">
      <c r="A587" s="48" t="s">
        <v>1636</v>
      </c>
      <c r="B587" s="48" t="s">
        <v>1637</v>
      </c>
    </row>
    <row r="588" spans="1:2">
      <c r="A588" s="193" t="s">
        <v>1638</v>
      </c>
      <c r="B588" s="193" t="s">
        <v>1639</v>
      </c>
    </row>
    <row r="589" spans="1:2">
      <c r="A589" s="194" t="s">
        <v>1640</v>
      </c>
      <c r="B589" s="194" t="s">
        <v>1641</v>
      </c>
    </row>
    <row r="590" spans="1:2">
      <c r="A590" s="47" t="s">
        <v>1642</v>
      </c>
      <c r="B590" s="47" t="s">
        <v>1642</v>
      </c>
    </row>
    <row r="591" spans="1:2">
      <c r="A591" s="47" t="s">
        <v>1643</v>
      </c>
      <c r="B591" s="47" t="s">
        <v>1644</v>
      </c>
    </row>
    <row r="592" spans="1:2">
      <c r="A592" s="194" t="s">
        <v>1645</v>
      </c>
      <c r="B592" s="194" t="s">
        <v>1646</v>
      </c>
    </row>
    <row r="593" spans="1:2">
      <c r="A593" s="46" t="s">
        <v>1647</v>
      </c>
      <c r="B593" s="46" t="s">
        <v>1648</v>
      </c>
    </row>
    <row r="594" spans="1:2">
      <c r="A594" s="46" t="s">
        <v>1649</v>
      </c>
      <c r="B594" s="46" t="s">
        <v>1650</v>
      </c>
    </row>
    <row r="595" spans="1:2">
      <c r="A595" s="46" t="s">
        <v>1651</v>
      </c>
      <c r="B595" s="46" t="s">
        <v>1652</v>
      </c>
    </row>
    <row r="596" spans="1:2">
      <c r="A596" s="47" t="s">
        <v>1653</v>
      </c>
      <c r="B596" s="47" t="s">
        <v>1653</v>
      </c>
    </row>
    <row r="597" spans="1:2">
      <c r="A597" s="47" t="s">
        <v>1654</v>
      </c>
      <c r="B597" s="47" t="s">
        <v>1655</v>
      </c>
    </row>
    <row r="598" spans="1:2">
      <c r="A598" s="51" t="s">
        <v>279</v>
      </c>
      <c r="B598" s="51" t="s">
        <v>281</v>
      </c>
    </row>
    <row r="599" spans="1:2">
      <c r="A599" s="49" t="s">
        <v>1656</v>
      </c>
      <c r="B599" s="49" t="s">
        <v>1657</v>
      </c>
    </row>
    <row r="600" spans="1:2">
      <c r="A600" s="194" t="s">
        <v>1658</v>
      </c>
      <c r="B600" s="194" t="s">
        <v>1659</v>
      </c>
    </row>
    <row r="601" spans="1:2">
      <c r="A601" s="47" t="s">
        <v>1660</v>
      </c>
      <c r="B601" s="47" t="s">
        <v>1661</v>
      </c>
    </row>
    <row r="602" spans="1:2">
      <c r="A602" s="47" t="s">
        <v>1662</v>
      </c>
      <c r="B602" s="47" t="s">
        <v>1662</v>
      </c>
    </row>
    <row r="603" spans="1:2">
      <c r="A603" s="265" t="s">
        <v>1663</v>
      </c>
      <c r="B603" s="265" t="s">
        <v>1663</v>
      </c>
    </row>
    <row r="604" spans="1:2">
      <c r="A604" s="46" t="s">
        <v>1664</v>
      </c>
      <c r="B604" s="46" t="s">
        <v>1665</v>
      </c>
    </row>
    <row r="605" spans="1:2">
      <c r="A605" s="265" t="s">
        <v>1666</v>
      </c>
      <c r="B605" s="265" t="s">
        <v>1666</v>
      </c>
    </row>
    <row r="606" spans="1:2">
      <c r="A606" s="47" t="s">
        <v>313</v>
      </c>
      <c r="B606" s="47" t="s">
        <v>314</v>
      </c>
    </row>
    <row r="607" spans="1:2">
      <c r="A607" s="263" t="s">
        <v>1667</v>
      </c>
      <c r="B607" s="263" t="s">
        <v>1667</v>
      </c>
    </row>
    <row r="608" spans="1:2">
      <c r="A608" s="46" t="s">
        <v>1668</v>
      </c>
      <c r="B608" s="46" t="s">
        <v>1669</v>
      </c>
    </row>
    <row r="609" spans="1:2">
      <c r="A609" s="256" t="s">
        <v>1670</v>
      </c>
      <c r="B609" s="256" t="s">
        <v>1670</v>
      </c>
    </row>
    <row r="610" spans="1:2">
      <c r="A610" s="47" t="s">
        <v>1671</v>
      </c>
      <c r="B610" s="47" t="s">
        <v>1671</v>
      </c>
    </row>
    <row r="611" spans="1:2">
      <c r="A611" s="193" t="s">
        <v>1672</v>
      </c>
      <c r="B611" s="193" t="s">
        <v>1673</v>
      </c>
    </row>
    <row r="612" spans="1:2">
      <c r="A612" s="263" t="s">
        <v>1674</v>
      </c>
      <c r="B612" s="263" t="s">
        <v>1674</v>
      </c>
    </row>
    <row r="613" spans="1:2">
      <c r="A613" s="265" t="s">
        <v>1674</v>
      </c>
      <c r="B613" s="265" t="s">
        <v>1674</v>
      </c>
    </row>
    <row r="614" spans="1:2">
      <c r="A614" s="47" t="s">
        <v>1675</v>
      </c>
      <c r="B614" s="47" t="s">
        <v>1675</v>
      </c>
    </row>
    <row r="615" spans="1:2">
      <c r="A615" s="47" t="s">
        <v>1676</v>
      </c>
      <c r="B615" s="47" t="s">
        <v>1677</v>
      </c>
    </row>
    <row r="616" spans="1:2">
      <c r="A616" s="47" t="s">
        <v>1678</v>
      </c>
      <c r="B616" s="47" t="s">
        <v>1678</v>
      </c>
    </row>
    <row r="617" spans="1:2">
      <c r="A617" s="38" t="s">
        <v>1679</v>
      </c>
      <c r="B617" s="38" t="s">
        <v>1680</v>
      </c>
    </row>
    <row r="618" spans="1:2">
      <c r="A618" s="49" t="s">
        <v>1681</v>
      </c>
      <c r="B618" s="49" t="s">
        <v>1682</v>
      </c>
    </row>
    <row r="619" spans="1:2">
      <c r="A619" s="49" t="s">
        <v>1683</v>
      </c>
      <c r="B619" s="49" t="s">
        <v>1684</v>
      </c>
    </row>
    <row r="620" spans="1:2">
      <c r="A620" s="38" t="s">
        <v>1685</v>
      </c>
      <c r="B620" s="38" t="s">
        <v>1686</v>
      </c>
    </row>
    <row r="621" spans="1:2">
      <c r="A621" s="47" t="s">
        <v>1687</v>
      </c>
      <c r="B621" s="47" t="s">
        <v>1688</v>
      </c>
    </row>
    <row r="622" spans="1:2">
      <c r="A622" s="51" t="s">
        <v>1689</v>
      </c>
      <c r="B622" s="51" t="s">
        <v>1690</v>
      </c>
    </row>
    <row r="623" spans="1:2">
      <c r="A623" s="48" t="s">
        <v>53</v>
      </c>
      <c r="B623" s="48" t="s">
        <v>55</v>
      </c>
    </row>
    <row r="624" spans="1:2">
      <c r="A624" s="265" t="s">
        <v>1691</v>
      </c>
      <c r="B624" s="265" t="s">
        <v>1691</v>
      </c>
    </row>
    <row r="625" spans="1:2">
      <c r="A625" s="47" t="s">
        <v>1692</v>
      </c>
      <c r="B625" s="47" t="s">
        <v>1693</v>
      </c>
    </row>
    <row r="626" spans="1:2">
      <c r="A626" s="194" t="s">
        <v>1694</v>
      </c>
      <c r="B626" s="194" t="s">
        <v>1695</v>
      </c>
    </row>
    <row r="627" spans="1:2">
      <c r="A627" s="48" t="s">
        <v>1696</v>
      </c>
      <c r="B627" s="48" t="s">
        <v>1697</v>
      </c>
    </row>
    <row r="628" spans="1:2">
      <c r="A628" s="46" t="s">
        <v>1698</v>
      </c>
      <c r="B628" s="46" t="s">
        <v>1699</v>
      </c>
    </row>
    <row r="629" spans="1:2">
      <c r="A629" s="49" t="s">
        <v>1700</v>
      </c>
      <c r="B629" s="49" t="s">
        <v>1701</v>
      </c>
    </row>
    <row r="630" spans="1:2">
      <c r="A630" s="47" t="s">
        <v>1702</v>
      </c>
      <c r="B630" s="47" t="s">
        <v>1703</v>
      </c>
    </row>
    <row r="631" spans="1:2">
      <c r="A631" s="258" t="s">
        <v>1704</v>
      </c>
      <c r="B631" s="258" t="s">
        <v>1704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opLeftCell="A19" workbookViewId="0">
      <selection activeCell="A24" sqref="A24:XFD24"/>
    </sheetView>
  </sheetViews>
  <sheetFormatPr defaultRowHeight="12.75"/>
  <cols>
    <col min="1" max="1" width="10.7109375" customWidth="1"/>
    <col min="2" max="2" width="27" customWidth="1"/>
    <col min="3" max="3" width="8" customWidth="1"/>
    <col min="4" max="4" width="33.42578125" bestFit="1" customWidth="1"/>
    <col min="5" max="5" width="6.28515625" hidden="1" customWidth="1"/>
    <col min="6" max="8" width="10.7109375" style="46" customWidth="1"/>
    <col min="9" max="9" width="9.42578125" style="46" bestFit="1" customWidth="1"/>
    <col min="10" max="15" width="10.7109375" style="46" customWidth="1"/>
    <col min="16" max="17" width="10.7109375" customWidth="1"/>
  </cols>
  <sheetData>
    <row r="1" spans="1:17" ht="22.5">
      <c r="A1" s="1" t="s">
        <v>344</v>
      </c>
      <c r="B1" s="4"/>
      <c r="C1" s="435" t="s">
        <v>345</v>
      </c>
      <c r="D1" s="435"/>
      <c r="E1" s="435"/>
      <c r="F1" s="435"/>
      <c r="G1" s="435"/>
      <c r="H1" s="435"/>
      <c r="K1" s="141" t="s">
        <v>346</v>
      </c>
      <c r="L1" s="140"/>
      <c r="M1" s="140"/>
      <c r="N1" s="140"/>
      <c r="O1" s="1"/>
      <c r="P1" s="3"/>
    </row>
    <row r="2" spans="1:17" ht="22.5">
      <c r="A2" s="1"/>
      <c r="B2" s="4"/>
      <c r="C2" s="1"/>
      <c r="D2" s="140"/>
      <c r="E2" s="140"/>
      <c r="F2" s="140"/>
      <c r="G2" s="140"/>
      <c r="H2" s="140"/>
      <c r="I2" s="140"/>
      <c r="K2" s="141" t="str">
        <f>Místo</f>
        <v>Milevsko</v>
      </c>
      <c r="L2" s="140"/>
      <c r="M2" s="140"/>
      <c r="N2" s="140"/>
      <c r="O2" s="1"/>
      <c r="P2" s="3"/>
    </row>
    <row r="3" spans="1:17" ht="22.5">
      <c r="A3" s="142" t="str">
        <f>_kat1</f>
        <v>1. Naděje nejmladší 2010</v>
      </c>
      <c r="B3" s="1"/>
      <c r="C3" s="4"/>
      <c r="D3" s="8"/>
      <c r="E3" s="8"/>
      <c r="F3" s="4"/>
      <c r="G3" s="1"/>
      <c r="H3" s="1"/>
      <c r="I3" s="1"/>
      <c r="J3" s="1"/>
      <c r="K3" s="143"/>
      <c r="L3"/>
      <c r="M3"/>
      <c r="N3"/>
      <c r="O3"/>
      <c r="Q3" s="143"/>
    </row>
    <row r="4" spans="1:17" ht="15.75">
      <c r="A4" s="434" t="s">
        <v>347</v>
      </c>
      <c r="B4" s="436" t="s">
        <v>6</v>
      </c>
      <c r="C4" s="437" t="s">
        <v>3</v>
      </c>
      <c r="D4" s="436" t="s">
        <v>4</v>
      </c>
      <c r="E4" s="438" t="s">
        <v>5</v>
      </c>
      <c r="F4" s="436" t="str">
        <f>Kat1S1</f>
        <v>sestava bez náčiní</v>
      </c>
      <c r="G4" s="436">
        <v>0</v>
      </c>
      <c r="H4" s="436">
        <v>0</v>
      </c>
      <c r="I4" s="436">
        <v>0</v>
      </c>
      <c r="J4" s="436" t="s">
        <v>348</v>
      </c>
      <c r="K4" s="434" t="s">
        <v>349</v>
      </c>
      <c r="L4"/>
      <c r="M4"/>
      <c r="N4"/>
      <c r="O4"/>
    </row>
    <row r="5" spans="1:17" ht="16.5" customHeight="1">
      <c r="A5" s="434">
        <v>0</v>
      </c>
      <c r="B5" s="436">
        <v>0</v>
      </c>
      <c r="C5" s="437">
        <v>0</v>
      </c>
      <c r="D5" s="436">
        <v>0</v>
      </c>
      <c r="E5" s="438">
        <v>0</v>
      </c>
      <c r="F5" s="377" t="s">
        <v>350</v>
      </c>
      <c r="G5" s="377" t="s">
        <v>351</v>
      </c>
      <c r="H5" s="377" t="s">
        <v>352</v>
      </c>
      <c r="I5" s="377" t="s">
        <v>353</v>
      </c>
      <c r="J5" s="436">
        <v>0</v>
      </c>
      <c r="K5" s="434"/>
      <c r="L5"/>
      <c r="M5"/>
      <c r="N5"/>
      <c r="O5"/>
    </row>
    <row r="6" spans="1:17" ht="30" customHeight="1">
      <c r="A6" s="322">
        <f>Seznam!B2</f>
        <v>2</v>
      </c>
      <c r="B6" s="323" t="str">
        <f>Seznam!C2</f>
        <v>Viktorie Klímková</v>
      </c>
      <c r="C6" s="145">
        <f>Seznam!D2</f>
        <v>2010</v>
      </c>
      <c r="D6" s="324" t="str">
        <f>Seznam!E2</f>
        <v>TJ Sokol Bedřichov</v>
      </c>
      <c r="E6" s="325">
        <f>Seznam!F2</f>
        <v>0</v>
      </c>
      <c r="F6" s="326"/>
      <c r="G6" s="327"/>
      <c r="H6" s="327"/>
      <c r="I6" s="327"/>
      <c r="J6" s="327"/>
      <c r="K6" s="327"/>
      <c r="L6"/>
      <c r="M6"/>
      <c r="N6"/>
      <c r="O6"/>
    </row>
    <row r="7" spans="1:17" ht="30" customHeight="1">
      <c r="A7" s="322">
        <f>Seznam!B3</f>
        <v>3</v>
      </c>
      <c r="B7" s="323" t="str">
        <f>Seznam!C3</f>
        <v>Barbora Páníková</v>
      </c>
      <c r="C7" s="145">
        <f>Seznam!D3</f>
        <v>2010</v>
      </c>
      <c r="D7" s="324" t="str">
        <f>Seznam!E3</f>
        <v>Slavia SK Rapid Plzeň</v>
      </c>
      <c r="E7" s="325">
        <f>Seznam!F3</f>
        <v>0</v>
      </c>
      <c r="F7" s="326"/>
      <c r="G7" s="327"/>
      <c r="H7" s="327"/>
      <c r="I7" s="327"/>
      <c r="J7" s="327"/>
      <c r="K7" s="327"/>
      <c r="L7"/>
      <c r="M7"/>
      <c r="N7"/>
      <c r="O7"/>
    </row>
    <row r="8" spans="1:17" ht="30" customHeight="1">
      <c r="A8" s="322">
        <f>Seznam!B4</f>
        <v>4</v>
      </c>
      <c r="B8" s="323" t="str">
        <f>Seznam!C4</f>
        <v>Barbora Kroufková</v>
      </c>
      <c r="C8" s="145">
        <f>Seznam!D4</f>
        <v>2010</v>
      </c>
      <c r="D8" s="324" t="str">
        <f>Seznam!E4</f>
        <v>RG Proactive Milevsko</v>
      </c>
      <c r="E8" s="325">
        <f>Seznam!F4</f>
        <v>0</v>
      </c>
      <c r="F8" s="326"/>
      <c r="G8" s="327"/>
      <c r="H8" s="327"/>
      <c r="I8" s="327"/>
      <c r="J8" s="327"/>
      <c r="K8" s="327"/>
      <c r="L8"/>
      <c r="M8"/>
      <c r="N8"/>
      <c r="O8"/>
    </row>
    <row r="9" spans="1:17" ht="30" customHeight="1">
      <c r="A9" s="322">
        <f>Seznam!B5</f>
        <v>5</v>
      </c>
      <c r="B9" s="323" t="str">
        <f>Seznam!C5</f>
        <v>Eva Kyliánová</v>
      </c>
      <c r="C9" s="145">
        <f>Seznam!D5</f>
        <v>2010</v>
      </c>
      <c r="D9" s="324" t="str">
        <f>Seznam!E5</f>
        <v>SK TRASKO Vyškov</v>
      </c>
      <c r="E9" s="325">
        <f>Seznam!F5</f>
        <v>0</v>
      </c>
      <c r="F9" s="326"/>
      <c r="G9" s="327"/>
      <c r="H9" s="327"/>
      <c r="I9" s="327"/>
      <c r="J9" s="327"/>
      <c r="K9" s="327"/>
      <c r="L9"/>
      <c r="M9"/>
      <c r="N9"/>
      <c r="O9"/>
    </row>
    <row r="10" spans="1:17" ht="30" customHeight="1">
      <c r="A10" s="322">
        <f>Seznam!B6</f>
        <v>6</v>
      </c>
      <c r="B10" s="323" t="str">
        <f>Seznam!C6</f>
        <v>Gabriela Kloboučníková</v>
      </c>
      <c r="C10" s="145">
        <f>Seznam!D6</f>
        <v>2010</v>
      </c>
      <c r="D10" s="324" t="str">
        <f>Seznam!E6</f>
        <v>TJ Sokol Žižkov I.</v>
      </c>
      <c r="E10" s="325">
        <f>Seznam!F6</f>
        <v>0</v>
      </c>
      <c r="F10" s="326"/>
      <c r="G10" s="327"/>
      <c r="H10" s="327"/>
      <c r="I10" s="327"/>
      <c r="J10" s="327"/>
      <c r="K10" s="327"/>
      <c r="L10"/>
      <c r="M10"/>
      <c r="N10"/>
      <c r="O10"/>
    </row>
    <row r="11" spans="1:17" ht="30" customHeight="1">
      <c r="A11" s="322">
        <f>Seznam!B7</f>
        <v>7</v>
      </c>
      <c r="B11" s="323" t="str">
        <f>Seznam!C7</f>
        <v>Lucie Marešová</v>
      </c>
      <c r="C11" s="145">
        <f>Seznam!D7</f>
        <v>2011</v>
      </c>
      <c r="D11" s="324" t="str">
        <f>Seznam!E7</f>
        <v>Sokol Plzeň IV</v>
      </c>
      <c r="E11" s="325">
        <f>Seznam!F7</f>
        <v>0</v>
      </c>
      <c r="F11" s="326"/>
      <c r="G11" s="327"/>
      <c r="H11" s="327"/>
      <c r="I11" s="327"/>
      <c r="J11" s="327"/>
      <c r="K11" s="327"/>
      <c r="L11"/>
      <c r="M11"/>
      <c r="N11"/>
      <c r="O11"/>
    </row>
    <row r="12" spans="1:17" ht="30" customHeight="1" thickBot="1">
      <c r="A12" s="371">
        <f>Seznam!B8</f>
        <v>8</v>
      </c>
      <c r="B12" s="372" t="str">
        <f>Seznam!C8</f>
        <v>Anna Artyukhova</v>
      </c>
      <c r="C12" s="146">
        <f>Seznam!D8</f>
        <v>2010</v>
      </c>
      <c r="D12" s="373" t="str">
        <f>Seznam!E8</f>
        <v>TJ Sokol Žižkov I.</v>
      </c>
      <c r="E12" s="374">
        <f>Seznam!F8</f>
        <v>0</v>
      </c>
      <c r="F12" s="375"/>
      <c r="G12" s="376"/>
      <c r="H12" s="376"/>
      <c r="I12" s="376"/>
      <c r="J12" s="376"/>
      <c r="K12" s="376"/>
      <c r="L12"/>
      <c r="M12"/>
      <c r="N12"/>
      <c r="O12"/>
    </row>
    <row r="13" spans="1:17" ht="30" customHeight="1" thickTop="1">
      <c r="A13" s="147"/>
      <c r="B13" s="148"/>
      <c r="C13" s="149"/>
      <c r="D13" s="150"/>
      <c r="E13" s="150"/>
      <c r="F13" s="151"/>
      <c r="G13" s="147"/>
      <c r="H13" s="147"/>
      <c r="I13" s="147"/>
      <c r="J13" s="147"/>
      <c r="K13" s="147"/>
      <c r="L13"/>
      <c r="M13"/>
      <c r="N13"/>
      <c r="O13"/>
    </row>
    <row r="14" spans="1:17" ht="23.25" thickBot="1">
      <c r="A14" s="142" t="str">
        <f>_kat2</f>
        <v>2. Naděje nejmladší 2009</v>
      </c>
      <c r="B14" s="1"/>
      <c r="C14" s="4"/>
      <c r="D14" s="1"/>
      <c r="E14" s="1"/>
      <c r="F14" s="140"/>
      <c r="G14" s="140"/>
      <c r="H14" s="140"/>
      <c r="I14" s="140"/>
      <c r="J14" s="140"/>
      <c r="K14" s="140"/>
    </row>
    <row r="15" spans="1:17" ht="16.5" thickTop="1">
      <c r="A15" s="443" t="s">
        <v>347</v>
      </c>
      <c r="B15" s="445" t="s">
        <v>6</v>
      </c>
      <c r="C15" s="445" t="s">
        <v>3</v>
      </c>
      <c r="D15" s="447" t="s">
        <v>4</v>
      </c>
      <c r="E15" s="449" t="s">
        <v>5</v>
      </c>
      <c r="F15" s="451" t="str">
        <f>Kat2S1</f>
        <v>sestava bez náčiní</v>
      </c>
      <c r="G15" s="452">
        <v>0</v>
      </c>
      <c r="H15" s="452">
        <v>0</v>
      </c>
      <c r="I15" s="453">
        <v>0</v>
      </c>
      <c r="J15" s="439" t="s">
        <v>348</v>
      </c>
      <c r="K15" s="441" t="s">
        <v>349</v>
      </c>
    </row>
    <row r="16" spans="1:17" ht="16.5" thickBot="1">
      <c r="A16" s="444">
        <v>0</v>
      </c>
      <c r="B16" s="446">
        <v>0</v>
      </c>
      <c r="C16" s="446">
        <v>0</v>
      </c>
      <c r="D16" s="448">
        <v>0</v>
      </c>
      <c r="E16" s="450">
        <v>0</v>
      </c>
      <c r="F16" s="152" t="s">
        <v>350</v>
      </c>
      <c r="G16" s="311" t="s">
        <v>351</v>
      </c>
      <c r="H16" s="311" t="s">
        <v>352</v>
      </c>
      <c r="I16" s="312" t="s">
        <v>353</v>
      </c>
      <c r="J16" s="440">
        <v>0</v>
      </c>
      <c r="K16" s="442">
        <v>0</v>
      </c>
    </row>
    <row r="17" spans="1:11" ht="30" customHeight="1" thickTop="1">
      <c r="A17" s="153">
        <f>Seznam!B9</f>
        <v>1</v>
      </c>
      <c r="B17" s="154" t="str">
        <f>Seznam!C9</f>
        <v>Veronika Zemanová</v>
      </c>
      <c r="C17" s="145">
        <f>Seznam!D9</f>
        <v>2009</v>
      </c>
      <c r="D17" s="155" t="str">
        <f>Seznam!E9</f>
        <v>SK PROVO Brno</v>
      </c>
      <c r="E17" s="195">
        <f>Seznam!F9</f>
        <v>0</v>
      </c>
      <c r="F17" s="313"/>
      <c r="G17" s="156"/>
      <c r="H17" s="156"/>
      <c r="I17" s="319"/>
      <c r="J17" s="175"/>
      <c r="K17" s="318"/>
    </row>
    <row r="18" spans="1:11" ht="30" customHeight="1">
      <c r="A18" s="153">
        <f>Seznam!B10</f>
        <v>2</v>
      </c>
      <c r="B18" s="154" t="str">
        <f>Seznam!C10</f>
        <v>Ema Kučerová</v>
      </c>
      <c r="C18" s="145">
        <f>Seznam!D10</f>
        <v>2009</v>
      </c>
      <c r="D18" s="155" t="str">
        <f>Seznam!E10</f>
        <v>RG Proactive Milevsko</v>
      </c>
      <c r="E18" s="195">
        <f>Seznam!F10</f>
        <v>0</v>
      </c>
      <c r="F18" s="313"/>
      <c r="G18" s="156"/>
      <c r="H18" s="156"/>
      <c r="I18" s="319"/>
      <c r="J18" s="158"/>
      <c r="K18" s="315"/>
    </row>
    <row r="19" spans="1:11" ht="29.25" customHeight="1">
      <c r="A19" s="153">
        <f>Seznam!B11</f>
        <v>3</v>
      </c>
      <c r="B19" s="154" t="str">
        <f>Seznam!C11</f>
        <v>Sarah Weberová</v>
      </c>
      <c r="C19" s="145">
        <f>Seznam!D11</f>
        <v>2009</v>
      </c>
      <c r="D19" s="155" t="str">
        <f>Seznam!E11</f>
        <v>SK TRASKO Vyškov</v>
      </c>
      <c r="E19" s="195">
        <f>Seznam!F11</f>
        <v>0</v>
      </c>
      <c r="F19" s="313"/>
      <c r="G19" s="156"/>
      <c r="H19" s="156"/>
      <c r="I19" s="319"/>
      <c r="J19" s="158"/>
      <c r="K19" s="315"/>
    </row>
    <row r="20" spans="1:11" ht="30" customHeight="1">
      <c r="A20" s="153">
        <f>Seznam!B12</f>
        <v>6</v>
      </c>
      <c r="B20" s="154" t="str">
        <f>Seznam!C12</f>
        <v>Kateřina Bendová</v>
      </c>
      <c r="C20" s="145">
        <f>Seznam!D12</f>
        <v>2009</v>
      </c>
      <c r="D20" s="155" t="str">
        <f>Seznam!E12</f>
        <v>RG Proactive Milevsko</v>
      </c>
      <c r="E20" s="195">
        <f>Seznam!F12</f>
        <v>0</v>
      </c>
      <c r="F20" s="313"/>
      <c r="G20" s="156"/>
      <c r="H20" s="156"/>
      <c r="I20" s="319"/>
      <c r="J20" s="158"/>
      <c r="K20" s="315"/>
    </row>
    <row r="21" spans="1:11" ht="30" customHeight="1">
      <c r="A21" s="153">
        <f>Seznam!B13</f>
        <v>7</v>
      </c>
      <c r="B21" s="154" t="str">
        <f>Seznam!C13</f>
        <v>Barbora Nováková</v>
      </c>
      <c r="C21" s="145">
        <f>Seznam!D13</f>
        <v>2009</v>
      </c>
      <c r="D21" s="155" t="str">
        <f>Seznam!E13</f>
        <v>SK TRASKO Vyškov</v>
      </c>
      <c r="E21" s="195">
        <f>Seznam!F13</f>
        <v>0</v>
      </c>
      <c r="F21" s="313"/>
      <c r="G21" s="156"/>
      <c r="H21" s="156"/>
      <c r="I21" s="319"/>
      <c r="J21" s="158"/>
      <c r="K21" s="315"/>
    </row>
    <row r="22" spans="1:11" ht="30" customHeight="1">
      <c r="A22" s="153">
        <f>Seznam!B14</f>
        <v>8</v>
      </c>
      <c r="B22" s="154" t="str">
        <f>Seznam!C14</f>
        <v>Markéta Poláková</v>
      </c>
      <c r="C22" s="145">
        <f>Seznam!D14</f>
        <v>2009</v>
      </c>
      <c r="D22" s="155" t="str">
        <f>Seznam!E14</f>
        <v>SK PROVO Brno</v>
      </c>
      <c r="E22" s="195">
        <f>Seznam!F14</f>
        <v>0</v>
      </c>
      <c r="F22" s="313"/>
      <c r="G22" s="156"/>
      <c r="H22" s="156"/>
      <c r="I22" s="319"/>
      <c r="J22" s="158"/>
      <c r="K22" s="315"/>
    </row>
    <row r="23" spans="1:11" ht="30" customHeight="1">
      <c r="A23" s="153">
        <f>Seznam!B15</f>
        <v>9</v>
      </c>
      <c r="B23" s="154" t="str">
        <f>Seznam!C15</f>
        <v>Jitka Horáčková</v>
      </c>
      <c r="C23" s="145">
        <f>Seznam!D15</f>
        <v>2009</v>
      </c>
      <c r="D23" s="155" t="str">
        <f>Seznam!E15</f>
        <v>SK TRASKO Vyškov</v>
      </c>
      <c r="E23" s="195">
        <f>Seznam!F15</f>
        <v>0</v>
      </c>
      <c r="F23" s="313"/>
      <c r="G23" s="156"/>
      <c r="H23" s="156"/>
      <c r="I23" s="319"/>
      <c r="J23" s="158"/>
      <c r="K23" s="315"/>
    </row>
    <row r="24" spans="1:11" ht="30" customHeight="1" thickBot="1">
      <c r="A24" s="159"/>
      <c r="B24" s="160"/>
      <c r="C24" s="146"/>
      <c r="D24" s="161"/>
      <c r="E24" s="316" t="e">
        <f>Seznam!#REF!</f>
        <v>#REF!</v>
      </c>
      <c r="F24" s="314"/>
      <c r="G24" s="162"/>
      <c r="H24" s="162"/>
      <c r="I24" s="320"/>
      <c r="J24" s="164"/>
      <c r="K24" s="317"/>
    </row>
    <row r="25" spans="1:11" ht="13.5" thickTop="1"/>
  </sheetData>
  <mergeCells count="17">
    <mergeCell ref="J15:J16"/>
    <mergeCell ref="K15:K16"/>
    <mergeCell ref="A15:A16"/>
    <mergeCell ref="B15:B16"/>
    <mergeCell ref="C15:C16"/>
    <mergeCell ref="D15:D16"/>
    <mergeCell ref="E15:E16"/>
    <mergeCell ref="F15:I15"/>
    <mergeCell ref="K4:K5"/>
    <mergeCell ref="C1:H1"/>
    <mergeCell ref="J4:J5"/>
    <mergeCell ref="A4:A5"/>
    <mergeCell ref="B4:B5"/>
    <mergeCell ref="C4:C5"/>
    <mergeCell ref="D4:D5"/>
    <mergeCell ref="E4:E5"/>
    <mergeCell ref="F4:I4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topLeftCell="A25" workbookViewId="0">
      <selection activeCell="A27" sqref="A27:XFD27"/>
    </sheetView>
  </sheetViews>
  <sheetFormatPr defaultRowHeight="12.75"/>
  <cols>
    <col min="1" max="1" width="10.7109375" customWidth="1"/>
    <col min="2" max="2" width="24.42578125" bestFit="1" customWidth="1"/>
    <col min="3" max="3" width="9" customWidth="1"/>
    <col min="4" max="4" width="33.42578125" customWidth="1"/>
    <col min="5" max="5" width="1" style="5" hidden="1" customWidth="1"/>
    <col min="6" max="6" width="10.7109375" style="46" customWidth="1"/>
    <col min="7" max="7" width="8.42578125" style="46" customWidth="1"/>
    <col min="8" max="8" width="8.85546875" style="46" customWidth="1"/>
    <col min="9" max="9" width="8.42578125" style="46" customWidth="1"/>
    <col min="10" max="10" width="9.42578125" style="46" bestFit="1" customWidth="1"/>
    <col min="11" max="11" width="10.7109375" style="46" hidden="1" customWidth="1"/>
    <col min="12" max="12" width="9.28515625" style="46" customWidth="1"/>
    <col min="13" max="13" width="8.85546875" style="46" customWidth="1"/>
    <col min="14" max="14" width="8.85546875" style="46" bestFit="1" customWidth="1"/>
    <col min="15" max="15" width="9.42578125" bestFit="1" customWidth="1"/>
    <col min="16" max="16" width="9.42578125" customWidth="1"/>
    <col min="17" max="17" width="10.7109375" customWidth="1"/>
    <col min="21" max="21" width="12.28515625" customWidth="1"/>
    <col min="22" max="22" width="11.85546875" customWidth="1"/>
  </cols>
  <sheetData>
    <row r="1" spans="1:21" ht="22.5">
      <c r="A1" s="1" t="s">
        <v>344</v>
      </c>
      <c r="C1" s="4"/>
      <c r="D1" s="435" t="s">
        <v>345</v>
      </c>
      <c r="E1" s="435"/>
      <c r="F1" s="435"/>
      <c r="G1" s="435"/>
      <c r="H1" s="435"/>
      <c r="I1" s="435"/>
      <c r="J1" s="435"/>
      <c r="K1" s="435"/>
      <c r="L1" s="435"/>
      <c r="N1" s="140"/>
      <c r="R1" s="140"/>
      <c r="S1" s="140"/>
      <c r="T1" s="140"/>
      <c r="U1" s="141" t="str">
        <f>Datum</f>
        <v>30.dubna 2016</v>
      </c>
    </row>
    <row r="2" spans="1:21" ht="22.5">
      <c r="A2" s="1"/>
      <c r="C2" s="4"/>
      <c r="D2" s="1"/>
      <c r="E2" s="4"/>
      <c r="F2" s="140"/>
      <c r="G2" s="140"/>
      <c r="H2" s="140"/>
      <c r="I2" s="140"/>
      <c r="J2" s="140"/>
      <c r="K2" s="140"/>
      <c r="L2" s="140"/>
      <c r="M2" s="140"/>
      <c r="N2" s="140"/>
      <c r="R2" s="140"/>
      <c r="S2" s="140"/>
      <c r="T2" s="140"/>
      <c r="U2" s="141" t="str">
        <f>Místo</f>
        <v>Milevsko</v>
      </c>
    </row>
    <row r="3" spans="1:21" ht="23.25" thickBot="1">
      <c r="A3" s="165" t="str">
        <f>_kat3</f>
        <v>3. Naděje nejmladší 2008</v>
      </c>
      <c r="B3" s="165"/>
      <c r="C3" s="165"/>
      <c r="D3" s="165"/>
      <c r="E3" s="232"/>
      <c r="F3" s="165"/>
      <c r="G3" s="140"/>
      <c r="H3" s="140"/>
      <c r="I3" s="140"/>
      <c r="J3" s="140"/>
      <c r="K3" s="140"/>
      <c r="L3" s="140"/>
      <c r="M3" s="140"/>
      <c r="N3" s="140"/>
      <c r="O3" s="1"/>
      <c r="P3" s="143"/>
    </row>
    <row r="4" spans="1:21" ht="16.5" customHeight="1" thickTop="1">
      <c r="A4" s="443" t="s">
        <v>347</v>
      </c>
      <c r="B4" s="445" t="s">
        <v>6</v>
      </c>
      <c r="C4" s="445" t="s">
        <v>3</v>
      </c>
      <c r="D4" s="447" t="s">
        <v>4</v>
      </c>
      <c r="E4" s="457" t="s">
        <v>5</v>
      </c>
      <c r="F4" s="454" t="str">
        <f>Kat3S1</f>
        <v>sestava bez náčiní</v>
      </c>
      <c r="G4" s="455"/>
      <c r="H4" s="455"/>
      <c r="I4" s="455"/>
      <c r="J4" s="456"/>
      <c r="K4" s="454" t="str">
        <f>Kat3S2</f>
        <v>sestava s libovolným náčiním</v>
      </c>
      <c r="L4" s="455"/>
      <c r="M4" s="455"/>
      <c r="N4" s="455"/>
      <c r="O4" s="456"/>
      <c r="P4" s="439" t="s">
        <v>348</v>
      </c>
      <c r="Q4" s="441" t="s">
        <v>349</v>
      </c>
    </row>
    <row r="5" spans="1:21" ht="16.5" thickBot="1">
      <c r="A5" s="444">
        <v>0</v>
      </c>
      <c r="B5" s="446">
        <v>0</v>
      </c>
      <c r="C5" s="446">
        <v>0</v>
      </c>
      <c r="D5" s="448">
        <v>0</v>
      </c>
      <c r="E5" s="458"/>
      <c r="F5" s="152" t="s">
        <v>354</v>
      </c>
      <c r="G5" s="166" t="s">
        <v>350</v>
      </c>
      <c r="H5" s="166" t="s">
        <v>351</v>
      </c>
      <c r="I5" s="166" t="s">
        <v>352</v>
      </c>
      <c r="J5" s="167" t="s">
        <v>353</v>
      </c>
      <c r="K5" s="152" t="s">
        <v>354</v>
      </c>
      <c r="L5" s="166" t="s">
        <v>350</v>
      </c>
      <c r="M5" s="166" t="s">
        <v>351</v>
      </c>
      <c r="N5" s="166" t="s">
        <v>352</v>
      </c>
      <c r="O5" s="167" t="s">
        <v>353</v>
      </c>
      <c r="P5" s="440">
        <v>0</v>
      </c>
      <c r="Q5" s="442">
        <v>0</v>
      </c>
    </row>
    <row r="6" spans="1:21" ht="32.1" customHeight="1" thickTop="1">
      <c r="A6" s="168">
        <f>Seznam!B16</f>
        <v>1</v>
      </c>
      <c r="B6" s="169" t="str">
        <f>Seznam!C16</f>
        <v>Natálie Podborská</v>
      </c>
      <c r="C6" s="144">
        <f>Seznam!D16</f>
        <v>2008</v>
      </c>
      <c r="D6" s="170" t="str">
        <f>Seznam!E16</f>
        <v>SK TRASKO Vyškov</v>
      </c>
      <c r="E6" s="233">
        <f>Seznam!F16</f>
        <v>0</v>
      </c>
      <c r="F6" s="173"/>
      <c r="G6" s="171"/>
      <c r="H6" s="171"/>
      <c r="I6" s="171"/>
      <c r="J6" s="172"/>
      <c r="K6" s="173"/>
      <c r="L6" s="171"/>
      <c r="M6" s="171"/>
      <c r="N6" s="171"/>
      <c r="O6" s="172"/>
      <c r="P6" s="174"/>
      <c r="Q6" s="175"/>
    </row>
    <row r="7" spans="1:21" ht="32.1" customHeight="1">
      <c r="A7" s="153">
        <f>Seznam!B17</f>
        <v>2</v>
      </c>
      <c r="B7" s="154" t="str">
        <f>Seznam!C17</f>
        <v>Nikola Blažková</v>
      </c>
      <c r="C7" s="145">
        <f>Seznam!D17</f>
        <v>2008</v>
      </c>
      <c r="D7" s="155" t="str">
        <f>Seznam!E17</f>
        <v>RG Proactive Milevsko</v>
      </c>
      <c r="E7" s="234">
        <f>Seznam!F17</f>
        <v>0</v>
      </c>
      <c r="F7" s="176"/>
      <c r="G7" s="156"/>
      <c r="H7" s="156"/>
      <c r="I7" s="156"/>
      <c r="J7" s="157"/>
      <c r="K7" s="176"/>
      <c r="L7" s="156"/>
      <c r="M7" s="156"/>
      <c r="N7" s="156"/>
      <c r="O7" s="157"/>
      <c r="P7" s="177"/>
      <c r="Q7" s="158"/>
    </row>
    <row r="8" spans="1:21" ht="32.1" customHeight="1">
      <c r="A8" s="153">
        <f>Seznam!B18</f>
        <v>3</v>
      </c>
      <c r="B8" s="154" t="str">
        <f>Seznam!C18</f>
        <v>Adéla Navrátilová</v>
      </c>
      <c r="C8" s="145">
        <f>Seznam!D18</f>
        <v>2008</v>
      </c>
      <c r="D8" s="155" t="str">
        <f>Seznam!E18</f>
        <v>SK TRASKO Vyškov</v>
      </c>
      <c r="E8" s="234">
        <f>Seznam!F18</f>
        <v>0</v>
      </c>
      <c r="F8" s="176"/>
      <c r="G8" s="156"/>
      <c r="H8" s="156"/>
      <c r="I8" s="156"/>
      <c r="J8" s="157"/>
      <c r="K8" s="176"/>
      <c r="L8" s="156"/>
      <c r="M8" s="156"/>
      <c r="N8" s="156"/>
      <c r="O8" s="157"/>
      <c r="P8" s="177"/>
      <c r="Q8" s="158"/>
    </row>
    <row r="9" spans="1:21" ht="32.1" customHeight="1">
      <c r="A9" s="153">
        <f>Seznam!B19</f>
        <v>4</v>
      </c>
      <c r="B9" s="154" t="str">
        <f>Seznam!C19</f>
        <v>Kristina Procházková</v>
      </c>
      <c r="C9" s="145">
        <f>Seznam!D19</f>
        <v>2008</v>
      </c>
      <c r="D9" s="155" t="str">
        <f>Seznam!E19</f>
        <v>RG Proactive Milevsko</v>
      </c>
      <c r="E9" s="234">
        <f>Seznam!F19</f>
        <v>0</v>
      </c>
      <c r="F9" s="176"/>
      <c r="G9" s="156"/>
      <c r="H9" s="156"/>
      <c r="I9" s="156"/>
      <c r="J9" s="157"/>
      <c r="K9" s="176"/>
      <c r="L9" s="156"/>
      <c r="M9" s="156"/>
      <c r="N9" s="156"/>
      <c r="O9" s="157"/>
      <c r="P9" s="177"/>
      <c r="Q9" s="158"/>
    </row>
    <row r="10" spans="1:21" ht="32.1" customHeight="1">
      <c r="A10" s="153" t="e">
        <f>Seznam!#REF!</f>
        <v>#REF!</v>
      </c>
      <c r="B10" s="154" t="e">
        <f>Seznam!#REF!</f>
        <v>#REF!</v>
      </c>
      <c r="C10" s="145" t="e">
        <f>Seznam!#REF!</f>
        <v>#REF!</v>
      </c>
      <c r="D10" s="155" t="e">
        <f>Seznam!#REF!</f>
        <v>#REF!</v>
      </c>
      <c r="E10" s="234" t="e">
        <f>Seznam!#REF!</f>
        <v>#REF!</v>
      </c>
      <c r="F10" s="176"/>
      <c r="G10" s="156"/>
      <c r="H10" s="156"/>
      <c r="I10" s="156"/>
      <c r="J10" s="157"/>
      <c r="K10" s="176"/>
      <c r="L10" s="156"/>
      <c r="M10" s="156"/>
      <c r="N10" s="156"/>
      <c r="O10" s="157"/>
      <c r="P10" s="177"/>
      <c r="Q10" s="158"/>
    </row>
    <row r="11" spans="1:21" ht="32.1" customHeight="1">
      <c r="A11" s="153">
        <f>Seznam!B20</f>
        <v>6</v>
      </c>
      <c r="B11" s="154" t="str">
        <f>Seznam!C20</f>
        <v>Karin Králová</v>
      </c>
      <c r="C11" s="145">
        <f>Seznam!D20</f>
        <v>2008</v>
      </c>
      <c r="D11" s="155" t="str">
        <f>Seznam!E20</f>
        <v>RG Proactive Milevsko</v>
      </c>
      <c r="E11" s="234">
        <f>Seznam!F20</f>
        <v>0</v>
      </c>
      <c r="F11" s="176"/>
      <c r="G11" s="156"/>
      <c r="H11" s="156"/>
      <c r="I11" s="156"/>
      <c r="J11" s="157"/>
      <c r="K11" s="176"/>
      <c r="L11" s="156"/>
      <c r="M11" s="156"/>
      <c r="N11" s="156"/>
      <c r="O11" s="157"/>
      <c r="P11" s="177"/>
      <c r="Q11" s="158"/>
    </row>
    <row r="12" spans="1:21" ht="32.1" customHeight="1">
      <c r="A12" s="224">
        <f>Seznam!B21</f>
        <v>7</v>
      </c>
      <c r="B12" s="225" t="str">
        <f>Seznam!C21</f>
        <v>Nikol Fukarová</v>
      </c>
      <c r="C12" s="219">
        <f>Seznam!D21</f>
        <v>2008</v>
      </c>
      <c r="D12" s="226" t="str">
        <f>Seznam!E21</f>
        <v>TopGym Karlovy Vary</v>
      </c>
      <c r="E12" s="235"/>
      <c r="F12" s="227"/>
      <c r="G12" s="228"/>
      <c r="H12" s="228"/>
      <c r="I12" s="228"/>
      <c r="J12" s="229"/>
      <c r="K12" s="227"/>
      <c r="L12" s="228"/>
      <c r="M12" s="228"/>
      <c r="N12" s="228"/>
      <c r="O12" s="229"/>
      <c r="P12" s="230"/>
      <c r="Q12" s="231"/>
    </row>
    <row r="13" spans="1:21" ht="32.1" customHeight="1">
      <c r="A13" s="224">
        <f>Seznam!B22</f>
        <v>8</v>
      </c>
      <c r="B13" s="225" t="str">
        <f>Seznam!C22</f>
        <v>Aneta Šimáková</v>
      </c>
      <c r="C13" s="219">
        <f>Seznam!D22</f>
        <v>2008</v>
      </c>
      <c r="D13" s="226" t="str">
        <f>Seznam!E22</f>
        <v>RG Proactive Milevsko</v>
      </c>
      <c r="E13" s="235">
        <f>Seznam!F21</f>
        <v>0</v>
      </c>
      <c r="F13" s="227"/>
      <c r="G13" s="228"/>
      <c r="H13" s="228"/>
      <c r="I13" s="228"/>
      <c r="J13" s="229"/>
      <c r="K13" s="227"/>
      <c r="L13" s="228"/>
      <c r="M13" s="228"/>
      <c r="N13" s="228"/>
      <c r="O13" s="229"/>
      <c r="P13" s="230"/>
      <c r="Q13" s="231"/>
    </row>
    <row r="14" spans="1:21" ht="32.1" customHeight="1" thickBot="1">
      <c r="A14" s="159"/>
      <c r="B14" s="160"/>
      <c r="C14" s="146"/>
      <c r="D14" s="161"/>
      <c r="E14" s="236"/>
      <c r="F14" s="178"/>
      <c r="G14" s="162"/>
      <c r="H14" s="162"/>
      <c r="I14" s="162"/>
      <c r="J14" s="163"/>
      <c r="K14" s="178"/>
      <c r="L14" s="162"/>
      <c r="M14" s="162"/>
      <c r="N14" s="162"/>
      <c r="O14" s="163"/>
      <c r="P14" s="179"/>
      <c r="Q14" s="164"/>
    </row>
    <row r="15" spans="1:21" ht="13.5" thickTop="1"/>
    <row r="16" spans="1:21" ht="23.25" thickBot="1">
      <c r="A16" s="165" t="s">
        <v>122</v>
      </c>
      <c r="B16" s="165"/>
      <c r="C16" s="165"/>
      <c r="D16" s="165"/>
      <c r="E16" s="232"/>
      <c r="F16" s="165"/>
      <c r="G16" s="140"/>
      <c r="H16" s="140"/>
      <c r="I16" s="140"/>
      <c r="J16" s="140"/>
      <c r="K16" s="140"/>
      <c r="L16" s="140"/>
      <c r="M16" s="140"/>
      <c r="N16" s="140"/>
      <c r="O16" s="1"/>
      <c r="P16" s="143"/>
    </row>
    <row r="17" spans="1:21" ht="16.5" thickTop="1">
      <c r="A17" s="443" t="s">
        <v>347</v>
      </c>
      <c r="B17" s="445" t="s">
        <v>6</v>
      </c>
      <c r="C17" s="445" t="s">
        <v>3</v>
      </c>
      <c r="D17" s="447" t="s">
        <v>4</v>
      </c>
      <c r="E17" s="457" t="s">
        <v>5</v>
      </c>
      <c r="F17" s="454" t="s">
        <v>335</v>
      </c>
      <c r="G17" s="455"/>
      <c r="H17" s="455"/>
      <c r="I17" s="455"/>
      <c r="J17" s="456"/>
      <c r="K17" s="454" t="s">
        <v>334</v>
      </c>
      <c r="L17" s="455"/>
      <c r="M17" s="455"/>
      <c r="N17" s="455"/>
      <c r="O17" s="456"/>
      <c r="P17" s="454" t="s">
        <v>355</v>
      </c>
      <c r="Q17" s="455"/>
      <c r="R17" s="455"/>
      <c r="S17" s="456"/>
      <c r="T17" s="439" t="s">
        <v>348</v>
      </c>
      <c r="U17" s="441" t="s">
        <v>349</v>
      </c>
    </row>
    <row r="18" spans="1:21" ht="16.5" thickBot="1">
      <c r="A18" s="444">
        <v>0</v>
      </c>
      <c r="B18" s="446">
        <v>0</v>
      </c>
      <c r="C18" s="446">
        <v>0</v>
      </c>
      <c r="D18" s="448">
        <v>0</v>
      </c>
      <c r="E18" s="458"/>
      <c r="F18" s="152" t="s">
        <v>354</v>
      </c>
      <c r="G18" s="166" t="s">
        <v>350</v>
      </c>
      <c r="H18" s="166" t="s">
        <v>351</v>
      </c>
      <c r="I18" s="166" t="s">
        <v>352</v>
      </c>
      <c r="J18" s="167" t="s">
        <v>353</v>
      </c>
      <c r="K18" s="152" t="s">
        <v>354</v>
      </c>
      <c r="L18" s="166" t="s">
        <v>350</v>
      </c>
      <c r="M18" s="166" t="s">
        <v>351</v>
      </c>
      <c r="N18" s="166" t="s">
        <v>352</v>
      </c>
      <c r="O18" s="167" t="s">
        <v>353</v>
      </c>
      <c r="P18" s="166" t="s">
        <v>350</v>
      </c>
      <c r="Q18" s="166" t="s">
        <v>351</v>
      </c>
      <c r="R18" s="166" t="s">
        <v>352</v>
      </c>
      <c r="S18" s="167" t="s">
        <v>353</v>
      </c>
      <c r="T18" s="440">
        <v>0</v>
      </c>
      <c r="U18" s="442">
        <v>0</v>
      </c>
    </row>
    <row r="19" spans="1:21" ht="32.1" customHeight="1" thickTop="1">
      <c r="A19" s="168">
        <f>Seznam!B23</f>
        <v>1</v>
      </c>
      <c r="B19" s="169" t="str">
        <f>Seznam!C23</f>
        <v>Anna Pomahačová</v>
      </c>
      <c r="C19" s="144">
        <f>Seznam!D23</f>
        <v>2007</v>
      </c>
      <c r="D19" s="170" t="str">
        <f>Seznam!E23</f>
        <v>Žižkov I. Elite</v>
      </c>
      <c r="E19" s="233">
        <f>Seznam!F23</f>
        <v>0</v>
      </c>
      <c r="F19" s="173"/>
      <c r="G19" s="171"/>
      <c r="H19" s="171"/>
      <c r="I19" s="171"/>
      <c r="J19" s="172"/>
      <c r="K19" s="173"/>
      <c r="L19" s="171"/>
      <c r="M19" s="171"/>
      <c r="N19" s="171"/>
      <c r="O19" s="172"/>
      <c r="P19" s="171"/>
      <c r="Q19" s="171"/>
      <c r="R19" s="171"/>
      <c r="S19" s="172"/>
      <c r="T19" s="174"/>
      <c r="U19" s="175"/>
    </row>
    <row r="20" spans="1:21" ht="32.1" customHeight="1">
      <c r="A20" s="153">
        <f>Seznam!B24</f>
        <v>2</v>
      </c>
      <c r="B20" s="154" t="str">
        <f>Seznam!C24</f>
        <v>Natálie Legindi</v>
      </c>
      <c r="C20" s="145">
        <f>Seznam!D24</f>
        <v>2007</v>
      </c>
      <c r="D20" s="155" t="str">
        <f>Seznam!E24</f>
        <v>SKP MG Brno</v>
      </c>
      <c r="E20" s="234">
        <f>Seznam!F24</f>
        <v>0</v>
      </c>
      <c r="F20" s="176"/>
      <c r="G20" s="156"/>
      <c r="H20" s="156"/>
      <c r="I20" s="156"/>
      <c r="J20" s="157"/>
      <c r="K20" s="176"/>
      <c r="L20" s="156"/>
      <c r="M20" s="156"/>
      <c r="N20" s="156"/>
      <c r="O20" s="157"/>
      <c r="P20" s="156"/>
      <c r="Q20" s="156"/>
      <c r="R20" s="156"/>
      <c r="S20" s="157"/>
      <c r="T20" s="177"/>
      <c r="U20" s="158"/>
    </row>
    <row r="21" spans="1:21" ht="32.1" customHeight="1">
      <c r="A21" s="153">
        <f>Seznam!B25</f>
        <v>3</v>
      </c>
      <c r="B21" s="154" t="str">
        <f>Seznam!C25</f>
        <v>Anika Dominová</v>
      </c>
      <c r="C21" s="145">
        <f>Seznam!D25</f>
        <v>2007</v>
      </c>
      <c r="D21" s="155" t="str">
        <f>Seznam!E25</f>
        <v>SLAVIA HRADEC KRÁLOVÉ</v>
      </c>
      <c r="E21" s="234">
        <f>Seznam!F25</f>
        <v>0</v>
      </c>
      <c r="F21" s="176"/>
      <c r="G21" s="156"/>
      <c r="H21" s="156"/>
      <c r="I21" s="156"/>
      <c r="J21" s="157"/>
      <c r="K21" s="176"/>
      <c r="L21" s="156"/>
      <c r="M21" s="156"/>
      <c r="N21" s="156"/>
      <c r="O21" s="157"/>
      <c r="P21" s="156"/>
      <c r="Q21" s="156"/>
      <c r="R21" s="156"/>
      <c r="S21" s="157"/>
      <c r="T21" s="177"/>
      <c r="U21" s="158"/>
    </row>
    <row r="22" spans="1:21" ht="32.1" customHeight="1">
      <c r="A22" s="153">
        <f>Seznam!B26</f>
        <v>4</v>
      </c>
      <c r="B22" s="154" t="str">
        <f>Seznam!C26</f>
        <v>Anna Deimová</v>
      </c>
      <c r="C22" s="145">
        <f>Seznam!D26</f>
        <v>2007</v>
      </c>
      <c r="D22" s="155" t="str">
        <f>Seznam!E26</f>
        <v>GSK Tábor</v>
      </c>
      <c r="E22" s="234">
        <f>Seznam!F26</f>
        <v>0</v>
      </c>
      <c r="F22" s="176"/>
      <c r="G22" s="156"/>
      <c r="H22" s="156"/>
      <c r="I22" s="156"/>
      <c r="J22" s="157"/>
      <c r="K22" s="176"/>
      <c r="L22" s="156"/>
      <c r="M22" s="156"/>
      <c r="N22" s="156"/>
      <c r="O22" s="157"/>
      <c r="P22" s="156"/>
      <c r="Q22" s="156"/>
      <c r="R22" s="156"/>
      <c r="S22" s="157"/>
      <c r="T22" s="177"/>
      <c r="U22" s="158"/>
    </row>
    <row r="23" spans="1:21" ht="32.1" customHeight="1">
      <c r="A23" s="153">
        <f>Seznam!B27</f>
        <v>6</v>
      </c>
      <c r="B23" s="154" t="str">
        <f>Seznam!C27</f>
        <v>Natálie Šeďová</v>
      </c>
      <c r="C23" s="145">
        <f>Seznam!D27</f>
        <v>2007</v>
      </c>
      <c r="D23" s="155" t="str">
        <f>Seznam!E27</f>
        <v>SK PROVO Brno</v>
      </c>
      <c r="E23" s="234">
        <f>Seznam!F27</f>
        <v>0</v>
      </c>
      <c r="F23" s="176"/>
      <c r="G23" s="156"/>
      <c r="H23" s="156"/>
      <c r="I23" s="156"/>
      <c r="J23" s="157"/>
      <c r="K23" s="176"/>
      <c r="L23" s="156"/>
      <c r="M23" s="156"/>
      <c r="N23" s="156"/>
      <c r="O23" s="157"/>
      <c r="P23" s="156"/>
      <c r="Q23" s="156"/>
      <c r="R23" s="156"/>
      <c r="S23" s="157"/>
      <c r="T23" s="177"/>
      <c r="U23" s="158"/>
    </row>
    <row r="24" spans="1:21" ht="32.1" customHeight="1">
      <c r="A24" s="224">
        <f>Seznam!B28</f>
        <v>7</v>
      </c>
      <c r="B24" s="225" t="str">
        <f>Seznam!C28</f>
        <v>Tereza Procházková</v>
      </c>
      <c r="C24" s="219">
        <f>Seznam!D28</f>
        <v>2007</v>
      </c>
      <c r="D24" s="226" t="str">
        <f>Seznam!E28</f>
        <v>SKP MG Brno</v>
      </c>
      <c r="E24" s="235">
        <f>Seznam!F28</f>
        <v>0</v>
      </c>
      <c r="F24" s="227"/>
      <c r="G24" s="228"/>
      <c r="H24" s="228"/>
      <c r="I24" s="228"/>
      <c r="J24" s="229"/>
      <c r="K24" s="227"/>
      <c r="L24" s="228"/>
      <c r="M24" s="228"/>
      <c r="N24" s="228"/>
      <c r="O24" s="229"/>
      <c r="P24" s="228"/>
      <c r="Q24" s="228"/>
      <c r="R24" s="228"/>
      <c r="S24" s="229"/>
      <c r="T24" s="230"/>
      <c r="U24" s="231"/>
    </row>
    <row r="25" spans="1:21" ht="32.1" customHeight="1">
      <c r="A25" s="224">
        <f>Seznam!B29</f>
        <v>8</v>
      </c>
      <c r="B25" s="225" t="str">
        <f>Seznam!C29</f>
        <v>Karolína Laubelová</v>
      </c>
      <c r="C25" s="219">
        <f>Seznam!D29</f>
        <v>2007</v>
      </c>
      <c r="D25" s="226" t="str">
        <f>Seznam!E29</f>
        <v>SLAVIA HRADEC KRÁLOVÉ</v>
      </c>
      <c r="E25" s="235">
        <f>Seznam!F29</f>
        <v>0</v>
      </c>
      <c r="F25" s="227"/>
      <c r="G25" s="228"/>
      <c r="H25" s="228"/>
      <c r="I25" s="228"/>
      <c r="J25" s="229"/>
      <c r="K25" s="227"/>
      <c r="L25" s="228"/>
      <c r="M25" s="228"/>
      <c r="N25" s="228"/>
      <c r="O25" s="229"/>
      <c r="P25" s="228"/>
      <c r="Q25" s="228"/>
      <c r="R25" s="228"/>
      <c r="S25" s="229"/>
      <c r="T25" s="230"/>
      <c r="U25" s="231"/>
    </row>
    <row r="26" spans="1:21" ht="32.1" customHeight="1">
      <c r="A26" s="224">
        <f>Seznam!B30</f>
        <v>9</v>
      </c>
      <c r="B26" s="225" t="str">
        <f>Seznam!C30</f>
        <v>Sofie Sůvová</v>
      </c>
      <c r="C26" s="219">
        <f>Seznam!D30</f>
        <v>2007</v>
      </c>
      <c r="D26" s="226" t="str">
        <f>Seznam!E30</f>
        <v>Žižkov I. Elite</v>
      </c>
      <c r="E26" s="235">
        <f>Seznam!F30</f>
        <v>0</v>
      </c>
      <c r="F26" s="227"/>
      <c r="G26" s="228"/>
      <c r="H26" s="228"/>
      <c r="I26" s="228"/>
      <c r="J26" s="229"/>
      <c r="K26" s="227"/>
      <c r="L26" s="228"/>
      <c r="M26" s="228"/>
      <c r="N26" s="228"/>
      <c r="O26" s="229"/>
      <c r="P26" s="228"/>
      <c r="Q26" s="228"/>
      <c r="R26" s="228"/>
      <c r="S26" s="229"/>
      <c r="T26" s="230"/>
      <c r="U26" s="231"/>
    </row>
    <row r="27" spans="1:21" ht="32.1" customHeight="1" thickBot="1">
      <c r="A27" s="159">
        <f>Seznam!B31</f>
        <v>12</v>
      </c>
      <c r="B27" s="160" t="str">
        <f>Seznam!C31</f>
        <v>Valentýna Petříková</v>
      </c>
      <c r="C27" s="146">
        <f>Seznam!D31</f>
        <v>2007</v>
      </c>
      <c r="D27" s="161" t="str">
        <f>Seznam!E31</f>
        <v>RG Proactive Milevsko</v>
      </c>
      <c r="E27" s="236"/>
      <c r="F27" s="178"/>
      <c r="G27" s="162"/>
      <c r="H27" s="162"/>
      <c r="I27" s="162"/>
      <c r="J27" s="163"/>
      <c r="K27" s="178"/>
      <c r="L27" s="162"/>
      <c r="M27" s="162"/>
      <c r="N27" s="162"/>
      <c r="O27" s="163"/>
      <c r="P27" s="162"/>
      <c r="Q27" s="162"/>
      <c r="R27" s="162"/>
      <c r="S27" s="163"/>
      <c r="T27" s="179"/>
      <c r="U27" s="164"/>
    </row>
    <row r="28" spans="1:21" ht="13.5" thickTop="1"/>
  </sheetData>
  <mergeCells count="20">
    <mergeCell ref="U17:U18"/>
    <mergeCell ref="P17:S17"/>
    <mergeCell ref="E17:E18"/>
    <mergeCell ref="F17:J17"/>
    <mergeCell ref="K17:O17"/>
    <mergeCell ref="T17:T18"/>
    <mergeCell ref="A4:A5"/>
    <mergeCell ref="B4:B5"/>
    <mergeCell ref="C4:C5"/>
    <mergeCell ref="D4:D5"/>
    <mergeCell ref="A17:A18"/>
    <mergeCell ref="B17:B18"/>
    <mergeCell ref="C17:C18"/>
    <mergeCell ref="D17:D18"/>
    <mergeCell ref="Q4:Q5"/>
    <mergeCell ref="D1:L1"/>
    <mergeCell ref="P4:P5"/>
    <mergeCell ref="F4:J4"/>
    <mergeCell ref="K4:O4"/>
    <mergeCell ref="E4:E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5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topLeftCell="A25" workbookViewId="0">
      <selection activeCell="A33" sqref="A33:XFD33"/>
    </sheetView>
  </sheetViews>
  <sheetFormatPr defaultRowHeight="12.75"/>
  <cols>
    <col min="1" max="1" width="10.7109375" customWidth="1"/>
    <col min="2" max="2" width="24.42578125" bestFit="1" customWidth="1"/>
    <col min="3" max="3" width="9" customWidth="1"/>
    <col min="4" max="4" width="33.42578125" bestFit="1" customWidth="1"/>
    <col min="5" max="5" width="8.85546875" style="5" hidden="1" customWidth="1"/>
    <col min="6" max="6" width="9.42578125" style="46" customWidth="1"/>
    <col min="7" max="7" width="8.42578125" style="46" customWidth="1"/>
    <col min="8" max="8" width="9.140625" style="46" customWidth="1"/>
    <col min="9" max="9" width="8.7109375" style="46" customWidth="1"/>
    <col min="10" max="10" width="9.42578125" style="46" bestFit="1" customWidth="1"/>
    <col min="11" max="11" width="7.7109375" style="46" customWidth="1"/>
    <col min="12" max="12" width="7.5703125" style="46" customWidth="1"/>
    <col min="13" max="13" width="9.42578125" style="46" customWidth="1"/>
    <col min="14" max="14" width="8.28515625" style="46" customWidth="1"/>
    <col min="15" max="15" width="8.5703125" customWidth="1"/>
    <col min="16" max="16" width="9" customWidth="1"/>
    <col min="17" max="17" width="8.42578125" customWidth="1"/>
    <col min="19" max="19" width="10.28515625" customWidth="1"/>
    <col min="20" max="20" width="9.42578125" customWidth="1"/>
    <col min="21" max="21" width="10.28515625" customWidth="1"/>
    <col min="22" max="22" width="10.140625" bestFit="1" customWidth="1"/>
  </cols>
  <sheetData>
    <row r="1" spans="1:22" ht="22.5">
      <c r="A1" s="1" t="s">
        <v>344</v>
      </c>
      <c r="C1" s="4"/>
      <c r="D1" s="435" t="s">
        <v>356</v>
      </c>
      <c r="E1" s="435"/>
      <c r="F1" s="435"/>
      <c r="G1" s="435"/>
      <c r="H1" s="435"/>
      <c r="I1" s="435"/>
      <c r="J1" s="435"/>
      <c r="K1" s="435"/>
      <c r="L1" s="435"/>
      <c r="N1" s="140"/>
      <c r="P1" s="141" t="s">
        <v>357</v>
      </c>
      <c r="Q1" s="141"/>
      <c r="R1" s="140"/>
      <c r="S1" s="140"/>
      <c r="U1" s="140"/>
      <c r="V1" s="1"/>
    </row>
    <row r="2" spans="1:22" ht="22.5">
      <c r="A2" s="1"/>
      <c r="C2" s="4"/>
      <c r="D2" s="1"/>
      <c r="E2" s="4"/>
      <c r="F2" s="140"/>
      <c r="G2" s="140"/>
      <c r="H2" s="140"/>
      <c r="I2" s="140"/>
      <c r="J2" s="140"/>
      <c r="K2" s="140"/>
      <c r="L2" s="140"/>
      <c r="M2" s="140"/>
      <c r="N2" s="140"/>
      <c r="P2" s="141" t="str">
        <f>Místo</f>
        <v>Milevsko</v>
      </c>
      <c r="Q2" s="141"/>
      <c r="R2" s="140"/>
      <c r="S2" s="140"/>
      <c r="U2" s="140"/>
      <c r="V2" s="1"/>
    </row>
    <row r="3" spans="1:22" ht="23.25" thickBot="1">
      <c r="A3" s="165" t="str">
        <f>_kat5</f>
        <v>5. Naděje mladší  2006</v>
      </c>
      <c r="B3" s="165"/>
      <c r="C3" s="165"/>
      <c r="D3" s="165"/>
      <c r="E3" s="232"/>
      <c r="F3" s="165"/>
      <c r="G3" s="140"/>
      <c r="H3" s="140"/>
      <c r="I3" s="140"/>
      <c r="J3" s="140"/>
      <c r="K3" s="140"/>
      <c r="L3" s="140"/>
      <c r="M3" s="140"/>
      <c r="N3" s="140"/>
      <c r="O3" s="1"/>
      <c r="P3" s="143"/>
    </row>
    <row r="4" spans="1:22" ht="16.5" customHeight="1" thickTop="1">
      <c r="A4" s="465" t="s">
        <v>347</v>
      </c>
      <c r="B4" s="463" t="s">
        <v>6</v>
      </c>
      <c r="C4" s="463" t="s">
        <v>3</v>
      </c>
      <c r="D4" s="461" t="s">
        <v>4</v>
      </c>
      <c r="E4" s="457" t="s">
        <v>5</v>
      </c>
      <c r="F4" s="454" t="s">
        <v>335</v>
      </c>
      <c r="G4" s="455"/>
      <c r="H4" s="455"/>
      <c r="I4" s="456"/>
      <c r="J4" s="454" t="s">
        <v>334</v>
      </c>
      <c r="K4" s="455"/>
      <c r="L4" s="455"/>
      <c r="M4" s="455"/>
      <c r="N4" s="456"/>
      <c r="O4" s="454" t="s">
        <v>355</v>
      </c>
      <c r="P4" s="455"/>
      <c r="Q4" s="455"/>
      <c r="R4" s="455"/>
      <c r="S4" s="456"/>
      <c r="T4" s="457" t="s">
        <v>348</v>
      </c>
      <c r="U4" s="459" t="s">
        <v>349</v>
      </c>
    </row>
    <row r="5" spans="1:22" ht="16.5" thickBot="1">
      <c r="A5" s="468">
        <v>0</v>
      </c>
      <c r="B5" s="469">
        <v>0</v>
      </c>
      <c r="C5" s="469">
        <v>0</v>
      </c>
      <c r="D5" s="467">
        <v>0</v>
      </c>
      <c r="E5" s="458"/>
      <c r="F5" s="166" t="s">
        <v>350</v>
      </c>
      <c r="G5" s="166" t="s">
        <v>351</v>
      </c>
      <c r="H5" s="166" t="s">
        <v>352</v>
      </c>
      <c r="I5" s="167" t="s">
        <v>353</v>
      </c>
      <c r="J5" s="152" t="s">
        <v>354</v>
      </c>
      <c r="K5" s="166" t="s">
        <v>350</v>
      </c>
      <c r="L5" s="166" t="s">
        <v>351</v>
      </c>
      <c r="M5" s="166" t="s">
        <v>352</v>
      </c>
      <c r="N5" s="167" t="s">
        <v>353</v>
      </c>
      <c r="O5" s="152" t="s">
        <v>354</v>
      </c>
      <c r="P5" s="166" t="s">
        <v>350</v>
      </c>
      <c r="Q5" s="166" t="s">
        <v>351</v>
      </c>
      <c r="R5" s="166" t="s">
        <v>352</v>
      </c>
      <c r="S5" s="167" t="s">
        <v>353</v>
      </c>
      <c r="T5" s="458">
        <v>0</v>
      </c>
      <c r="U5" s="460">
        <v>0</v>
      </c>
    </row>
    <row r="6" spans="1:22" ht="32.1" customHeight="1" thickTop="1">
      <c r="A6" s="168">
        <f>Seznam!B32</f>
        <v>1</v>
      </c>
      <c r="B6" s="169" t="str">
        <f>Seznam!C32</f>
        <v>Klára Orlová</v>
      </c>
      <c r="C6" s="144">
        <f>Seznam!D32</f>
        <v>2006</v>
      </c>
      <c r="D6" s="170" t="str">
        <f>Seznam!E32</f>
        <v>TopGym Karlovy Vary</v>
      </c>
      <c r="E6" s="233">
        <f>Seznam!F32</f>
        <v>0</v>
      </c>
      <c r="F6" s="171"/>
      <c r="G6" s="171"/>
      <c r="H6" s="171"/>
      <c r="I6" s="172"/>
      <c r="J6" s="173"/>
      <c r="K6" s="171"/>
      <c r="L6" s="171"/>
      <c r="M6" s="171"/>
      <c r="N6" s="172"/>
      <c r="O6" s="173"/>
      <c r="P6" s="171"/>
      <c r="Q6" s="171"/>
      <c r="R6" s="171"/>
      <c r="S6" s="172"/>
      <c r="T6" s="174"/>
      <c r="U6" s="175"/>
    </row>
    <row r="7" spans="1:22" ht="32.1" customHeight="1">
      <c r="A7" s="153">
        <f>Seznam!B33</f>
        <v>2</v>
      </c>
      <c r="B7" s="154" t="str">
        <f>Seznam!C33</f>
        <v>Vendula Samková</v>
      </c>
      <c r="C7" s="145">
        <f>Seznam!D33</f>
        <v>2006</v>
      </c>
      <c r="D7" s="155" t="str">
        <f>Seznam!E33</f>
        <v>SLAVIA HRADEC KRÁLOVÉ</v>
      </c>
      <c r="E7" s="234">
        <f>Seznam!F33</f>
        <v>0</v>
      </c>
      <c r="F7" s="156"/>
      <c r="G7" s="156"/>
      <c r="H7" s="156"/>
      <c r="I7" s="157"/>
      <c r="J7" s="176"/>
      <c r="K7" s="156"/>
      <c r="L7" s="156"/>
      <c r="M7" s="156"/>
      <c r="N7" s="157"/>
      <c r="O7" s="176"/>
      <c r="P7" s="156"/>
      <c r="Q7" s="156"/>
      <c r="R7" s="156"/>
      <c r="S7" s="157"/>
      <c r="T7" s="177"/>
      <c r="U7" s="158"/>
    </row>
    <row r="8" spans="1:22" ht="32.1" customHeight="1">
      <c r="A8" s="153">
        <f>Seznam!B34</f>
        <v>3</v>
      </c>
      <c r="B8" s="154" t="str">
        <f>Seznam!C34</f>
        <v>Natálie Lavičková</v>
      </c>
      <c r="C8" s="145">
        <f>Seznam!D34</f>
        <v>2006</v>
      </c>
      <c r="D8" s="155" t="str">
        <f>Seznam!E34</f>
        <v>RG Proactive Milevsko</v>
      </c>
      <c r="E8" s="234">
        <f>Seznam!F34</f>
        <v>0</v>
      </c>
      <c r="F8" s="156"/>
      <c r="G8" s="156"/>
      <c r="H8" s="156"/>
      <c r="I8" s="157"/>
      <c r="J8" s="176"/>
      <c r="K8" s="156"/>
      <c r="L8" s="156"/>
      <c r="M8" s="156"/>
      <c r="N8" s="157"/>
      <c r="O8" s="176"/>
      <c r="P8" s="156"/>
      <c r="Q8" s="156"/>
      <c r="R8" s="156"/>
      <c r="S8" s="157"/>
      <c r="T8" s="177"/>
      <c r="U8" s="158"/>
    </row>
    <row r="9" spans="1:22" ht="32.1" customHeight="1">
      <c r="A9" s="153">
        <f>Seznam!B35</f>
        <v>4</v>
      </c>
      <c r="B9" s="154" t="str">
        <f>Seznam!C35</f>
        <v>Veronika Hvězdová</v>
      </c>
      <c r="C9" s="145">
        <f>Seznam!D35</f>
        <v>2006</v>
      </c>
      <c r="D9" s="155" t="str">
        <f>Seznam!E35</f>
        <v>SLAVIA HRADEC KRÁLOVÉ</v>
      </c>
      <c r="E9" s="234">
        <f>Seznam!F35</f>
        <v>0</v>
      </c>
      <c r="F9" s="156"/>
      <c r="G9" s="156"/>
      <c r="H9" s="156"/>
      <c r="I9" s="157"/>
      <c r="J9" s="176"/>
      <c r="K9" s="156"/>
      <c r="L9" s="156"/>
      <c r="M9" s="156"/>
      <c r="N9" s="157"/>
      <c r="O9" s="176"/>
      <c r="P9" s="156"/>
      <c r="Q9" s="156"/>
      <c r="R9" s="156"/>
      <c r="S9" s="157"/>
      <c r="T9" s="177"/>
      <c r="U9" s="158"/>
    </row>
    <row r="10" spans="1:22" ht="32.1" customHeight="1">
      <c r="A10" s="153">
        <f>Seznam!B36</f>
        <v>5</v>
      </c>
      <c r="B10" s="154" t="str">
        <f>Seznam!C36</f>
        <v>Barbora Bendová</v>
      </c>
      <c r="C10" s="145">
        <f>Seznam!D36</f>
        <v>2006</v>
      </c>
      <c r="D10" s="155" t="str">
        <f>Seznam!E36</f>
        <v>GSK Tábor</v>
      </c>
      <c r="E10" s="234">
        <f>Seznam!F36</f>
        <v>0</v>
      </c>
      <c r="F10" s="156"/>
      <c r="G10" s="156"/>
      <c r="H10" s="156"/>
      <c r="I10" s="157"/>
      <c r="J10" s="176"/>
      <c r="K10" s="156"/>
      <c r="L10" s="156"/>
      <c r="M10" s="156"/>
      <c r="N10" s="157"/>
      <c r="O10" s="176"/>
      <c r="P10" s="156"/>
      <c r="Q10" s="156"/>
      <c r="R10" s="156"/>
      <c r="S10" s="157"/>
      <c r="T10" s="177"/>
      <c r="U10" s="158"/>
    </row>
    <row r="11" spans="1:22" ht="32.1" customHeight="1">
      <c r="A11" s="224">
        <f>Seznam!B37</f>
        <v>6</v>
      </c>
      <c r="B11" s="225" t="str">
        <f>Seznam!C37</f>
        <v>Barbora Bouzková</v>
      </c>
      <c r="C11" s="219">
        <f>Seznam!D37</f>
        <v>2006</v>
      </c>
      <c r="D11" s="226" t="str">
        <f>Seznam!E37</f>
        <v>TJ Sokol Plzeň IV</v>
      </c>
      <c r="E11" s="235"/>
      <c r="F11" s="228"/>
      <c r="G11" s="228"/>
      <c r="H11" s="228"/>
      <c r="I11" s="229"/>
      <c r="J11" s="227"/>
      <c r="K11" s="228"/>
      <c r="L11" s="228"/>
      <c r="M11" s="228"/>
      <c r="N11" s="229"/>
      <c r="O11" s="227"/>
      <c r="P11" s="228"/>
      <c r="Q11" s="228"/>
      <c r="R11" s="228"/>
      <c r="S11" s="229"/>
      <c r="T11" s="230"/>
      <c r="U11" s="231"/>
    </row>
    <row r="12" spans="1:22" ht="32.1" customHeight="1">
      <c r="A12" s="224">
        <f>Seznam!B38</f>
        <v>7</v>
      </c>
      <c r="B12" s="225" t="str">
        <f>Seznam!C38</f>
        <v>Eliška Machalová</v>
      </c>
      <c r="C12" s="219">
        <f>Seznam!D38</f>
        <v>2006</v>
      </c>
      <c r="D12" s="226" t="str">
        <f>Seznam!E38</f>
        <v>RG Proactive Milevsko</v>
      </c>
      <c r="E12" s="235"/>
      <c r="F12" s="228"/>
      <c r="G12" s="228"/>
      <c r="H12" s="228"/>
      <c r="I12" s="229"/>
      <c r="J12" s="227"/>
      <c r="K12" s="228"/>
      <c r="L12" s="228"/>
      <c r="M12" s="228"/>
      <c r="N12" s="229"/>
      <c r="O12" s="227"/>
      <c r="P12" s="228"/>
      <c r="Q12" s="228"/>
      <c r="R12" s="228"/>
      <c r="S12" s="229"/>
      <c r="T12" s="230"/>
      <c r="U12" s="231"/>
    </row>
    <row r="13" spans="1:22" ht="32.1" customHeight="1">
      <c r="A13" s="224">
        <f>Seznam!B39</f>
        <v>8</v>
      </c>
      <c r="B13" s="225" t="str">
        <f>Seznam!C39</f>
        <v>Natálie Klímková</v>
      </c>
      <c r="C13" s="219">
        <f>Seznam!D39</f>
        <v>2006</v>
      </c>
      <c r="D13" s="226" t="str">
        <f>Seznam!E39</f>
        <v>TJ Sokol Bedřichov</v>
      </c>
      <c r="E13" s="235"/>
      <c r="F13" s="228"/>
      <c r="G13" s="228"/>
      <c r="H13" s="228"/>
      <c r="I13" s="229"/>
      <c r="J13" s="227"/>
      <c r="K13" s="228"/>
      <c r="L13" s="228"/>
      <c r="M13" s="228"/>
      <c r="N13" s="229"/>
      <c r="O13" s="227"/>
      <c r="P13" s="228"/>
      <c r="Q13" s="228"/>
      <c r="R13" s="228"/>
      <c r="S13" s="229"/>
      <c r="T13" s="230"/>
      <c r="U13" s="231"/>
    </row>
    <row r="14" spans="1:22" ht="32.1" customHeight="1">
      <c r="A14" s="224">
        <f>Seznam!B40</f>
        <v>9</v>
      </c>
      <c r="B14" s="225" t="str">
        <f>Seznam!C40</f>
        <v>Kristýna Barešová</v>
      </c>
      <c r="C14" s="219">
        <f>Seznam!D40</f>
        <v>2006</v>
      </c>
      <c r="D14" s="226" t="str">
        <f>Seznam!E40</f>
        <v>SLAVIA HRADEC KRÁLOVÉ</v>
      </c>
      <c r="E14" s="235"/>
      <c r="F14" s="228"/>
      <c r="G14" s="228"/>
      <c r="H14" s="228"/>
      <c r="I14" s="229"/>
      <c r="J14" s="227"/>
      <c r="K14" s="228"/>
      <c r="L14" s="228"/>
      <c r="M14" s="228"/>
      <c r="N14" s="229"/>
      <c r="O14" s="227"/>
      <c r="P14" s="228"/>
      <c r="Q14" s="228"/>
      <c r="R14" s="228"/>
      <c r="S14" s="229"/>
      <c r="T14" s="230"/>
      <c r="U14" s="231"/>
    </row>
    <row r="15" spans="1:22" ht="32.1" customHeight="1">
      <c r="A15" s="224">
        <f>Seznam!B41</f>
        <v>10</v>
      </c>
      <c r="B15" s="225" t="str">
        <f>Seznam!C41</f>
        <v>Adéla Brhelová</v>
      </c>
      <c r="C15" s="219">
        <f>Seznam!D41</f>
        <v>2006</v>
      </c>
      <c r="D15" s="226" t="str">
        <f>Seznam!E41</f>
        <v>SK PROVO Brno</v>
      </c>
      <c r="E15" s="235">
        <f>Seznam!F43</f>
        <v>0</v>
      </c>
      <c r="F15" s="228"/>
      <c r="G15" s="228"/>
      <c r="H15" s="228"/>
      <c r="I15" s="229"/>
      <c r="J15" s="227"/>
      <c r="K15" s="228"/>
      <c r="L15" s="228"/>
      <c r="M15" s="228"/>
      <c r="N15" s="229"/>
      <c r="O15" s="227"/>
      <c r="P15" s="228"/>
      <c r="Q15" s="228"/>
      <c r="R15" s="228"/>
      <c r="S15" s="229"/>
      <c r="T15" s="230"/>
      <c r="U15" s="231"/>
    </row>
    <row r="16" spans="1:22" ht="32.1" customHeight="1">
      <c r="A16" s="224">
        <f>Seznam!B42</f>
        <v>11</v>
      </c>
      <c r="B16" s="225" t="str">
        <f>Seznam!C42</f>
        <v>Karolína Kohnová</v>
      </c>
      <c r="C16" s="219">
        <f>Seznam!D42</f>
        <v>2006</v>
      </c>
      <c r="D16" s="226" t="str">
        <f>Seznam!E42</f>
        <v>TJ Sokol Bedřichov</v>
      </c>
      <c r="E16" s="235"/>
      <c r="F16" s="228"/>
      <c r="G16" s="228"/>
      <c r="H16" s="228"/>
      <c r="I16" s="229"/>
      <c r="J16" s="227"/>
      <c r="K16" s="228"/>
      <c r="L16" s="228"/>
      <c r="M16" s="228"/>
      <c r="N16" s="229"/>
      <c r="O16" s="227"/>
      <c r="P16" s="228"/>
      <c r="Q16" s="228"/>
      <c r="R16" s="228"/>
      <c r="S16" s="229"/>
      <c r="T16" s="230"/>
      <c r="U16" s="231"/>
    </row>
    <row r="17" spans="1:21" ht="32.1" customHeight="1">
      <c r="A17" s="224">
        <f>Seznam!B43</f>
        <v>12</v>
      </c>
      <c r="B17" s="225" t="str">
        <f>Seznam!C43</f>
        <v>Viktorie Ličková</v>
      </c>
      <c r="C17" s="219">
        <f>Seznam!D43</f>
        <v>2006</v>
      </c>
      <c r="D17" s="226" t="str">
        <f>Seznam!E43</f>
        <v>SKP MG Brno</v>
      </c>
      <c r="E17" s="235">
        <f>Seznam!F44</f>
        <v>0</v>
      </c>
      <c r="F17" s="228"/>
      <c r="G17" s="228"/>
      <c r="H17" s="228"/>
      <c r="I17" s="229"/>
      <c r="J17" s="227"/>
      <c r="K17" s="228"/>
      <c r="L17" s="228"/>
      <c r="M17" s="228"/>
      <c r="N17" s="229"/>
      <c r="O17" s="227"/>
      <c r="P17" s="228"/>
      <c r="Q17" s="228"/>
      <c r="R17" s="228"/>
      <c r="S17" s="229"/>
      <c r="T17" s="230"/>
      <c r="U17" s="231"/>
    </row>
    <row r="18" spans="1:21" ht="32.1" customHeight="1" thickBot="1">
      <c r="A18" s="159">
        <f>Seznam!B44</f>
        <v>13</v>
      </c>
      <c r="B18" s="160" t="str">
        <f>Seznam!C44</f>
        <v>Aneta Sládková</v>
      </c>
      <c r="C18" s="146">
        <f>Seznam!D44</f>
        <v>2006</v>
      </c>
      <c r="D18" s="161" t="str">
        <f>Seznam!E44</f>
        <v>Active SVČ Žďár nad Sázavou</v>
      </c>
      <c r="E18" s="236"/>
      <c r="F18" s="162"/>
      <c r="G18" s="162"/>
      <c r="H18" s="162"/>
      <c r="I18" s="163"/>
      <c r="J18" s="178"/>
      <c r="K18" s="162"/>
      <c r="L18" s="162"/>
      <c r="M18" s="162"/>
      <c r="N18" s="163"/>
      <c r="O18" s="178"/>
      <c r="P18" s="162"/>
      <c r="Q18" s="162"/>
      <c r="R18" s="162"/>
      <c r="S18" s="163"/>
      <c r="T18" s="179"/>
      <c r="U18" s="164"/>
    </row>
    <row r="19" spans="1:21" ht="13.5" thickTop="1"/>
    <row r="20" spans="1:21" ht="23.25" thickBot="1">
      <c r="A20" s="165" t="str">
        <f>_kat6</f>
        <v>6. Kadetky mladší 2005, 2004</v>
      </c>
      <c r="B20" s="165"/>
      <c r="C20" s="165"/>
      <c r="D20" s="165"/>
      <c r="E20" s="232"/>
      <c r="F20" s="165"/>
      <c r="G20" s="140"/>
      <c r="H20" s="140"/>
      <c r="I20" s="140"/>
      <c r="J20" s="140"/>
      <c r="K20" s="140"/>
      <c r="L20" s="140"/>
      <c r="M20" s="140"/>
      <c r="N20" s="140"/>
      <c r="O20" s="1"/>
      <c r="P20" s="143"/>
    </row>
    <row r="21" spans="1:21" ht="16.5" customHeight="1" thickTop="1">
      <c r="A21" s="465" t="s">
        <v>347</v>
      </c>
      <c r="B21" s="463" t="s">
        <v>6</v>
      </c>
      <c r="C21" s="463" t="s">
        <v>3</v>
      </c>
      <c r="D21" s="461" t="s">
        <v>4</v>
      </c>
      <c r="E21" s="457" t="s">
        <v>5</v>
      </c>
      <c r="F21" s="454" t="str">
        <f>Kat6S1</f>
        <v>sestava s míčem</v>
      </c>
      <c r="G21" s="455"/>
      <c r="H21" s="455"/>
      <c r="I21" s="456"/>
      <c r="J21" s="454" t="str">
        <f>Kat6S2</f>
        <v>sestava s libovolným náčiním</v>
      </c>
      <c r="K21" s="455"/>
      <c r="L21" s="455"/>
      <c r="M21" s="456"/>
      <c r="N21" s="454" t="s">
        <v>355</v>
      </c>
      <c r="O21" s="455"/>
      <c r="P21" s="455"/>
      <c r="Q21" s="456"/>
      <c r="R21" s="457" t="s">
        <v>348</v>
      </c>
      <c r="S21" s="459" t="s">
        <v>349</v>
      </c>
    </row>
    <row r="22" spans="1:21" ht="16.5" thickBot="1">
      <c r="A22" s="466">
        <v>0</v>
      </c>
      <c r="B22" s="464">
        <v>0</v>
      </c>
      <c r="C22" s="464">
        <v>0</v>
      </c>
      <c r="D22" s="462">
        <v>0</v>
      </c>
      <c r="E22" s="458"/>
      <c r="F22" s="166" t="s">
        <v>350</v>
      </c>
      <c r="G22" s="166" t="s">
        <v>351</v>
      </c>
      <c r="H22" s="166" t="s">
        <v>352</v>
      </c>
      <c r="I22" s="167" t="s">
        <v>353</v>
      </c>
      <c r="J22" s="166" t="s">
        <v>350</v>
      </c>
      <c r="K22" s="166" t="s">
        <v>351</v>
      </c>
      <c r="L22" s="166" t="s">
        <v>352</v>
      </c>
      <c r="M22" s="167" t="s">
        <v>353</v>
      </c>
      <c r="N22" s="166" t="s">
        <v>350</v>
      </c>
      <c r="O22" s="166" t="s">
        <v>351</v>
      </c>
      <c r="P22" s="166" t="s">
        <v>352</v>
      </c>
      <c r="Q22" s="167" t="s">
        <v>353</v>
      </c>
      <c r="R22" s="458">
        <v>0</v>
      </c>
      <c r="S22" s="460">
        <v>0</v>
      </c>
    </row>
    <row r="23" spans="1:21" ht="17.25" thickTop="1" thickBot="1">
      <c r="A23" s="382"/>
      <c r="B23" s="381"/>
      <c r="C23" s="381"/>
      <c r="D23" s="380"/>
      <c r="E23" s="321"/>
      <c r="F23" s="328"/>
      <c r="G23" s="328"/>
      <c r="H23" s="328"/>
      <c r="I23" s="329"/>
      <c r="J23" s="328"/>
      <c r="K23" s="328"/>
      <c r="L23" s="328"/>
      <c r="M23" s="329"/>
      <c r="N23" s="328"/>
      <c r="O23" s="328"/>
      <c r="P23" s="328"/>
      <c r="Q23" s="329"/>
      <c r="R23" s="174"/>
      <c r="S23" s="175"/>
    </row>
    <row r="24" spans="1:21" ht="32.1" customHeight="1" thickTop="1">
      <c r="A24" s="168">
        <f>Seznam!B45</f>
        <v>1</v>
      </c>
      <c r="B24" s="169" t="str">
        <f>Seznam!C45</f>
        <v>Eva Šiková</v>
      </c>
      <c r="C24" s="144">
        <f>Seznam!D45</f>
        <v>2004</v>
      </c>
      <c r="D24" s="170" t="str">
        <f>Seznam!E45</f>
        <v>GSK Tábor</v>
      </c>
      <c r="E24" s="233">
        <f>Seznam!F45</f>
        <v>0</v>
      </c>
      <c r="F24" s="171"/>
      <c r="G24" s="171"/>
      <c r="H24" s="171"/>
      <c r="I24" s="172"/>
      <c r="J24" s="171"/>
      <c r="K24" s="171"/>
      <c r="L24" s="171"/>
      <c r="M24" s="172"/>
      <c r="N24" s="171"/>
      <c r="O24" s="171"/>
      <c r="P24" s="171"/>
      <c r="Q24" s="172"/>
      <c r="R24" s="177"/>
      <c r="S24" s="158"/>
    </row>
    <row r="25" spans="1:21" ht="32.1" customHeight="1">
      <c r="A25" s="330">
        <f>Seznam!B46</f>
        <v>2</v>
      </c>
      <c r="B25" s="331" t="str">
        <f>Seznam!C46</f>
        <v>Sára Dillingerová</v>
      </c>
      <c r="C25" s="332">
        <f>Seznam!D46</f>
        <v>2005</v>
      </c>
      <c r="D25" s="333" t="str">
        <f>Seznam!E46</f>
        <v>Slavia SK Rapid Plzeň</v>
      </c>
      <c r="E25" s="334"/>
      <c r="F25" s="335"/>
      <c r="G25" s="335"/>
      <c r="H25" s="335"/>
      <c r="I25" s="336"/>
      <c r="J25" s="335"/>
      <c r="K25" s="335"/>
      <c r="L25" s="335"/>
      <c r="M25" s="336"/>
      <c r="N25" s="335"/>
      <c r="O25" s="335"/>
      <c r="P25" s="335"/>
      <c r="Q25" s="336"/>
      <c r="R25" s="177"/>
      <c r="S25" s="158"/>
    </row>
    <row r="26" spans="1:21" ht="32.1" customHeight="1">
      <c r="A26" s="330">
        <f>Seznam!B47</f>
        <v>3</v>
      </c>
      <c r="B26" s="331" t="str">
        <f>Seznam!C47</f>
        <v>Anna Zikmundová</v>
      </c>
      <c r="C26" s="332">
        <f>Seznam!D47</f>
        <v>2005</v>
      </c>
      <c r="D26" s="333" t="str">
        <f>Seznam!E47</f>
        <v>TJ Sokol Plzeň IV</v>
      </c>
      <c r="E26" s="334"/>
      <c r="F26" s="335"/>
      <c r="G26" s="335"/>
      <c r="H26" s="335"/>
      <c r="I26" s="336"/>
      <c r="J26" s="335"/>
      <c r="K26" s="335"/>
      <c r="L26" s="335"/>
      <c r="M26" s="336"/>
      <c r="N26" s="335"/>
      <c r="O26" s="335"/>
      <c r="P26" s="335"/>
      <c r="Q26" s="336"/>
      <c r="R26" s="177"/>
      <c r="S26" s="158"/>
    </row>
    <row r="27" spans="1:21" ht="32.1" customHeight="1">
      <c r="A27" s="330">
        <f>Seznam!B48</f>
        <v>4</v>
      </c>
      <c r="B27" s="331" t="str">
        <f>Seznam!C48</f>
        <v>Linda Houdová</v>
      </c>
      <c r="C27" s="332">
        <f>Seznam!D48</f>
        <v>2004</v>
      </c>
      <c r="D27" s="333" t="str">
        <f>Seznam!E48</f>
        <v>RG Proactive Milevsko</v>
      </c>
      <c r="E27" s="334"/>
      <c r="F27" s="335"/>
      <c r="G27" s="335"/>
      <c r="H27" s="335"/>
      <c r="I27" s="336"/>
      <c r="J27" s="335"/>
      <c r="K27" s="335"/>
      <c r="L27" s="335"/>
      <c r="M27" s="336"/>
      <c r="N27" s="335"/>
      <c r="O27" s="335"/>
      <c r="P27" s="335"/>
      <c r="Q27" s="336"/>
      <c r="R27" s="177"/>
      <c r="S27" s="158"/>
    </row>
    <row r="28" spans="1:21" ht="32.1" customHeight="1">
      <c r="A28" s="330">
        <f>Seznam!B49</f>
        <v>5</v>
      </c>
      <c r="B28" s="331" t="str">
        <f>Seznam!C49</f>
        <v>Nela Pomahačová</v>
      </c>
      <c r="C28" s="332">
        <f>Seznam!D49</f>
        <v>2004</v>
      </c>
      <c r="D28" s="333" t="str">
        <f>Seznam!E49</f>
        <v>Žižkov I. Elite</v>
      </c>
      <c r="E28" s="334"/>
      <c r="F28" s="335"/>
      <c r="G28" s="335"/>
      <c r="H28" s="335"/>
      <c r="I28" s="336"/>
      <c r="J28" s="335"/>
      <c r="K28" s="335"/>
      <c r="L28" s="335"/>
      <c r="M28" s="336"/>
      <c r="N28" s="335"/>
      <c r="O28" s="335"/>
      <c r="P28" s="335"/>
      <c r="Q28" s="336"/>
      <c r="R28" s="230"/>
      <c r="S28" s="231"/>
    </row>
    <row r="29" spans="1:21" ht="32.1" customHeight="1">
      <c r="A29" s="153">
        <f>Seznam!B50</f>
        <v>6</v>
      </c>
      <c r="B29" s="154" t="str">
        <f>Seznam!C50</f>
        <v>Linda Havlicová</v>
      </c>
      <c r="C29" s="145">
        <f>Seznam!D50</f>
        <v>2004</v>
      </c>
      <c r="D29" s="155" t="str">
        <f>Seznam!E50</f>
        <v>Slavia SK Rapid Plzeň</v>
      </c>
      <c r="E29" s="234" t="e">
        <f>Seznam!#REF!</f>
        <v>#REF!</v>
      </c>
      <c r="F29" s="156"/>
      <c r="G29" s="156"/>
      <c r="H29" s="156"/>
      <c r="I29" s="157"/>
      <c r="J29" s="156"/>
      <c r="K29" s="156"/>
      <c r="L29" s="156"/>
      <c r="M29" s="157"/>
      <c r="N29" s="156"/>
      <c r="O29" s="156"/>
      <c r="P29" s="156"/>
      <c r="Q29" s="157"/>
      <c r="R29" s="230"/>
      <c r="S29" s="231"/>
    </row>
    <row r="30" spans="1:21" ht="32.1" customHeight="1">
      <c r="A30" s="153">
        <f>Seznam!B51</f>
        <v>7</v>
      </c>
      <c r="B30" s="154" t="str">
        <f>Seznam!C51</f>
        <v>Natálie Tichá</v>
      </c>
      <c r="C30" s="145">
        <f>Seznam!D51</f>
        <v>0</v>
      </c>
      <c r="D30" s="155" t="str">
        <f>Seznam!E51</f>
        <v>GSK Tábor</v>
      </c>
      <c r="E30" s="234"/>
      <c r="F30" s="156"/>
      <c r="G30" s="156"/>
      <c r="H30" s="156"/>
      <c r="I30" s="157"/>
      <c r="J30" s="156"/>
      <c r="K30" s="156"/>
      <c r="L30" s="156"/>
      <c r="M30" s="157"/>
      <c r="N30" s="156"/>
      <c r="O30" s="156"/>
      <c r="P30" s="156"/>
      <c r="Q30" s="157"/>
      <c r="R30" s="230"/>
      <c r="S30" s="231"/>
    </row>
    <row r="31" spans="1:21" ht="32.1" customHeight="1">
      <c r="A31" s="153">
        <f>Seznam!B52</f>
        <v>8</v>
      </c>
      <c r="B31" s="154" t="str">
        <f>Seznam!C52</f>
        <v>Klára Pelíšková</v>
      </c>
      <c r="C31" s="145">
        <f>Seznam!D52</f>
        <v>2005</v>
      </c>
      <c r="D31" s="155" t="str">
        <f>Seznam!E52</f>
        <v>TopGym Karlovy Vary</v>
      </c>
      <c r="E31" s="234"/>
      <c r="F31" s="156"/>
      <c r="G31" s="156"/>
      <c r="H31" s="156"/>
      <c r="I31" s="157"/>
      <c r="J31" s="156"/>
      <c r="K31" s="156"/>
      <c r="L31" s="156"/>
      <c r="M31" s="157"/>
      <c r="N31" s="156"/>
      <c r="O31" s="156"/>
      <c r="P31" s="156"/>
      <c r="Q31" s="157"/>
      <c r="R31" s="230"/>
      <c r="S31" s="231"/>
    </row>
    <row r="32" spans="1:21" ht="32.1" customHeight="1">
      <c r="A32" s="153">
        <f>Seznam!B53</f>
        <v>9</v>
      </c>
      <c r="B32" s="154" t="str">
        <f>Seznam!C53</f>
        <v>Vladislava Rubtsova</v>
      </c>
      <c r="C32" s="145">
        <f>Seznam!D53</f>
        <v>2004</v>
      </c>
      <c r="D32" s="155" t="str">
        <f>Seznam!E53</f>
        <v>TJ Sokol Žižkov I.</v>
      </c>
      <c r="E32" s="234"/>
      <c r="F32" s="156"/>
      <c r="G32" s="156"/>
      <c r="H32" s="156"/>
      <c r="I32" s="157"/>
      <c r="J32" s="156"/>
      <c r="K32" s="156"/>
      <c r="L32" s="156"/>
      <c r="M32" s="157"/>
      <c r="N32" s="156"/>
      <c r="O32" s="156"/>
      <c r="P32" s="156"/>
      <c r="Q32" s="157"/>
      <c r="R32" s="230"/>
      <c r="S32" s="231"/>
    </row>
    <row r="33" spans="1:19" ht="32.1" customHeight="1" thickBot="1">
      <c r="A33" s="159"/>
      <c r="B33" s="160"/>
      <c r="C33" s="146"/>
      <c r="D33" s="161"/>
      <c r="E33" s="236"/>
      <c r="F33" s="162"/>
      <c r="G33" s="162"/>
      <c r="H33" s="162"/>
      <c r="I33" s="163"/>
      <c r="J33" s="162"/>
      <c r="K33" s="162"/>
      <c r="L33" s="162"/>
      <c r="M33" s="163"/>
      <c r="N33" s="162"/>
      <c r="O33" s="162"/>
      <c r="P33" s="162"/>
      <c r="Q33" s="163"/>
      <c r="R33" s="179"/>
      <c r="S33" s="164"/>
    </row>
    <row r="34" spans="1:19" ht="13.5" thickTop="1"/>
  </sheetData>
  <mergeCells count="21">
    <mergeCell ref="T4:T5"/>
    <mergeCell ref="U4:U5"/>
    <mergeCell ref="A4:A5"/>
    <mergeCell ref="B4:B5"/>
    <mergeCell ref="C4:C5"/>
    <mergeCell ref="A21:A22"/>
    <mergeCell ref="C21:C22"/>
    <mergeCell ref="D1:L1"/>
    <mergeCell ref="F21:I21"/>
    <mergeCell ref="J21:M21"/>
    <mergeCell ref="F4:I4"/>
    <mergeCell ref="D4:D5"/>
    <mergeCell ref="J4:N4"/>
    <mergeCell ref="E4:E5"/>
    <mergeCell ref="N21:Q21"/>
    <mergeCell ref="E21:E22"/>
    <mergeCell ref="R21:R22"/>
    <mergeCell ref="S21:S22"/>
    <mergeCell ref="O4:S4"/>
    <mergeCell ref="D21:D22"/>
    <mergeCell ref="B21:B22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6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topLeftCell="A31" workbookViewId="0">
      <selection activeCell="A17" sqref="A17:XFD17"/>
    </sheetView>
  </sheetViews>
  <sheetFormatPr defaultRowHeight="12.75"/>
  <cols>
    <col min="1" max="1" width="10.7109375" customWidth="1"/>
    <col min="2" max="2" width="25.42578125" customWidth="1"/>
    <col min="3" max="3" width="9" customWidth="1"/>
    <col min="4" max="4" width="33.42578125" bestFit="1" customWidth="1"/>
    <col min="5" max="5" width="8.85546875" style="5" hidden="1" customWidth="1"/>
    <col min="6" max="9" width="10.7109375" style="46" customWidth="1"/>
    <col min="10" max="10" width="9.42578125" style="46" bestFit="1" customWidth="1"/>
    <col min="11" max="13" width="10.7109375" style="46" customWidth="1"/>
    <col min="14" max="14" width="8.85546875" style="46" bestFit="1" customWidth="1"/>
    <col min="15" max="15" width="9.42578125" bestFit="1" customWidth="1"/>
    <col min="16" max="17" width="10.7109375" customWidth="1"/>
    <col min="20" max="20" width="10.140625" bestFit="1" customWidth="1"/>
    <col min="22" max="22" width="10.140625" bestFit="1" customWidth="1"/>
  </cols>
  <sheetData>
    <row r="1" spans="1:21" ht="22.5">
      <c r="A1" s="1" t="s">
        <v>344</v>
      </c>
      <c r="C1" s="4"/>
      <c r="D1" s="435" t="s">
        <v>356</v>
      </c>
      <c r="E1" s="435"/>
      <c r="F1" s="435"/>
      <c r="G1" s="435"/>
      <c r="H1" s="435"/>
      <c r="I1" s="435"/>
      <c r="J1" s="435"/>
      <c r="K1" s="435"/>
      <c r="L1" s="435"/>
      <c r="N1" s="140"/>
      <c r="R1" s="140"/>
      <c r="S1" s="140"/>
      <c r="T1" s="141" t="s">
        <v>357</v>
      </c>
      <c r="U1" s="140"/>
    </row>
    <row r="2" spans="1:21" ht="22.5">
      <c r="A2" s="1"/>
      <c r="C2" s="4"/>
      <c r="D2" s="1"/>
      <c r="E2" s="4"/>
      <c r="F2" s="140"/>
      <c r="G2" s="140"/>
      <c r="H2" s="140"/>
      <c r="I2" s="140"/>
      <c r="J2" s="140"/>
      <c r="K2" s="140"/>
      <c r="L2" s="140"/>
      <c r="M2" s="140"/>
      <c r="N2" s="140"/>
      <c r="R2" s="140"/>
      <c r="S2" s="140"/>
      <c r="T2" s="141" t="str">
        <f>Místo</f>
        <v>Milevsko</v>
      </c>
      <c r="U2" s="140"/>
    </row>
    <row r="3" spans="1:21" ht="23.25" thickBot="1">
      <c r="A3" s="165" t="str">
        <f>_kat7</f>
        <v>7. Kadetky starší 2003 - 2001</v>
      </c>
      <c r="B3" s="165"/>
      <c r="C3" s="165"/>
      <c r="D3" s="165"/>
      <c r="E3" s="232"/>
      <c r="F3" s="165"/>
      <c r="G3" s="140"/>
      <c r="H3" s="140"/>
      <c r="I3" s="140"/>
      <c r="J3" s="140"/>
      <c r="K3" s="140"/>
      <c r="L3" s="140"/>
      <c r="M3" s="140"/>
      <c r="N3" s="140"/>
      <c r="O3" s="1"/>
      <c r="P3" s="143"/>
    </row>
    <row r="4" spans="1:21" ht="16.5" customHeight="1" thickTop="1">
      <c r="A4" s="443" t="s">
        <v>347</v>
      </c>
      <c r="B4" s="445" t="s">
        <v>6</v>
      </c>
      <c r="C4" s="445" t="s">
        <v>3</v>
      </c>
      <c r="D4" s="447" t="s">
        <v>4</v>
      </c>
      <c r="E4" s="457" t="s">
        <v>5</v>
      </c>
      <c r="F4" s="454" t="str">
        <f>Kat7S1</f>
        <v>sestava s kuželi</v>
      </c>
      <c r="G4" s="455"/>
      <c r="H4" s="455"/>
      <c r="I4" s="456"/>
      <c r="J4" s="454" t="s">
        <v>340</v>
      </c>
      <c r="K4" s="455"/>
      <c r="L4" s="455"/>
      <c r="M4" s="456"/>
      <c r="N4" s="454" t="s">
        <v>358</v>
      </c>
      <c r="O4" s="455"/>
      <c r="P4" s="455"/>
      <c r="Q4" s="455"/>
      <c r="R4" s="456"/>
      <c r="S4" s="439" t="s">
        <v>348</v>
      </c>
      <c r="T4" s="441" t="s">
        <v>349</v>
      </c>
    </row>
    <row r="5" spans="1:21" ht="16.5" thickBot="1">
      <c r="A5" s="444">
        <v>0</v>
      </c>
      <c r="B5" s="446">
        <v>0</v>
      </c>
      <c r="C5" s="446">
        <v>0</v>
      </c>
      <c r="D5" s="448">
        <v>0</v>
      </c>
      <c r="E5" s="458"/>
      <c r="F5" s="166" t="s">
        <v>350</v>
      </c>
      <c r="G5" s="166" t="s">
        <v>351</v>
      </c>
      <c r="H5" s="166" t="s">
        <v>352</v>
      </c>
      <c r="I5" s="167" t="s">
        <v>353</v>
      </c>
      <c r="J5" s="166" t="s">
        <v>350</v>
      </c>
      <c r="K5" s="166" t="s">
        <v>351</v>
      </c>
      <c r="L5" s="166" t="s">
        <v>352</v>
      </c>
      <c r="M5" s="167" t="s">
        <v>353</v>
      </c>
      <c r="N5" s="152" t="s">
        <v>354</v>
      </c>
      <c r="O5" s="166" t="s">
        <v>350</v>
      </c>
      <c r="P5" s="166" t="s">
        <v>351</v>
      </c>
      <c r="Q5" s="166" t="s">
        <v>352</v>
      </c>
      <c r="R5" s="167" t="s">
        <v>353</v>
      </c>
      <c r="S5" s="440">
        <v>0</v>
      </c>
      <c r="T5" s="442">
        <v>0</v>
      </c>
    </row>
    <row r="6" spans="1:21" ht="32.1" customHeight="1" thickTop="1">
      <c r="A6" s="168" t="e">
        <f>Seznam!#REF!</f>
        <v>#REF!</v>
      </c>
      <c r="B6" s="169" t="e">
        <f>Seznam!#REF!</f>
        <v>#REF!</v>
      </c>
      <c r="C6" s="144" t="e">
        <f>Seznam!#REF!</f>
        <v>#REF!</v>
      </c>
      <c r="D6" s="170" t="e">
        <f>Seznam!#REF!</f>
        <v>#REF!</v>
      </c>
      <c r="E6" s="233" t="e">
        <f>Seznam!#REF!</f>
        <v>#REF!</v>
      </c>
      <c r="F6" s="171"/>
      <c r="G6" s="171"/>
      <c r="H6" s="171"/>
      <c r="I6" s="172"/>
      <c r="J6" s="171"/>
      <c r="K6" s="171"/>
      <c r="L6" s="171"/>
      <c r="M6" s="172"/>
      <c r="N6" s="173"/>
      <c r="O6" s="171"/>
      <c r="P6" s="171"/>
      <c r="Q6" s="171"/>
      <c r="R6" s="172"/>
      <c r="S6" s="174"/>
      <c r="T6" s="175"/>
    </row>
    <row r="7" spans="1:21" ht="32.1" customHeight="1">
      <c r="A7" s="330">
        <f>Seznam!B54</f>
        <v>2</v>
      </c>
      <c r="B7" s="331" t="str">
        <f>Seznam!C54</f>
        <v>Anna Tretyachenko</v>
      </c>
      <c r="C7" s="332">
        <f>Seznam!D54</f>
        <v>2003</v>
      </c>
      <c r="D7" s="333" t="str">
        <f>Seznam!E54</f>
        <v>TJ Sokol Žižkov I.</v>
      </c>
      <c r="E7" s="334"/>
      <c r="F7" s="335"/>
      <c r="G7" s="335"/>
      <c r="H7" s="335"/>
      <c r="I7" s="336"/>
      <c r="J7" s="335"/>
      <c r="K7" s="335"/>
      <c r="L7" s="335"/>
      <c r="M7" s="336"/>
      <c r="N7" s="337"/>
      <c r="O7" s="335"/>
      <c r="P7" s="335"/>
      <c r="Q7" s="335"/>
      <c r="R7" s="336"/>
      <c r="S7" s="338"/>
      <c r="T7" s="339"/>
    </row>
    <row r="8" spans="1:21" ht="32.1" customHeight="1">
      <c r="A8" s="330">
        <f>Seznam!B55</f>
        <v>3</v>
      </c>
      <c r="B8" s="331" t="str">
        <f>Seznam!C55</f>
        <v>Veronika Moravanská</v>
      </c>
      <c r="C8" s="332">
        <f>Seznam!D55</f>
        <v>2002</v>
      </c>
      <c r="D8" s="333" t="str">
        <f>Seznam!E55</f>
        <v>TJ Sokol Bedřichov</v>
      </c>
      <c r="E8" s="334"/>
      <c r="F8" s="335"/>
      <c r="G8" s="335"/>
      <c r="H8" s="335"/>
      <c r="I8" s="336"/>
      <c r="J8" s="335"/>
      <c r="K8" s="335"/>
      <c r="L8" s="335"/>
      <c r="M8" s="336"/>
      <c r="N8" s="337"/>
      <c r="O8" s="335"/>
      <c r="P8" s="335"/>
      <c r="Q8" s="335"/>
      <c r="R8" s="336"/>
      <c r="S8" s="338"/>
      <c r="T8" s="339"/>
    </row>
    <row r="9" spans="1:21" ht="32.1" customHeight="1">
      <c r="A9" s="330">
        <f>Seznam!B56</f>
        <v>4</v>
      </c>
      <c r="B9" s="331" t="str">
        <f>Seznam!C56</f>
        <v>Nikola Haišmanová</v>
      </c>
      <c r="C9" s="332">
        <f>Seznam!D56</f>
        <v>2001</v>
      </c>
      <c r="D9" s="333" t="str">
        <f>Seznam!E56</f>
        <v>Slavia SK Rapid Plzeň</v>
      </c>
      <c r="E9" s="334"/>
      <c r="F9" s="335"/>
      <c r="G9" s="335"/>
      <c r="H9" s="335"/>
      <c r="I9" s="336"/>
      <c r="J9" s="335"/>
      <c r="K9" s="335"/>
      <c r="L9" s="335"/>
      <c r="M9" s="336"/>
      <c r="N9" s="337"/>
      <c r="O9" s="335"/>
      <c r="P9" s="335"/>
      <c r="Q9" s="335"/>
      <c r="R9" s="336"/>
      <c r="S9" s="338"/>
      <c r="T9" s="339"/>
    </row>
    <row r="10" spans="1:21" ht="32.1" customHeight="1">
      <c r="A10" s="330">
        <f>Seznam!B57</f>
        <v>6</v>
      </c>
      <c r="B10" s="331" t="str">
        <f>Seznam!C57</f>
        <v>Barbora Ličková</v>
      </c>
      <c r="C10" s="332">
        <f>Seznam!D57</f>
        <v>2001</v>
      </c>
      <c r="D10" s="333" t="str">
        <f>Seznam!E57</f>
        <v>SKP MG Brno</v>
      </c>
      <c r="E10" s="334"/>
      <c r="F10" s="335"/>
      <c r="G10" s="335"/>
      <c r="H10" s="335"/>
      <c r="I10" s="336"/>
      <c r="J10" s="335"/>
      <c r="K10" s="335"/>
      <c r="L10" s="335"/>
      <c r="M10" s="336"/>
      <c r="N10" s="337"/>
      <c r="O10" s="335"/>
      <c r="P10" s="335"/>
      <c r="Q10" s="335"/>
      <c r="R10" s="336"/>
      <c r="S10" s="338"/>
      <c r="T10" s="339"/>
    </row>
    <row r="11" spans="1:21" ht="32.1" customHeight="1">
      <c r="A11" s="330">
        <f>Seznam!B58</f>
        <v>7</v>
      </c>
      <c r="B11" s="331" t="str">
        <f>Seznam!C58</f>
        <v>Nicole Lingerová</v>
      </c>
      <c r="C11" s="332">
        <f>Seznam!D58</f>
        <v>0</v>
      </c>
      <c r="D11" s="333" t="str">
        <f>Seznam!E58</f>
        <v>SK PROVO Brno</v>
      </c>
      <c r="E11" s="334"/>
      <c r="F11" s="335"/>
      <c r="G11" s="335"/>
      <c r="H11" s="335"/>
      <c r="I11" s="336"/>
      <c r="J11" s="335"/>
      <c r="K11" s="335"/>
      <c r="L11" s="335"/>
      <c r="M11" s="336"/>
      <c r="N11" s="337"/>
      <c r="O11" s="335"/>
      <c r="P11" s="335"/>
      <c r="Q11" s="335"/>
      <c r="R11" s="336"/>
      <c r="S11" s="338"/>
      <c r="T11" s="339"/>
    </row>
    <row r="12" spans="1:21" ht="32.1" customHeight="1">
      <c r="A12" s="153">
        <f>Seznam!B59</f>
        <v>8</v>
      </c>
      <c r="B12" s="154" t="str">
        <f>Seznam!C59</f>
        <v>Valeria Korovchenko</v>
      </c>
      <c r="C12" s="145">
        <f>Seznam!D59</f>
        <v>2003</v>
      </c>
      <c r="D12" s="155" t="str">
        <f>Seznam!E59</f>
        <v>TJ Sokol Žižkov I.</v>
      </c>
      <c r="E12" s="234">
        <f>Seznam!F62</f>
        <v>0</v>
      </c>
      <c r="F12" s="156"/>
      <c r="G12" s="156"/>
      <c r="H12" s="156"/>
      <c r="I12" s="157"/>
      <c r="J12" s="156"/>
      <c r="K12" s="156"/>
      <c r="L12" s="156"/>
      <c r="M12" s="157"/>
      <c r="N12" s="176"/>
      <c r="O12" s="156"/>
      <c r="P12" s="156"/>
      <c r="Q12" s="156"/>
      <c r="R12" s="157"/>
      <c r="S12" s="177"/>
      <c r="T12" s="158"/>
    </row>
    <row r="13" spans="1:21" ht="32.1" customHeight="1">
      <c r="A13" s="153">
        <f>Seznam!B60</f>
        <v>9</v>
      </c>
      <c r="B13" s="154" t="str">
        <f>Seznam!C60</f>
        <v>Michaela Houzarová</v>
      </c>
      <c r="C13" s="145">
        <f>Seznam!D60</f>
        <v>2001</v>
      </c>
      <c r="D13" s="155" t="str">
        <f>Seznam!E60</f>
        <v>TJ Sokol Bedřichov</v>
      </c>
      <c r="E13" s="234"/>
      <c r="F13" s="156"/>
      <c r="G13" s="156"/>
      <c r="H13" s="156"/>
      <c r="I13" s="157"/>
      <c r="J13" s="156"/>
      <c r="K13" s="156"/>
      <c r="L13" s="156"/>
      <c r="M13" s="157"/>
      <c r="N13" s="176"/>
      <c r="O13" s="156"/>
      <c r="P13" s="156"/>
      <c r="Q13" s="156"/>
      <c r="R13" s="157"/>
      <c r="S13" s="177"/>
      <c r="T13" s="158"/>
    </row>
    <row r="14" spans="1:21" ht="32.1" customHeight="1">
      <c r="A14" s="153">
        <f>Seznam!B61</f>
        <v>10</v>
      </c>
      <c r="B14" s="154" t="str">
        <f>Seznam!C61</f>
        <v>Pavla Buřičová</v>
      </c>
      <c r="C14" s="145">
        <f>Seznam!D61</f>
        <v>0</v>
      </c>
      <c r="D14" s="155" t="str">
        <f>Seznam!E61</f>
        <v>GSK Tábor</v>
      </c>
      <c r="E14" s="234"/>
      <c r="F14" s="156"/>
      <c r="G14" s="156"/>
      <c r="H14" s="156"/>
      <c r="I14" s="157"/>
      <c r="J14" s="156"/>
      <c r="K14" s="156"/>
      <c r="L14" s="156"/>
      <c r="M14" s="157"/>
      <c r="N14" s="176"/>
      <c r="O14" s="156"/>
      <c r="P14" s="156"/>
      <c r="Q14" s="156"/>
      <c r="R14" s="157"/>
      <c r="S14" s="177"/>
      <c r="T14" s="158"/>
    </row>
    <row r="15" spans="1:21" ht="32.1" customHeight="1">
      <c r="A15" s="153">
        <f>Seznam!B62</f>
        <v>11</v>
      </c>
      <c r="B15" s="154" t="str">
        <f>Seznam!C62</f>
        <v>Sára Benetková</v>
      </c>
      <c r="C15" s="145">
        <f>Seznam!D62</f>
        <v>2001</v>
      </c>
      <c r="D15" s="155" t="str">
        <f>Seznam!E62</f>
        <v>Slavia SK Rapid Plzeň</v>
      </c>
      <c r="E15" s="234">
        <f>Seznam!F63</f>
        <v>0</v>
      </c>
      <c r="F15" s="156"/>
      <c r="G15" s="156"/>
      <c r="H15" s="156"/>
      <c r="I15" s="157"/>
      <c r="J15" s="156"/>
      <c r="K15" s="156"/>
      <c r="L15" s="156"/>
      <c r="M15" s="157"/>
      <c r="N15" s="176"/>
      <c r="O15" s="156"/>
      <c r="P15" s="156"/>
      <c r="Q15" s="156"/>
      <c r="R15" s="157"/>
      <c r="S15" s="177"/>
      <c r="T15" s="158"/>
    </row>
    <row r="16" spans="1:21" ht="32.1" customHeight="1">
      <c r="A16" s="224">
        <f>Seznam!B63</f>
        <v>12</v>
      </c>
      <c r="B16" s="225" t="str">
        <f>Seznam!C63</f>
        <v>Klára Tamchynová</v>
      </c>
      <c r="C16" s="219">
        <f>Seznam!D63</f>
        <v>2001</v>
      </c>
      <c r="D16" s="226" t="str">
        <f>Seznam!E63</f>
        <v>TopGym Karlovy Vary</v>
      </c>
      <c r="E16" s="235"/>
      <c r="F16" s="228"/>
      <c r="G16" s="228"/>
      <c r="H16" s="228"/>
      <c r="I16" s="229"/>
      <c r="J16" s="228"/>
      <c r="K16" s="228"/>
      <c r="L16" s="228"/>
      <c r="M16" s="229"/>
      <c r="N16" s="227"/>
      <c r="O16" s="228"/>
      <c r="P16" s="228"/>
      <c r="Q16" s="228"/>
      <c r="R16" s="229"/>
      <c r="S16" s="230"/>
      <c r="T16" s="231"/>
    </row>
    <row r="17" spans="1:20" ht="32.1" customHeight="1" thickBot="1">
      <c r="A17" s="159"/>
      <c r="B17" s="160"/>
      <c r="C17" s="146"/>
      <c r="D17" s="161"/>
      <c r="E17" s="236"/>
      <c r="F17" s="162"/>
      <c r="G17" s="162"/>
      <c r="H17" s="162"/>
      <c r="I17" s="163"/>
      <c r="J17" s="162"/>
      <c r="K17" s="162"/>
      <c r="L17" s="162"/>
      <c r="M17" s="163"/>
      <c r="N17" s="178"/>
      <c r="O17" s="162"/>
      <c r="P17" s="162"/>
      <c r="Q17" s="162"/>
      <c r="R17" s="163"/>
      <c r="S17" s="179"/>
      <c r="T17" s="164"/>
    </row>
    <row r="18" spans="1:20" ht="13.5" thickTop="1"/>
    <row r="19" spans="1:20" ht="23.25" thickBot="1">
      <c r="A19" s="165" t="str">
        <f>_kat8</f>
        <v>8. Juniorky 2003 - 2001</v>
      </c>
      <c r="B19" s="165"/>
      <c r="C19" s="165"/>
      <c r="D19" s="165"/>
      <c r="E19" s="232"/>
      <c r="F19" s="165"/>
      <c r="G19" s="140"/>
      <c r="H19" s="140"/>
      <c r="I19" s="140"/>
      <c r="J19" s="140"/>
      <c r="K19" s="140"/>
      <c r="L19" s="140"/>
      <c r="M19" s="140"/>
      <c r="N19" s="140"/>
      <c r="O19" s="1"/>
      <c r="P19" s="143"/>
    </row>
    <row r="20" spans="1:20" ht="16.5" customHeight="1" thickTop="1">
      <c r="A20" s="443" t="s">
        <v>347</v>
      </c>
      <c r="B20" s="445" t="s">
        <v>6</v>
      </c>
      <c r="C20" s="445" t="s">
        <v>3</v>
      </c>
      <c r="D20" s="447" t="s">
        <v>4</v>
      </c>
      <c r="E20" s="457" t="s">
        <v>5</v>
      </c>
      <c r="F20" s="454" t="str">
        <f>Kat8S1</f>
        <v>sestava s kuželi</v>
      </c>
      <c r="G20" s="455"/>
      <c r="H20" s="455"/>
      <c r="I20" s="456"/>
      <c r="J20" s="454" t="str">
        <f>Kat8S2</f>
        <v>sestava s libovolným náčiním</v>
      </c>
      <c r="K20" s="455"/>
      <c r="L20" s="455"/>
      <c r="M20" s="456"/>
      <c r="N20" s="454" t="s">
        <v>359</v>
      </c>
      <c r="O20" s="455"/>
      <c r="P20" s="455"/>
      <c r="Q20" s="455"/>
      <c r="R20" s="456"/>
      <c r="S20" s="439" t="s">
        <v>348</v>
      </c>
      <c r="T20" s="441" t="s">
        <v>349</v>
      </c>
    </row>
    <row r="21" spans="1:20" ht="16.5" thickBot="1">
      <c r="A21" s="444">
        <v>0</v>
      </c>
      <c r="B21" s="446">
        <v>0</v>
      </c>
      <c r="C21" s="446">
        <v>0</v>
      </c>
      <c r="D21" s="448">
        <v>0</v>
      </c>
      <c r="E21" s="458"/>
      <c r="F21" s="166" t="s">
        <v>350</v>
      </c>
      <c r="G21" s="166" t="s">
        <v>351</v>
      </c>
      <c r="H21" s="166" t="s">
        <v>352</v>
      </c>
      <c r="I21" s="167" t="s">
        <v>353</v>
      </c>
      <c r="J21" s="166" t="s">
        <v>350</v>
      </c>
      <c r="K21" s="166" t="s">
        <v>351</v>
      </c>
      <c r="L21" s="166" t="s">
        <v>352</v>
      </c>
      <c r="M21" s="167" t="s">
        <v>353</v>
      </c>
      <c r="N21" s="152" t="s">
        <v>354</v>
      </c>
      <c r="O21" s="166" t="s">
        <v>350</v>
      </c>
      <c r="P21" s="166" t="s">
        <v>351</v>
      </c>
      <c r="Q21" s="166" t="s">
        <v>352</v>
      </c>
      <c r="R21" s="167" t="s">
        <v>353</v>
      </c>
      <c r="S21" s="440">
        <v>0</v>
      </c>
      <c r="T21" s="442">
        <v>0</v>
      </c>
    </row>
    <row r="22" spans="1:20" ht="32.1" customHeight="1" thickTop="1">
      <c r="A22" s="168">
        <f>Seznam!B64</f>
        <v>1</v>
      </c>
      <c r="B22" s="169" t="str">
        <f>Seznam!C64</f>
        <v xml:space="preserve">Linda Alföldi </v>
      </c>
      <c r="C22" s="144">
        <f>Seznam!D64</f>
        <v>2003</v>
      </c>
      <c r="D22" s="170" t="str">
        <f>Seznam!E64</f>
        <v>SK MG Chodov Praha</v>
      </c>
      <c r="E22" s="233">
        <f>Seznam!F64</f>
        <v>0</v>
      </c>
      <c r="F22" s="171"/>
      <c r="G22" s="171"/>
      <c r="H22" s="171"/>
      <c r="I22" s="172"/>
      <c r="J22" s="171"/>
      <c r="K22" s="171"/>
      <c r="L22" s="171"/>
      <c r="M22" s="172"/>
      <c r="N22" s="173"/>
      <c r="O22" s="171"/>
      <c r="P22" s="171"/>
      <c r="Q22" s="171"/>
      <c r="R22" s="172"/>
      <c r="S22" s="174"/>
      <c r="T22" s="175"/>
    </row>
    <row r="23" spans="1:20" ht="32.1" customHeight="1">
      <c r="A23" s="330">
        <f>Seznam!B65</f>
        <v>2</v>
      </c>
      <c r="B23" s="331" t="str">
        <f>Seznam!C65</f>
        <v>Vanda Vrbacká</v>
      </c>
      <c r="C23" s="332">
        <f>Seznam!D65</f>
        <v>2003</v>
      </c>
      <c r="D23" s="333" t="str">
        <f>Seznam!E65</f>
        <v>SLAVIA HRADEC KRÁLOVÉ</v>
      </c>
      <c r="E23" s="334"/>
      <c r="F23" s="335"/>
      <c r="G23" s="335"/>
      <c r="H23" s="335"/>
      <c r="I23" s="336"/>
      <c r="J23" s="335"/>
      <c r="K23" s="335"/>
      <c r="L23" s="335"/>
      <c r="M23" s="336"/>
      <c r="N23" s="337"/>
      <c r="O23" s="335"/>
      <c r="P23" s="335"/>
      <c r="Q23" s="335"/>
      <c r="R23" s="336"/>
      <c r="S23" s="338"/>
      <c r="T23" s="339"/>
    </row>
    <row r="24" spans="1:20" ht="32.1" customHeight="1">
      <c r="A24" s="330" t="e">
        <f>Seznam!#REF!</f>
        <v>#REF!</v>
      </c>
      <c r="B24" s="331" t="e">
        <f>Seznam!#REF!</f>
        <v>#REF!</v>
      </c>
      <c r="C24" s="332" t="e">
        <f>Seznam!#REF!</f>
        <v>#REF!</v>
      </c>
      <c r="D24" s="333" t="e">
        <f>Seznam!#REF!</f>
        <v>#REF!</v>
      </c>
      <c r="E24" s="334"/>
      <c r="F24" s="335"/>
      <c r="G24" s="335"/>
      <c r="H24" s="335"/>
      <c r="I24" s="336"/>
      <c r="J24" s="335"/>
      <c r="K24" s="335"/>
      <c r="L24" s="335"/>
      <c r="M24" s="336"/>
      <c r="N24" s="337"/>
      <c r="O24" s="335"/>
      <c r="P24" s="335"/>
      <c r="Q24" s="335"/>
      <c r="R24" s="336"/>
      <c r="S24" s="338"/>
      <c r="T24" s="339"/>
    </row>
    <row r="25" spans="1:20" ht="32.1" customHeight="1">
      <c r="A25" s="330">
        <f>Seznam!B66</f>
        <v>4</v>
      </c>
      <c r="B25" s="331" t="str">
        <f>Seznam!C66</f>
        <v>Tereza Kutišová</v>
      </c>
      <c r="C25" s="332">
        <f>Seznam!D66</f>
        <v>2003</v>
      </c>
      <c r="D25" s="333" t="str">
        <f>Seznam!E66</f>
        <v>RG Proactive Milevsko</v>
      </c>
      <c r="E25" s="334"/>
      <c r="F25" s="335"/>
      <c r="G25" s="335"/>
      <c r="H25" s="335"/>
      <c r="I25" s="336"/>
      <c r="J25" s="335"/>
      <c r="K25" s="335"/>
      <c r="L25" s="335"/>
      <c r="M25" s="336"/>
      <c r="N25" s="337"/>
      <c r="O25" s="335"/>
      <c r="P25" s="335"/>
      <c r="Q25" s="335"/>
      <c r="R25" s="336"/>
      <c r="S25" s="338"/>
      <c r="T25" s="339"/>
    </row>
    <row r="26" spans="1:20" ht="32.1" customHeight="1">
      <c r="A26" s="153">
        <f>Seznam!B67</f>
        <v>5</v>
      </c>
      <c r="B26" s="154" t="str">
        <f>Seznam!C67</f>
        <v>Kateřina Šimůnková</v>
      </c>
      <c r="C26" s="145">
        <f>Seznam!D67</f>
        <v>2002</v>
      </c>
      <c r="D26" s="155" t="str">
        <f>Seznam!E67</f>
        <v>SLAVIA HRADEC KRÁLOVÉ</v>
      </c>
      <c r="E26" s="234">
        <f>Seznam!F67</f>
        <v>0</v>
      </c>
      <c r="F26" s="156"/>
      <c r="G26" s="156"/>
      <c r="H26" s="156"/>
      <c r="I26" s="157"/>
      <c r="J26" s="156"/>
      <c r="K26" s="156"/>
      <c r="L26" s="156"/>
      <c r="M26" s="157"/>
      <c r="N26" s="176"/>
      <c r="O26" s="156"/>
      <c r="P26" s="156"/>
      <c r="Q26" s="156"/>
      <c r="R26" s="157"/>
      <c r="S26" s="177"/>
      <c r="T26" s="158"/>
    </row>
    <row r="27" spans="1:20" ht="32.1" customHeight="1" thickBot="1">
      <c r="A27" s="159"/>
      <c r="B27" s="160"/>
      <c r="C27" s="146"/>
      <c r="D27" s="161"/>
      <c r="E27" s="236"/>
      <c r="F27" s="162"/>
      <c r="G27" s="162"/>
      <c r="H27" s="162"/>
      <c r="I27" s="163"/>
      <c r="J27" s="162"/>
      <c r="K27" s="162"/>
      <c r="L27" s="162"/>
      <c r="M27" s="163"/>
      <c r="N27" s="178"/>
      <c r="O27" s="162"/>
      <c r="P27" s="162"/>
      <c r="Q27" s="162"/>
      <c r="R27" s="163"/>
      <c r="S27" s="179"/>
      <c r="T27" s="164"/>
    </row>
    <row r="28" spans="1:20" ht="13.5" thickTop="1"/>
    <row r="29" spans="1:20" ht="23.25" thickBot="1">
      <c r="A29" s="165" t="str">
        <f>_kat9</f>
        <v>9. Dorostenky 2000 a starší</v>
      </c>
      <c r="B29" s="165"/>
      <c r="C29" s="165"/>
      <c r="D29" s="165"/>
      <c r="E29" s="232"/>
      <c r="F29" s="165"/>
      <c r="G29" s="140"/>
      <c r="H29" s="140"/>
      <c r="I29" s="140"/>
      <c r="J29" s="140"/>
      <c r="K29" s="140"/>
      <c r="L29" s="140"/>
      <c r="M29" s="140"/>
      <c r="N29" s="140"/>
      <c r="O29" s="1"/>
      <c r="P29" s="143"/>
    </row>
    <row r="30" spans="1:20" ht="16.5" thickTop="1">
      <c r="A30" s="443" t="s">
        <v>347</v>
      </c>
      <c r="B30" s="445" t="s">
        <v>6</v>
      </c>
      <c r="C30" s="445" t="s">
        <v>3</v>
      </c>
      <c r="D30" s="447" t="s">
        <v>4</v>
      </c>
      <c r="E30" s="457" t="s">
        <v>5</v>
      </c>
      <c r="F30" s="454" t="str">
        <f>Kat9S1</f>
        <v>sestava s míčem</v>
      </c>
      <c r="G30" s="455"/>
      <c r="H30" s="455"/>
      <c r="I30" s="456"/>
      <c r="J30" s="454" t="str">
        <f>Kat9S2</f>
        <v>sestava s libovolným náčiním</v>
      </c>
      <c r="K30" s="455"/>
      <c r="L30" s="455"/>
      <c r="M30" s="456"/>
      <c r="N30" s="454" t="s">
        <v>360</v>
      </c>
      <c r="O30" s="455"/>
      <c r="P30" s="455"/>
      <c r="Q30" s="455"/>
      <c r="R30" s="456"/>
      <c r="S30" s="439" t="s">
        <v>348</v>
      </c>
      <c r="T30" s="441" t="s">
        <v>349</v>
      </c>
    </row>
    <row r="31" spans="1:20" ht="16.5" thickBot="1">
      <c r="A31" s="444">
        <v>0</v>
      </c>
      <c r="B31" s="446">
        <v>0</v>
      </c>
      <c r="C31" s="446">
        <v>0</v>
      </c>
      <c r="D31" s="448">
        <v>0</v>
      </c>
      <c r="E31" s="458"/>
      <c r="F31" s="166" t="s">
        <v>350</v>
      </c>
      <c r="G31" s="166" t="s">
        <v>351</v>
      </c>
      <c r="H31" s="166" t="s">
        <v>352</v>
      </c>
      <c r="I31" s="167" t="s">
        <v>353</v>
      </c>
      <c r="J31" s="166" t="s">
        <v>350</v>
      </c>
      <c r="K31" s="166" t="s">
        <v>351</v>
      </c>
      <c r="L31" s="166" t="s">
        <v>352</v>
      </c>
      <c r="M31" s="167" t="s">
        <v>353</v>
      </c>
      <c r="N31" s="152" t="s">
        <v>354</v>
      </c>
      <c r="O31" s="166" t="s">
        <v>350</v>
      </c>
      <c r="P31" s="166" t="s">
        <v>351</v>
      </c>
      <c r="Q31" s="166" t="s">
        <v>352</v>
      </c>
      <c r="R31" s="167" t="s">
        <v>353</v>
      </c>
      <c r="S31" s="440">
        <v>0</v>
      </c>
      <c r="T31" s="442">
        <v>0</v>
      </c>
    </row>
    <row r="32" spans="1:20" ht="32.1" customHeight="1" thickTop="1">
      <c r="A32" s="168">
        <f>Seznam!B68</f>
        <v>1</v>
      </c>
      <c r="B32" s="169" t="str">
        <f>Seznam!C68</f>
        <v>Eliška Králová</v>
      </c>
      <c r="C32" s="144">
        <f>Seznam!D68</f>
        <v>2000</v>
      </c>
      <c r="D32" s="170" t="str">
        <f>Seznam!E68</f>
        <v>Slavia SK Rapid Plzeň</v>
      </c>
      <c r="E32" s="233">
        <f>Seznam!F23</f>
        <v>0</v>
      </c>
      <c r="F32" s="171"/>
      <c r="G32" s="171"/>
      <c r="H32" s="171"/>
      <c r="I32" s="172"/>
      <c r="J32" s="171"/>
      <c r="K32" s="171"/>
      <c r="L32" s="171"/>
      <c r="M32" s="172"/>
      <c r="N32" s="173"/>
      <c r="O32" s="171"/>
      <c r="P32" s="171"/>
      <c r="Q32" s="171"/>
      <c r="R32" s="172"/>
      <c r="S32" s="174"/>
      <c r="T32" s="175"/>
    </row>
    <row r="33" spans="1:20" ht="32.1" customHeight="1">
      <c r="A33" s="330">
        <f>Seznam!B69</f>
        <v>2</v>
      </c>
      <c r="B33" s="331" t="str">
        <f>Seznam!C69</f>
        <v>Julie Hoščálková</v>
      </c>
      <c r="C33" s="332">
        <f>Seznam!D69</f>
        <v>1999</v>
      </c>
      <c r="D33" s="333" t="str">
        <f>Seznam!E69</f>
        <v>SK MG Chodov Praha</v>
      </c>
      <c r="E33" s="334"/>
      <c r="F33" s="335"/>
      <c r="G33" s="335"/>
      <c r="H33" s="335"/>
      <c r="I33" s="336"/>
      <c r="J33" s="335"/>
      <c r="K33" s="335"/>
      <c r="L33" s="335"/>
      <c r="M33" s="336"/>
      <c r="N33" s="337"/>
      <c r="O33" s="335"/>
      <c r="P33" s="335"/>
      <c r="Q33" s="335"/>
      <c r="R33" s="336"/>
      <c r="S33" s="338"/>
      <c r="T33" s="339"/>
    </row>
    <row r="34" spans="1:20" ht="32.1" customHeight="1">
      <c r="A34" s="330">
        <f>Seznam!B70</f>
        <v>3</v>
      </c>
      <c r="B34" s="331" t="str">
        <f>Seznam!C70</f>
        <v>Dominika Faboková</v>
      </c>
      <c r="C34" s="332">
        <f>Seznam!D70</f>
        <v>2000</v>
      </c>
      <c r="D34" s="333" t="str">
        <f>Seznam!E70</f>
        <v>Slavia SK Rapid Plzeň</v>
      </c>
      <c r="E34" s="334"/>
      <c r="F34" s="335"/>
      <c r="G34" s="335"/>
      <c r="H34" s="335"/>
      <c r="I34" s="336"/>
      <c r="J34" s="335"/>
      <c r="K34" s="335"/>
      <c r="L34" s="335"/>
      <c r="M34" s="336"/>
      <c r="N34" s="337"/>
      <c r="O34" s="335"/>
      <c r="P34" s="335"/>
      <c r="Q34" s="335"/>
      <c r="R34" s="336"/>
      <c r="S34" s="338"/>
      <c r="T34" s="339"/>
    </row>
    <row r="35" spans="1:20" ht="32.1" customHeight="1">
      <c r="A35" s="330">
        <f>Seznam!B71</f>
        <v>4</v>
      </c>
      <c r="B35" s="331" t="str">
        <f>Seznam!C71</f>
        <v>Tereza Ševčíková</v>
      </c>
      <c r="C35" s="332">
        <f>Seznam!D71</f>
        <v>1998</v>
      </c>
      <c r="D35" s="333" t="str">
        <f>Seznam!E71</f>
        <v>GSK Tábor</v>
      </c>
      <c r="E35" s="334"/>
      <c r="F35" s="335"/>
      <c r="G35" s="335"/>
      <c r="H35" s="335"/>
      <c r="I35" s="336"/>
      <c r="J35" s="335"/>
      <c r="K35" s="335"/>
      <c r="L35" s="335"/>
      <c r="M35" s="336"/>
      <c r="N35" s="337"/>
      <c r="O35" s="335"/>
      <c r="P35" s="335"/>
      <c r="Q35" s="335"/>
      <c r="R35" s="336"/>
      <c r="S35" s="338"/>
      <c r="T35" s="339"/>
    </row>
    <row r="36" spans="1:20" ht="32.1" customHeight="1">
      <c r="A36" s="330">
        <f>Seznam!B72</f>
        <v>5</v>
      </c>
      <c r="B36" s="331" t="str">
        <f>Seznam!C72</f>
        <v>Ludmila Korytová</v>
      </c>
      <c r="C36" s="332">
        <f>Seznam!D72</f>
        <v>1993</v>
      </c>
      <c r="D36" s="333" t="str">
        <f>Seznam!E72</f>
        <v>RG Proactive Milevsko</v>
      </c>
      <c r="E36" s="334"/>
      <c r="F36" s="335"/>
      <c r="G36" s="335"/>
      <c r="H36" s="335"/>
      <c r="I36" s="336"/>
      <c r="J36" s="335"/>
      <c r="K36" s="335"/>
      <c r="L36" s="335"/>
      <c r="M36" s="336"/>
      <c r="N36" s="337"/>
      <c r="O36" s="335"/>
      <c r="P36" s="335"/>
      <c r="Q36" s="335"/>
      <c r="R36" s="336"/>
      <c r="S36" s="338"/>
      <c r="T36" s="339"/>
    </row>
    <row r="37" spans="1:20" ht="32.1" customHeight="1">
      <c r="A37" s="330">
        <f>Seznam!B73</f>
        <v>6</v>
      </c>
      <c r="B37" s="331" t="str">
        <f>Seznam!C73</f>
        <v>Kristina Bernatová</v>
      </c>
      <c r="C37" s="332">
        <f>Seznam!D73</f>
        <v>1998</v>
      </c>
      <c r="D37" s="333" t="str">
        <f>Seznam!E73</f>
        <v>TopGym Karlovy Vary</v>
      </c>
      <c r="E37" s="334"/>
      <c r="F37" s="335"/>
      <c r="G37" s="335"/>
      <c r="H37" s="335"/>
      <c r="I37" s="336"/>
      <c r="J37" s="335"/>
      <c r="K37" s="335"/>
      <c r="L37" s="335"/>
      <c r="M37" s="336"/>
      <c r="N37" s="337"/>
      <c r="O37" s="335"/>
      <c r="P37" s="335"/>
      <c r="Q37" s="335"/>
      <c r="R37" s="336"/>
      <c r="S37" s="338"/>
      <c r="T37" s="339"/>
    </row>
    <row r="38" spans="1:20" ht="32.1" customHeight="1">
      <c r="A38" s="330">
        <f>Seznam!B74</f>
        <v>7</v>
      </c>
      <c r="B38" s="331" t="str">
        <f>Seznam!C74</f>
        <v>Anna Waldsbergerová</v>
      </c>
      <c r="C38" s="332">
        <f>Seznam!D74</f>
        <v>0</v>
      </c>
      <c r="D38" s="333" t="str">
        <f>Seznam!E74</f>
        <v>SKP MG Brno</v>
      </c>
      <c r="E38" s="334"/>
      <c r="F38" s="335"/>
      <c r="G38" s="335"/>
      <c r="H38" s="335"/>
      <c r="I38" s="336"/>
      <c r="J38" s="335"/>
      <c r="K38" s="335"/>
      <c r="L38" s="335"/>
      <c r="M38" s="336"/>
      <c r="N38" s="337"/>
      <c r="O38" s="335"/>
      <c r="P38" s="335"/>
      <c r="Q38" s="335"/>
      <c r="R38" s="336"/>
      <c r="S38" s="338"/>
      <c r="T38" s="339"/>
    </row>
    <row r="39" spans="1:20" ht="32.1" customHeight="1">
      <c r="A39" s="153">
        <f>Seznam!B75</f>
        <v>8</v>
      </c>
      <c r="B39" s="154" t="str">
        <f>Seznam!C75</f>
        <v>Aneta Kašnová</v>
      </c>
      <c r="C39" s="145">
        <f>Seznam!D75</f>
        <v>2000</v>
      </c>
      <c r="D39" s="155" t="str">
        <f>Seznam!E75</f>
        <v>TJ Sokol Bedřichov</v>
      </c>
      <c r="E39" s="234">
        <f>Seznam!F24</f>
        <v>0</v>
      </c>
      <c r="F39" s="156"/>
      <c r="G39" s="156"/>
      <c r="H39" s="156"/>
      <c r="I39" s="157"/>
      <c r="J39" s="156"/>
      <c r="K39" s="156"/>
      <c r="L39" s="156"/>
      <c r="M39" s="157"/>
      <c r="N39" s="176"/>
      <c r="O39" s="156"/>
      <c r="P39" s="156"/>
      <c r="Q39" s="156"/>
      <c r="R39" s="157"/>
      <c r="S39" s="177"/>
      <c r="T39" s="158"/>
    </row>
    <row r="40" spans="1:20" ht="32.1" customHeight="1" thickBot="1">
      <c r="A40" s="159"/>
      <c r="B40" s="160"/>
      <c r="C40" s="146"/>
      <c r="D40" s="161"/>
      <c r="E40" s="236"/>
      <c r="F40" s="162"/>
      <c r="G40" s="162"/>
      <c r="H40" s="162"/>
      <c r="I40" s="163"/>
      <c r="J40" s="162"/>
      <c r="K40" s="162"/>
      <c r="L40" s="162"/>
      <c r="M40" s="163"/>
      <c r="N40" s="178"/>
      <c r="O40" s="162"/>
      <c r="P40" s="162"/>
      <c r="Q40" s="162"/>
      <c r="R40" s="163"/>
      <c r="S40" s="179"/>
      <c r="T40" s="164"/>
    </row>
    <row r="41" spans="1:20" ht="13.5" thickTop="1"/>
  </sheetData>
  <mergeCells count="31">
    <mergeCell ref="D1:L1"/>
    <mergeCell ref="E20:E21"/>
    <mergeCell ref="N20:R20"/>
    <mergeCell ref="A20:A21"/>
    <mergeCell ref="B20:B21"/>
    <mergeCell ref="C20:C21"/>
    <mergeCell ref="D20:D21"/>
    <mergeCell ref="J4:M4"/>
    <mergeCell ref="D4:D5"/>
    <mergeCell ref="T4:T5"/>
    <mergeCell ref="E30:E31"/>
    <mergeCell ref="S30:S31"/>
    <mergeCell ref="T20:T21"/>
    <mergeCell ref="F30:I30"/>
    <mergeCell ref="J30:M30"/>
    <mergeCell ref="T30:T31"/>
    <mergeCell ref="N30:R30"/>
    <mergeCell ref="F20:I20"/>
    <mergeCell ref="J20:M20"/>
    <mergeCell ref="E4:E5"/>
    <mergeCell ref="F4:I4"/>
    <mergeCell ref="N4:R4"/>
    <mergeCell ref="S4:S5"/>
    <mergeCell ref="S20:S21"/>
    <mergeCell ref="A30:A31"/>
    <mergeCell ref="B30:B31"/>
    <mergeCell ref="C30:C31"/>
    <mergeCell ref="D30:D31"/>
    <mergeCell ref="B4:B5"/>
    <mergeCell ref="C4:C5"/>
    <mergeCell ref="A4:A5"/>
  </mergeCells>
  <phoneticPr fontId="12" type="noConversion"/>
  <printOptions horizontalCentered="1"/>
  <pageMargins left="0.39370078740157483" right="0.39370078740157483" top="0.98425196850393704" bottom="0.19685039370078741" header="0.51181102362204722" footer="0"/>
  <pageSetup paperSize="9" scale="6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"/>
  <sheetViews>
    <sheetView showZeros="0" topLeftCell="A4" zoomScale="75" workbookViewId="0">
      <selection activeCell="P15" sqref="P15"/>
    </sheetView>
  </sheetViews>
  <sheetFormatPr defaultRowHeight="12.75"/>
  <cols>
    <col min="1" max="1" width="10.7109375" customWidth="1"/>
    <col min="2" max="2" width="26.7109375" customWidth="1"/>
    <col min="3" max="3" width="7.140625" style="5" hidden="1" customWidth="1"/>
    <col min="4" max="4" width="30" style="13" hidden="1" customWidth="1"/>
    <col min="5" max="5" width="5.28515625" style="13" hidden="1" customWidth="1"/>
    <col min="6" max="6" width="7.7109375" style="7" hidden="1" customWidth="1"/>
    <col min="7" max="10" width="5.7109375" style="7" customWidth="1"/>
    <col min="11" max="11" width="8.7109375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9.42578125" hidden="1" customWidth="1"/>
    <col min="21" max="21" width="13.7109375" customWidth="1"/>
    <col min="22" max="22" width="16.85546875" bestFit="1" customWidth="1"/>
  </cols>
  <sheetData>
    <row r="1" spans="1:28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12" t="s">
        <v>362</v>
      </c>
      <c r="L1" s="180" t="s">
        <v>363</v>
      </c>
      <c r="M1" s="180" t="s">
        <v>351</v>
      </c>
      <c r="N1" s="1"/>
      <c r="O1" s="1"/>
      <c r="P1" s="1"/>
      <c r="Q1" s="1"/>
      <c r="R1" s="1"/>
      <c r="S1" s="3"/>
      <c r="T1" s="3"/>
    </row>
    <row r="2" spans="1:28" ht="22.5">
      <c r="A2" s="6"/>
      <c r="B2" s="1"/>
      <c r="C2" s="4"/>
      <c r="D2" s="8"/>
      <c r="E2" s="8"/>
      <c r="F2" s="4"/>
      <c r="G2" s="9"/>
      <c r="H2" s="9"/>
      <c r="I2" s="9"/>
      <c r="J2" s="9"/>
      <c r="K2" s="12"/>
      <c r="L2" s="215">
        <v>4</v>
      </c>
      <c r="M2" s="215">
        <v>4</v>
      </c>
      <c r="N2" s="1"/>
      <c r="O2" s="1"/>
      <c r="P2" s="1"/>
      <c r="Q2" s="1"/>
      <c r="R2" s="1"/>
      <c r="S2" s="3"/>
      <c r="T2" s="3"/>
    </row>
    <row r="3" spans="1:28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  <c r="T3" s="1"/>
    </row>
    <row r="4" spans="1:28" ht="22.5">
      <c r="A4" s="6"/>
      <c r="B4" s="1"/>
      <c r="C4" s="4"/>
      <c r="D4" s="8"/>
      <c r="E4" s="8"/>
      <c r="F4" s="4"/>
      <c r="G4" s="9"/>
      <c r="H4" s="9"/>
      <c r="I4" s="9"/>
      <c r="J4" s="9"/>
      <c r="K4" s="13"/>
      <c r="L4" s="9"/>
      <c r="M4" s="9"/>
      <c r="N4" s="9"/>
      <c r="O4" s="9"/>
      <c r="P4" s="1"/>
      <c r="Q4" s="1"/>
      <c r="R4" s="1"/>
      <c r="S4" s="1"/>
      <c r="T4" s="1"/>
      <c r="U4" s="3"/>
      <c r="V4" s="3" t="s">
        <v>345</v>
      </c>
    </row>
    <row r="5" spans="1:28" ht="22.5">
      <c r="A5" s="6"/>
      <c r="B5" s="1"/>
      <c r="C5" s="4"/>
      <c r="D5" s="8"/>
      <c r="E5" s="8"/>
      <c r="F5" s="4"/>
      <c r="G5" s="9"/>
      <c r="H5" s="9"/>
      <c r="I5" s="9"/>
      <c r="J5" s="9"/>
      <c r="K5" s="13"/>
      <c r="L5" s="10"/>
      <c r="M5" s="10"/>
      <c r="N5" s="10"/>
      <c r="O5" s="10"/>
      <c r="P5" s="1"/>
      <c r="Q5" s="1"/>
      <c r="R5" s="1"/>
      <c r="S5" s="1"/>
      <c r="T5" s="1"/>
      <c r="U5" s="3"/>
      <c r="V5" s="3" t="str">
        <f>Místo</f>
        <v>Milevsko</v>
      </c>
    </row>
    <row r="6" spans="1:28" ht="23.25" thickBot="1">
      <c r="A6" s="6" t="str">
        <f>_kat1</f>
        <v>1. Naděje nejmladší 2010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">
        <v>364</v>
      </c>
    </row>
    <row r="7" spans="1:28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tr">
        <f>Kat1S1</f>
        <v>sestava bez náčiní</v>
      </c>
      <c r="H7" s="27"/>
      <c r="I7" s="27"/>
      <c r="J7" s="27"/>
      <c r="K7" s="28"/>
      <c r="L7" s="29"/>
      <c r="M7" s="29"/>
      <c r="N7" s="29"/>
      <c r="O7" s="29"/>
      <c r="P7" s="29"/>
      <c r="Q7" s="19">
        <v>0</v>
      </c>
      <c r="R7" s="30">
        <v>0</v>
      </c>
      <c r="S7" s="31"/>
      <c r="T7" s="31"/>
      <c r="U7" s="470" t="s">
        <v>366</v>
      </c>
      <c r="V7" s="470" t="s">
        <v>367</v>
      </c>
    </row>
    <row r="8" spans="1:28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363</v>
      </c>
      <c r="I8" s="17" t="s">
        <v>368</v>
      </c>
      <c r="J8" s="17" t="s">
        <v>369</v>
      </c>
      <c r="K8" s="18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 t="s">
        <v>348</v>
      </c>
      <c r="T8" s="25" t="s">
        <v>353</v>
      </c>
      <c r="U8" s="471"/>
      <c r="V8" s="471"/>
      <c r="X8" s="44" t="s">
        <v>374</v>
      </c>
      <c r="Y8" s="44" t="s">
        <v>350</v>
      </c>
      <c r="Z8" s="44" t="s">
        <v>351</v>
      </c>
      <c r="AA8" s="44" t="s">
        <v>375</v>
      </c>
      <c r="AB8" s="44" t="s">
        <v>348</v>
      </c>
    </row>
    <row r="9" spans="1:28" ht="24.95" customHeight="1">
      <c r="A9" s="379">
        <f>Seznam!B2</f>
        <v>2</v>
      </c>
      <c r="B9" s="2" t="str">
        <f>Seznam!C2</f>
        <v>Viktorie Klímková</v>
      </c>
      <c r="C9" s="378">
        <f>Seznam!D2</f>
        <v>2010</v>
      </c>
      <c r="D9" s="43" t="str">
        <f>Seznam!E2</f>
        <v>TJ Sokol Bedřichov</v>
      </c>
      <c r="E9" s="43"/>
      <c r="F9" s="378"/>
      <c r="G9" s="209">
        <v>0.7</v>
      </c>
      <c r="H9" s="210">
        <v>1.1000000000000001</v>
      </c>
      <c r="I9" s="211">
        <v>1</v>
      </c>
      <c r="J9" s="211">
        <v>0.4</v>
      </c>
      <c r="K9" s="33">
        <f t="shared" ref="K9:K15" si="0">IF($L$2=2,TRUNC(SUM(G9:J9)/2*1000)/1000,IF($L$2=3,TRUNC(SUM(G9:J9)/3*1000)/1000,IF($L$2=4,TRUNC(MEDIAN(G9:J9)*1000)/1000,"???")))</f>
        <v>0.85</v>
      </c>
      <c r="L9" s="212">
        <v>4.8</v>
      </c>
      <c r="M9" s="213">
        <v>5</v>
      </c>
      <c r="N9" s="211">
        <v>5</v>
      </c>
      <c r="O9" s="211">
        <v>4.7</v>
      </c>
      <c r="P9" s="33">
        <f t="shared" ref="P9:P15" si="1">IF($M$2=2,TRUNC(SUM(L9:M9)/2*1000)/1000,IF($M$2=3,TRUNC(SUM(L9:N9)/3*1000)/1000,IF($M$2=4,TRUNC(MEDIAN(L9:O9)*1000)/1000,"???")))</f>
        <v>4.9000000000000004</v>
      </c>
      <c r="Q9" s="214"/>
      <c r="R9" s="26">
        <f t="shared" ref="R9:R15" si="2">K9+P9-Q9</f>
        <v>5.75</v>
      </c>
      <c r="S9" s="34">
        <f t="shared" ref="S9:S15" si="3">R9</f>
        <v>5.75</v>
      </c>
      <c r="T9" s="34"/>
      <c r="U9" s="24">
        <f t="shared" ref="U9:U15" si="4">RANK(R9,$R$9:$R$15)</f>
        <v>2</v>
      </c>
      <c r="V9" s="35">
        <f t="shared" ref="V9:V15" si="5">RANK(S9,$S$9:$S$15)</f>
        <v>2</v>
      </c>
      <c r="X9" s="45"/>
      <c r="Y9" s="41">
        <f>K9</f>
        <v>0.85</v>
      </c>
      <c r="Z9" s="41">
        <f>P9</f>
        <v>4.9000000000000004</v>
      </c>
      <c r="AA9" s="41">
        <f>Q9</f>
        <v>0</v>
      </c>
      <c r="AB9" s="41">
        <f>S9</f>
        <v>5.75</v>
      </c>
    </row>
    <row r="10" spans="1:28" ht="24.95" customHeight="1">
      <c r="A10" s="379">
        <f>Seznam!B3</f>
        <v>3</v>
      </c>
      <c r="B10" s="2" t="str">
        <f>Seznam!C3</f>
        <v>Barbora Páníková</v>
      </c>
      <c r="C10" s="378">
        <f>Seznam!D3</f>
        <v>2010</v>
      </c>
      <c r="D10" s="43" t="str">
        <f>Seznam!E3</f>
        <v>Slavia SK Rapid Plzeň</v>
      </c>
      <c r="E10" s="43"/>
      <c r="F10" s="378"/>
      <c r="G10" s="209">
        <v>0.1</v>
      </c>
      <c r="H10" s="210">
        <v>0.3</v>
      </c>
      <c r="I10" s="211">
        <v>0.8</v>
      </c>
      <c r="J10" s="211">
        <v>0.2</v>
      </c>
      <c r="K10" s="33">
        <f t="shared" si="0"/>
        <v>0.25</v>
      </c>
      <c r="L10" s="212">
        <v>5.3</v>
      </c>
      <c r="M10" s="213">
        <v>3.6</v>
      </c>
      <c r="N10" s="211">
        <v>4.8</v>
      </c>
      <c r="O10" s="211">
        <v>3.7</v>
      </c>
      <c r="P10" s="33">
        <f t="shared" si="1"/>
        <v>4.25</v>
      </c>
      <c r="Q10" s="214"/>
      <c r="R10" s="26">
        <f t="shared" si="2"/>
        <v>4.5</v>
      </c>
      <c r="S10" s="34">
        <f t="shared" si="3"/>
        <v>4.5</v>
      </c>
      <c r="T10" s="34"/>
      <c r="U10" s="24">
        <f t="shared" si="4"/>
        <v>5</v>
      </c>
      <c r="V10" s="35">
        <f t="shared" si="5"/>
        <v>5</v>
      </c>
      <c r="X10" s="45"/>
      <c r="Y10" s="41">
        <f t="shared" ref="Y10:Y15" si="6">K10</f>
        <v>0.25</v>
      </c>
      <c r="Z10" s="41">
        <f t="shared" ref="Z10:Z15" si="7">P10</f>
        <v>4.25</v>
      </c>
      <c r="AA10" s="41">
        <f t="shared" ref="AA10:AA15" si="8">Q10</f>
        <v>0</v>
      </c>
      <c r="AB10" s="41">
        <f t="shared" ref="AB10:AB15" si="9">S10</f>
        <v>4.5</v>
      </c>
    </row>
    <row r="11" spans="1:28" ht="24.95" customHeight="1">
      <c r="A11" s="379">
        <f>Seznam!B4</f>
        <v>4</v>
      </c>
      <c r="B11" s="2" t="str">
        <f>Seznam!C4</f>
        <v>Barbora Kroufková</v>
      </c>
      <c r="C11" s="378">
        <f>Seznam!D4</f>
        <v>2010</v>
      </c>
      <c r="D11" s="43" t="str">
        <f>Seznam!E4</f>
        <v>RG Proactive Milevsko</v>
      </c>
      <c r="E11" s="43"/>
      <c r="F11" s="378"/>
      <c r="G11" s="209">
        <v>0.9</v>
      </c>
      <c r="H11" s="210">
        <v>0.9</v>
      </c>
      <c r="I11" s="211">
        <v>0.9</v>
      </c>
      <c r="J11" s="211">
        <v>0.3</v>
      </c>
      <c r="K11" s="33">
        <f t="shared" si="0"/>
        <v>0.9</v>
      </c>
      <c r="L11" s="212">
        <v>4.5</v>
      </c>
      <c r="M11" s="213">
        <v>5</v>
      </c>
      <c r="N11" s="211">
        <v>4.3</v>
      </c>
      <c r="O11" s="211">
        <v>4.5999999999999996</v>
      </c>
      <c r="P11" s="33">
        <f t="shared" si="1"/>
        <v>4.55</v>
      </c>
      <c r="Q11" s="214"/>
      <c r="R11" s="26">
        <f t="shared" si="2"/>
        <v>5.45</v>
      </c>
      <c r="S11" s="34">
        <f t="shared" si="3"/>
        <v>5.45</v>
      </c>
      <c r="T11" s="34"/>
      <c r="U11" s="24">
        <f t="shared" si="4"/>
        <v>3</v>
      </c>
      <c r="V11" s="35">
        <f t="shared" si="5"/>
        <v>3</v>
      </c>
      <c r="X11" s="45"/>
      <c r="Y11" s="41">
        <f t="shared" si="6"/>
        <v>0.9</v>
      </c>
      <c r="Z11" s="41">
        <f t="shared" si="7"/>
        <v>4.55</v>
      </c>
      <c r="AA11" s="41">
        <f t="shared" si="8"/>
        <v>0</v>
      </c>
      <c r="AB11" s="41">
        <f t="shared" si="9"/>
        <v>5.45</v>
      </c>
    </row>
    <row r="12" spans="1:28" ht="24.95" customHeight="1">
      <c r="A12" s="379">
        <f>Seznam!B5</f>
        <v>5</v>
      </c>
      <c r="B12" s="2" t="str">
        <f>Seznam!C5</f>
        <v>Eva Kyliánová</v>
      </c>
      <c r="C12" s="378">
        <f>Seznam!D5</f>
        <v>2010</v>
      </c>
      <c r="D12" s="43" t="str">
        <f>Seznam!E5</f>
        <v>SK TRASKO Vyškov</v>
      </c>
      <c r="E12" s="43"/>
      <c r="F12" s="378"/>
      <c r="G12" s="209">
        <v>0</v>
      </c>
      <c r="H12" s="210">
        <v>0</v>
      </c>
      <c r="I12" s="211"/>
      <c r="J12" s="211">
        <v>0.6</v>
      </c>
      <c r="K12" s="33">
        <f t="shared" si="0"/>
        <v>0</v>
      </c>
      <c r="L12" s="212">
        <v>4.5999999999999996</v>
      </c>
      <c r="M12" s="213">
        <v>3.9</v>
      </c>
      <c r="N12" s="211">
        <v>3</v>
      </c>
      <c r="O12" s="211">
        <v>4</v>
      </c>
      <c r="P12" s="33">
        <f t="shared" si="1"/>
        <v>3.95</v>
      </c>
      <c r="Q12" s="214"/>
      <c r="R12" s="26">
        <f t="shared" si="2"/>
        <v>3.95</v>
      </c>
      <c r="S12" s="34">
        <f t="shared" si="3"/>
        <v>3.95</v>
      </c>
      <c r="T12" s="34"/>
      <c r="U12" s="24">
        <f t="shared" si="4"/>
        <v>7</v>
      </c>
      <c r="V12" s="35">
        <f t="shared" si="5"/>
        <v>7</v>
      </c>
      <c r="X12" s="45"/>
      <c r="Y12" s="41">
        <f t="shared" si="6"/>
        <v>0</v>
      </c>
      <c r="Z12" s="41">
        <f t="shared" si="7"/>
        <v>3.95</v>
      </c>
      <c r="AA12" s="41">
        <f t="shared" si="8"/>
        <v>0</v>
      </c>
      <c r="AB12" s="41">
        <f t="shared" si="9"/>
        <v>3.95</v>
      </c>
    </row>
    <row r="13" spans="1:28" ht="24.95" customHeight="1">
      <c r="A13" s="379">
        <f>Seznam!B6</f>
        <v>6</v>
      </c>
      <c r="B13" s="2" t="str">
        <f>Seznam!C6</f>
        <v>Gabriela Kloboučníková</v>
      </c>
      <c r="C13" s="378">
        <f>Seznam!D6</f>
        <v>2010</v>
      </c>
      <c r="D13" s="43" t="str">
        <f>Seznam!E6</f>
        <v>TJ Sokol Žižkov I.</v>
      </c>
      <c r="E13" s="43"/>
      <c r="F13" s="378"/>
      <c r="G13" s="209">
        <v>1.2</v>
      </c>
      <c r="H13" s="210">
        <v>0.8</v>
      </c>
      <c r="I13" s="211">
        <v>0.8</v>
      </c>
      <c r="J13" s="211">
        <v>0.8</v>
      </c>
      <c r="K13" s="33">
        <f t="shared" si="0"/>
        <v>0.8</v>
      </c>
      <c r="L13" s="212">
        <v>5.8</v>
      </c>
      <c r="M13" s="213">
        <v>5.5</v>
      </c>
      <c r="N13" s="211">
        <v>5.5</v>
      </c>
      <c r="O13" s="211">
        <v>5.9</v>
      </c>
      <c r="P13" s="33">
        <f t="shared" si="1"/>
        <v>5.65</v>
      </c>
      <c r="Q13" s="214"/>
      <c r="R13" s="26">
        <f t="shared" si="2"/>
        <v>6.45</v>
      </c>
      <c r="S13" s="34">
        <f t="shared" si="3"/>
        <v>6.45</v>
      </c>
      <c r="T13" s="34"/>
      <c r="U13" s="24">
        <f t="shared" si="4"/>
        <v>1</v>
      </c>
      <c r="V13" s="35">
        <f t="shared" si="5"/>
        <v>1</v>
      </c>
      <c r="X13" s="45"/>
      <c r="Y13" s="41">
        <f t="shared" si="6"/>
        <v>0.8</v>
      </c>
      <c r="Z13" s="41">
        <f t="shared" si="7"/>
        <v>5.65</v>
      </c>
      <c r="AA13" s="41">
        <f t="shared" si="8"/>
        <v>0</v>
      </c>
      <c r="AB13" s="41">
        <f t="shared" si="9"/>
        <v>6.45</v>
      </c>
    </row>
    <row r="14" spans="1:28" ht="24.95" customHeight="1">
      <c r="A14" s="379">
        <f>Seznam!B7</f>
        <v>7</v>
      </c>
      <c r="B14" s="2" t="str">
        <f>Seznam!C7</f>
        <v>Lucie Marešová</v>
      </c>
      <c r="C14" s="378">
        <f>Seznam!D7</f>
        <v>2011</v>
      </c>
      <c r="D14" s="43" t="str">
        <f>Seznam!E7</f>
        <v>Sokol Plzeň IV</v>
      </c>
      <c r="E14" s="43"/>
      <c r="F14" s="378"/>
      <c r="G14" s="209">
        <v>0.4</v>
      </c>
      <c r="H14" s="210">
        <v>0.6</v>
      </c>
      <c r="I14" s="211">
        <v>0.3</v>
      </c>
      <c r="J14" s="211">
        <v>0.4</v>
      </c>
      <c r="K14" s="33">
        <f t="shared" si="0"/>
        <v>0.4</v>
      </c>
      <c r="L14" s="212">
        <v>3.8</v>
      </c>
      <c r="M14" s="213">
        <v>4.7</v>
      </c>
      <c r="N14" s="211">
        <v>2.6</v>
      </c>
      <c r="O14" s="211">
        <v>4</v>
      </c>
      <c r="P14" s="33">
        <f t="shared" si="1"/>
        <v>3.9</v>
      </c>
      <c r="Q14" s="214"/>
      <c r="R14" s="26">
        <f t="shared" si="2"/>
        <v>4.3</v>
      </c>
      <c r="S14" s="34">
        <f t="shared" si="3"/>
        <v>4.3</v>
      </c>
      <c r="T14" s="34"/>
      <c r="U14" s="24">
        <f t="shared" si="4"/>
        <v>6</v>
      </c>
      <c r="V14" s="35">
        <f t="shared" si="5"/>
        <v>6</v>
      </c>
      <c r="X14" s="45"/>
      <c r="Y14" s="41">
        <f t="shared" si="6"/>
        <v>0.4</v>
      </c>
      <c r="Z14" s="41">
        <f t="shared" si="7"/>
        <v>3.9</v>
      </c>
      <c r="AA14" s="41">
        <f t="shared" si="8"/>
        <v>0</v>
      </c>
      <c r="AB14" s="41">
        <f t="shared" si="9"/>
        <v>4.3</v>
      </c>
    </row>
    <row r="15" spans="1:28" ht="24.95" customHeight="1">
      <c r="A15" s="379">
        <f>Seznam!B8</f>
        <v>8</v>
      </c>
      <c r="B15" s="2" t="str">
        <f>Seznam!C8</f>
        <v>Anna Artyukhova</v>
      </c>
      <c r="C15" s="378">
        <f>Seznam!D8</f>
        <v>2010</v>
      </c>
      <c r="D15" s="43" t="str">
        <f>Seznam!E8</f>
        <v>TJ Sokol Žižkov I.</v>
      </c>
      <c r="E15" s="43"/>
      <c r="F15" s="378"/>
      <c r="G15" s="42">
        <v>0.8</v>
      </c>
      <c r="H15" s="14">
        <v>0.1</v>
      </c>
      <c r="I15" s="36">
        <v>0.5</v>
      </c>
      <c r="J15" s="36">
        <v>0.5</v>
      </c>
      <c r="K15" s="33">
        <f t="shared" si="0"/>
        <v>0.5</v>
      </c>
      <c r="L15" s="16">
        <v>4.4000000000000004</v>
      </c>
      <c r="M15" s="15">
        <v>4.9000000000000004</v>
      </c>
      <c r="N15" s="36">
        <v>5.3</v>
      </c>
      <c r="O15" s="36">
        <v>4</v>
      </c>
      <c r="P15" s="33">
        <f t="shared" si="1"/>
        <v>4.6500000000000004</v>
      </c>
      <c r="Q15" s="20"/>
      <c r="R15" s="26">
        <f t="shared" si="2"/>
        <v>5.15</v>
      </c>
      <c r="S15" s="34">
        <f t="shared" si="3"/>
        <v>5.15</v>
      </c>
      <c r="T15" s="34" t="e">
        <f>R15+#REF!</f>
        <v>#REF!</v>
      </c>
      <c r="U15" s="24">
        <f t="shared" si="4"/>
        <v>4</v>
      </c>
      <c r="V15" s="35">
        <f t="shared" si="5"/>
        <v>4</v>
      </c>
      <c r="X15" s="45">
        <f>F15</f>
        <v>0</v>
      </c>
      <c r="Y15" s="41">
        <f t="shared" si="6"/>
        <v>0.5</v>
      </c>
      <c r="Z15" s="41">
        <f t="shared" si="7"/>
        <v>4.6500000000000004</v>
      </c>
      <c r="AA15" s="41">
        <f t="shared" si="8"/>
        <v>0</v>
      </c>
      <c r="AB15" s="41">
        <f t="shared" si="9"/>
        <v>5.15</v>
      </c>
    </row>
  </sheetData>
  <mergeCells count="8">
    <mergeCell ref="V7:V8"/>
    <mergeCell ref="F7:F8"/>
    <mergeCell ref="U7:U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Zeros="0" topLeftCell="A4" zoomScale="75" workbookViewId="0">
      <selection activeCell="P15" sqref="P15"/>
    </sheetView>
  </sheetViews>
  <sheetFormatPr defaultRowHeight="12.75"/>
  <cols>
    <col min="1" max="1" width="10.7109375" customWidth="1"/>
    <col min="2" max="2" width="25" bestFit="1" customWidth="1"/>
    <col min="3" max="3" width="7.140625" style="5" hidden="1" customWidth="1"/>
    <col min="4" max="4" width="30" style="13" hidden="1" customWidth="1"/>
    <col min="5" max="5" width="5.28515625" style="13" hidden="1" customWidth="1"/>
    <col min="6" max="6" width="7.7109375" style="7" hidden="1" customWidth="1"/>
    <col min="7" max="10" width="5.7109375" style="7" customWidth="1"/>
    <col min="11" max="11" width="8.7109375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9.42578125" hidden="1" customWidth="1"/>
    <col min="21" max="21" width="13.7109375" customWidth="1"/>
    <col min="22" max="22" width="16.85546875" bestFit="1" customWidth="1"/>
  </cols>
  <sheetData>
    <row r="1" spans="1:28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12" t="s">
        <v>362</v>
      </c>
      <c r="L1" s="180" t="s">
        <v>363</v>
      </c>
      <c r="M1" s="180" t="s">
        <v>351</v>
      </c>
      <c r="N1" s="1"/>
      <c r="O1" s="1"/>
      <c r="P1" s="1"/>
      <c r="Q1" s="1"/>
      <c r="R1" s="1"/>
      <c r="S1" s="3"/>
      <c r="T1" s="3"/>
    </row>
    <row r="2" spans="1:28" ht="22.5">
      <c r="A2" s="6"/>
      <c r="B2" s="1"/>
      <c r="C2" s="4"/>
      <c r="D2" s="8"/>
      <c r="E2" s="8"/>
      <c r="F2" s="4"/>
      <c r="G2" s="9"/>
      <c r="H2" s="9"/>
      <c r="I2" s="9"/>
      <c r="J2" s="9"/>
      <c r="K2" s="12"/>
      <c r="L2" s="215">
        <v>4</v>
      </c>
      <c r="M2" s="215">
        <v>4</v>
      </c>
      <c r="N2" s="1"/>
      <c r="O2" s="1"/>
      <c r="P2" s="1"/>
      <c r="Q2" s="1"/>
      <c r="R2" s="1"/>
      <c r="S2" s="3"/>
      <c r="T2" s="3"/>
    </row>
    <row r="3" spans="1:28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  <c r="T3" s="1"/>
    </row>
    <row r="4" spans="1:28" ht="22.5">
      <c r="A4" s="6"/>
      <c r="B4" s="1"/>
      <c r="C4" s="4"/>
      <c r="D4" s="8"/>
      <c r="E4" s="8"/>
      <c r="F4" s="4"/>
      <c r="G4" s="9"/>
      <c r="H4" s="9"/>
      <c r="I4" s="9"/>
      <c r="J4" s="9"/>
      <c r="K4" s="13"/>
      <c r="L4" s="9"/>
      <c r="M4" s="9"/>
      <c r="N4" s="9"/>
      <c r="O4" s="9"/>
      <c r="P4" s="1"/>
      <c r="Q4" s="1"/>
      <c r="R4" s="1"/>
      <c r="S4" s="1"/>
      <c r="T4" s="1"/>
      <c r="U4" s="3"/>
      <c r="V4" s="3" t="s">
        <v>345</v>
      </c>
    </row>
    <row r="5" spans="1:28" ht="22.5">
      <c r="A5" s="6"/>
      <c r="B5" s="1"/>
      <c r="C5" s="4"/>
      <c r="D5" s="8"/>
      <c r="E5" s="8"/>
      <c r="F5" s="4"/>
      <c r="G5" s="9"/>
      <c r="H5" s="9"/>
      <c r="I5" s="9"/>
      <c r="J5" s="9"/>
      <c r="K5" s="13"/>
      <c r="L5" s="10"/>
      <c r="M5" s="10"/>
      <c r="N5" s="10"/>
      <c r="O5" s="10"/>
      <c r="P5" s="1"/>
      <c r="Q5" s="1"/>
      <c r="R5" s="1"/>
      <c r="S5" s="1"/>
      <c r="T5" s="1"/>
      <c r="U5" s="3"/>
      <c r="V5" s="3" t="str">
        <f>Místo</f>
        <v>Milevsko</v>
      </c>
    </row>
    <row r="6" spans="1:28" ht="23.25" thickBot="1">
      <c r="A6" s="6" t="str">
        <f>_kat2</f>
        <v>2. Naděje nejmladší 2009</v>
      </c>
      <c r="B6" s="1"/>
      <c r="C6" s="4"/>
      <c r="D6" s="8"/>
      <c r="E6" s="8"/>
      <c r="F6" s="4"/>
      <c r="G6" s="4"/>
      <c r="H6" s="4"/>
      <c r="I6" s="4"/>
      <c r="J6" s="4"/>
      <c r="L6" s="1"/>
      <c r="M6" s="1"/>
      <c r="N6" s="1"/>
      <c r="O6" s="1"/>
      <c r="P6" s="1"/>
      <c r="Q6" s="1"/>
      <c r="R6" s="1"/>
      <c r="S6" s="1"/>
      <c r="T6" s="1"/>
      <c r="U6" s="3"/>
      <c r="V6" s="3" t="s">
        <v>376</v>
      </c>
    </row>
    <row r="7" spans="1:28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tr">
        <f>Kat2S1</f>
        <v>sestava bez náčiní</v>
      </c>
      <c r="H7" s="27"/>
      <c r="I7" s="27"/>
      <c r="J7" s="27"/>
      <c r="K7" s="28"/>
      <c r="L7" s="29"/>
      <c r="M7" s="29"/>
      <c r="N7" s="29"/>
      <c r="O7" s="29"/>
      <c r="P7" s="29"/>
      <c r="Q7" s="19">
        <v>0</v>
      </c>
      <c r="R7" s="30">
        <v>0</v>
      </c>
      <c r="S7" s="31"/>
      <c r="T7" s="31"/>
      <c r="U7" s="470" t="s">
        <v>366</v>
      </c>
      <c r="V7" s="470" t="s">
        <v>367</v>
      </c>
    </row>
    <row r="8" spans="1:28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363</v>
      </c>
      <c r="I8" s="17" t="s">
        <v>368</v>
      </c>
      <c r="J8" s="17" t="s">
        <v>369</v>
      </c>
      <c r="K8" s="18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 t="s">
        <v>348</v>
      </c>
      <c r="T8" s="25" t="s">
        <v>353</v>
      </c>
      <c r="U8" s="471"/>
      <c r="V8" s="471"/>
      <c r="X8" s="44" t="s">
        <v>374</v>
      </c>
      <c r="Y8" s="44" t="s">
        <v>350</v>
      </c>
      <c r="Z8" s="44" t="s">
        <v>351</v>
      </c>
      <c r="AA8" s="44" t="s">
        <v>375</v>
      </c>
      <c r="AB8" s="44" t="s">
        <v>348</v>
      </c>
    </row>
    <row r="9" spans="1:28" ht="24.95" customHeight="1">
      <c r="A9" s="379">
        <f>Seznam!B9</f>
        <v>1</v>
      </c>
      <c r="B9" s="2" t="str">
        <f>Seznam!C9</f>
        <v>Veronika Zemanová</v>
      </c>
      <c r="C9" s="378">
        <f>Seznam!D9</f>
        <v>2009</v>
      </c>
      <c r="D9" s="43" t="str">
        <f>Seznam!E9</f>
        <v>SK PROVO Brno</v>
      </c>
      <c r="E9" s="43">
        <f>Seznam!F9</f>
        <v>0</v>
      </c>
      <c r="F9" s="378"/>
      <c r="G9" s="209">
        <v>1.3</v>
      </c>
      <c r="H9" s="210">
        <v>1.2</v>
      </c>
      <c r="I9" s="211">
        <v>1.6</v>
      </c>
      <c r="J9" s="211">
        <v>1</v>
      </c>
      <c r="K9" s="33">
        <f t="shared" ref="K9:K16" si="0">IF($L$2=2,TRUNC(SUM(G9:J9)/2*1000)/1000,IF($L$2=3,TRUNC(SUM(G9:J9)/3*1000)/1000,IF($L$2=4,TRUNC(MEDIAN(G9:J9)*1000)/1000,"???")))</f>
        <v>1.25</v>
      </c>
      <c r="L9" s="212">
        <v>5.6</v>
      </c>
      <c r="M9" s="213">
        <v>5.5</v>
      </c>
      <c r="N9" s="211">
        <v>6.5</v>
      </c>
      <c r="O9" s="211">
        <v>6</v>
      </c>
      <c r="P9" s="33">
        <f t="shared" ref="P9:P16" si="1">IF($M$2=2,TRUNC(SUM(L9:M9)/2*1000)/1000,IF($M$2=3,TRUNC(SUM(L9:N9)/3*1000)/1000,IF($M$2=4,TRUNC(MEDIAN(L9:O9)*1000)/1000,"???")))</f>
        <v>5.8</v>
      </c>
      <c r="Q9" s="214"/>
      <c r="R9" s="26">
        <f t="shared" ref="R9:R16" si="2">K9+P9-Q9</f>
        <v>7.05</v>
      </c>
      <c r="S9" s="34">
        <f t="shared" ref="S9:S16" si="3">R9</f>
        <v>7.05</v>
      </c>
      <c r="T9" s="34" t="e">
        <f>R9+#REF!</f>
        <v>#REF!</v>
      </c>
      <c r="U9" s="24">
        <f t="shared" ref="U9:U16" si="4">RANK(R9,$R$9:$R$16)</f>
        <v>3</v>
      </c>
      <c r="V9" s="35">
        <f t="shared" ref="V9:V16" si="5">RANK(S9,$S$9:$S$16)</f>
        <v>3</v>
      </c>
      <c r="X9" s="45">
        <f>F9</f>
        <v>0</v>
      </c>
      <c r="Y9" s="41">
        <f t="shared" ref="Y9:Y16" si="6">K9</f>
        <v>1.25</v>
      </c>
      <c r="Z9" s="41">
        <f t="shared" ref="Z9:Z16" si="7">P9</f>
        <v>5.8</v>
      </c>
      <c r="AA9" s="41">
        <f t="shared" ref="AA9:AA16" si="8">Q9</f>
        <v>0</v>
      </c>
      <c r="AB9" s="41">
        <f t="shared" ref="AB9:AB16" si="9">R9</f>
        <v>7.05</v>
      </c>
    </row>
    <row r="10" spans="1:28" ht="24.95" customHeight="1">
      <c r="A10" s="379">
        <f>Seznam!B10</f>
        <v>2</v>
      </c>
      <c r="B10" s="2" t="str">
        <f>Seznam!C10</f>
        <v>Ema Kučerová</v>
      </c>
      <c r="C10" s="378">
        <f>Seznam!D10</f>
        <v>2009</v>
      </c>
      <c r="D10" s="43" t="str">
        <f>Seznam!E10</f>
        <v>RG Proactive Milevsko</v>
      </c>
      <c r="E10" s="43">
        <f>Seznam!F10</f>
        <v>0</v>
      </c>
      <c r="F10" s="378"/>
      <c r="G10" s="209">
        <v>0.6</v>
      </c>
      <c r="H10" s="210">
        <v>0.8</v>
      </c>
      <c r="I10" s="211">
        <v>0.6</v>
      </c>
      <c r="J10" s="211">
        <v>0.1</v>
      </c>
      <c r="K10" s="33">
        <f t="shared" si="0"/>
        <v>0.6</v>
      </c>
      <c r="L10" s="212">
        <v>4.3</v>
      </c>
      <c r="M10" s="213">
        <v>4</v>
      </c>
      <c r="N10" s="211">
        <v>4.9000000000000004</v>
      </c>
      <c r="O10" s="211">
        <v>5</v>
      </c>
      <c r="P10" s="33">
        <f t="shared" si="1"/>
        <v>4.5999999999999996</v>
      </c>
      <c r="Q10" s="214"/>
      <c r="R10" s="26">
        <f t="shared" si="2"/>
        <v>5.1999999999999993</v>
      </c>
      <c r="S10" s="34">
        <f t="shared" si="3"/>
        <v>5.1999999999999993</v>
      </c>
      <c r="T10" s="34"/>
      <c r="U10" s="24">
        <f t="shared" si="4"/>
        <v>4</v>
      </c>
      <c r="V10" s="35">
        <f t="shared" si="5"/>
        <v>4</v>
      </c>
      <c r="X10" s="45"/>
      <c r="Y10" s="41">
        <f t="shared" si="6"/>
        <v>0.6</v>
      </c>
      <c r="Z10" s="41">
        <f t="shared" si="7"/>
        <v>4.5999999999999996</v>
      </c>
      <c r="AA10" s="41">
        <f t="shared" si="8"/>
        <v>0</v>
      </c>
      <c r="AB10" s="41">
        <f t="shared" si="9"/>
        <v>5.1999999999999993</v>
      </c>
    </row>
    <row r="11" spans="1:28" ht="24.95" customHeight="1">
      <c r="A11" s="379">
        <f>Seznam!B11</f>
        <v>3</v>
      </c>
      <c r="B11" s="2" t="str">
        <f>Seznam!C11</f>
        <v>Sarah Weberová</v>
      </c>
      <c r="C11" s="378">
        <f>Seznam!D11</f>
        <v>2009</v>
      </c>
      <c r="D11" s="43" t="str">
        <f>Seznam!E11</f>
        <v>SK TRASKO Vyškov</v>
      </c>
      <c r="E11" s="43">
        <f>Seznam!F11</f>
        <v>0</v>
      </c>
      <c r="F11" s="378"/>
      <c r="G11" s="209">
        <v>0.5</v>
      </c>
      <c r="H11" s="210">
        <v>0.2</v>
      </c>
      <c r="I11" s="211">
        <v>0.9</v>
      </c>
      <c r="J11" s="211">
        <v>0.2</v>
      </c>
      <c r="K11" s="33">
        <f t="shared" si="0"/>
        <v>0.35</v>
      </c>
      <c r="L11" s="212">
        <v>4.5</v>
      </c>
      <c r="M11" s="213">
        <v>5.0999999999999996</v>
      </c>
      <c r="N11" s="211">
        <v>4.8</v>
      </c>
      <c r="O11" s="211">
        <v>4.8</v>
      </c>
      <c r="P11" s="33">
        <f t="shared" si="1"/>
        <v>4.8</v>
      </c>
      <c r="Q11" s="214"/>
      <c r="R11" s="26">
        <f t="shared" si="2"/>
        <v>5.1499999999999995</v>
      </c>
      <c r="S11" s="34">
        <f t="shared" si="3"/>
        <v>5.1499999999999995</v>
      </c>
      <c r="T11" s="34"/>
      <c r="U11" s="24">
        <f t="shared" si="4"/>
        <v>5</v>
      </c>
      <c r="V11" s="35">
        <f t="shared" si="5"/>
        <v>5</v>
      </c>
      <c r="X11" s="45"/>
      <c r="Y11" s="41">
        <f t="shared" si="6"/>
        <v>0.35</v>
      </c>
      <c r="Z11" s="41">
        <f t="shared" si="7"/>
        <v>4.8</v>
      </c>
      <c r="AA11" s="41">
        <f t="shared" si="8"/>
        <v>0</v>
      </c>
      <c r="AB11" s="41">
        <f t="shared" si="9"/>
        <v>5.1499999999999995</v>
      </c>
    </row>
    <row r="12" spans="1:28" ht="24.95" customHeight="1">
      <c r="A12" s="379">
        <f>Seznam!B12</f>
        <v>6</v>
      </c>
      <c r="B12" s="2" t="str">
        <f>Seznam!C12</f>
        <v>Kateřina Bendová</v>
      </c>
      <c r="C12" s="378">
        <f>Seznam!D12</f>
        <v>2009</v>
      </c>
      <c r="D12" s="43" t="str">
        <f>Seznam!E12</f>
        <v>RG Proactive Milevsko</v>
      </c>
      <c r="E12" s="43">
        <f>Seznam!F12</f>
        <v>0</v>
      </c>
      <c r="F12" s="378"/>
      <c r="G12" s="209">
        <v>0.9</v>
      </c>
      <c r="H12" s="210">
        <v>1.3</v>
      </c>
      <c r="I12" s="211">
        <v>1.5</v>
      </c>
      <c r="J12" s="211">
        <v>1.3</v>
      </c>
      <c r="K12" s="33">
        <f t="shared" si="0"/>
        <v>1.3</v>
      </c>
      <c r="L12" s="212">
        <v>6.5</v>
      </c>
      <c r="M12" s="213">
        <v>5.8</v>
      </c>
      <c r="N12" s="211">
        <v>5.8</v>
      </c>
      <c r="O12" s="211">
        <v>6.6</v>
      </c>
      <c r="P12" s="33">
        <f t="shared" si="1"/>
        <v>6.15</v>
      </c>
      <c r="Q12" s="214"/>
      <c r="R12" s="26">
        <f t="shared" si="2"/>
        <v>7.45</v>
      </c>
      <c r="S12" s="34">
        <f t="shared" si="3"/>
        <v>7.45</v>
      </c>
      <c r="T12" s="34"/>
      <c r="U12" s="24">
        <f t="shared" si="4"/>
        <v>1</v>
      </c>
      <c r="V12" s="35">
        <f t="shared" si="5"/>
        <v>1</v>
      </c>
      <c r="X12" s="45"/>
      <c r="Y12" s="41">
        <f t="shared" si="6"/>
        <v>1.3</v>
      </c>
      <c r="Z12" s="41">
        <f t="shared" si="7"/>
        <v>6.15</v>
      </c>
      <c r="AA12" s="41">
        <f t="shared" si="8"/>
        <v>0</v>
      </c>
      <c r="AB12" s="41">
        <f t="shared" si="9"/>
        <v>7.45</v>
      </c>
    </row>
    <row r="13" spans="1:28" ht="24.95" customHeight="1">
      <c r="A13" s="379">
        <f>Seznam!B13</f>
        <v>7</v>
      </c>
      <c r="B13" s="2" t="str">
        <f>Seznam!C13</f>
        <v>Barbora Nováková</v>
      </c>
      <c r="C13" s="378">
        <f>Seznam!D13</f>
        <v>2009</v>
      </c>
      <c r="D13" s="43" t="str">
        <f>Seznam!E13</f>
        <v>SK TRASKO Vyškov</v>
      </c>
      <c r="E13" s="43">
        <f>Seznam!F13</f>
        <v>0</v>
      </c>
      <c r="F13" s="378"/>
      <c r="G13" s="209">
        <v>0.6</v>
      </c>
      <c r="H13" s="210">
        <v>0.4</v>
      </c>
      <c r="I13" s="211">
        <v>1.3</v>
      </c>
      <c r="J13" s="211">
        <v>0.2</v>
      </c>
      <c r="K13" s="33">
        <f t="shared" si="0"/>
        <v>0.5</v>
      </c>
      <c r="L13" s="212">
        <v>4.2</v>
      </c>
      <c r="M13" s="213">
        <v>5.2</v>
      </c>
      <c r="N13" s="211">
        <v>4.7</v>
      </c>
      <c r="O13" s="211">
        <v>4</v>
      </c>
      <c r="P13" s="33">
        <f t="shared" si="1"/>
        <v>4.45</v>
      </c>
      <c r="Q13" s="214"/>
      <c r="R13" s="26">
        <f t="shared" si="2"/>
        <v>4.95</v>
      </c>
      <c r="S13" s="34">
        <f t="shared" si="3"/>
        <v>4.95</v>
      </c>
      <c r="T13" s="34"/>
      <c r="U13" s="24">
        <f t="shared" si="4"/>
        <v>7</v>
      </c>
      <c r="V13" s="35">
        <f t="shared" si="5"/>
        <v>7</v>
      </c>
      <c r="X13" s="45"/>
      <c r="Y13" s="41">
        <f t="shared" si="6"/>
        <v>0.5</v>
      </c>
      <c r="Z13" s="41">
        <f t="shared" si="7"/>
        <v>4.45</v>
      </c>
      <c r="AA13" s="41">
        <f t="shared" si="8"/>
        <v>0</v>
      </c>
      <c r="AB13" s="41">
        <f t="shared" si="9"/>
        <v>4.95</v>
      </c>
    </row>
    <row r="14" spans="1:28" ht="24.95" customHeight="1">
      <c r="A14" s="379">
        <f>Seznam!B14</f>
        <v>8</v>
      </c>
      <c r="B14" s="2" t="str">
        <f>Seznam!C14</f>
        <v>Markéta Poláková</v>
      </c>
      <c r="C14" s="378">
        <f>Seznam!D14</f>
        <v>2009</v>
      </c>
      <c r="D14" s="43" t="str">
        <f>Seznam!E14</f>
        <v>SK PROVO Brno</v>
      </c>
      <c r="E14" s="43">
        <f>Seznam!F14</f>
        <v>0</v>
      </c>
      <c r="F14" s="378"/>
      <c r="G14" s="209">
        <v>1.5</v>
      </c>
      <c r="H14" s="210">
        <v>1.5</v>
      </c>
      <c r="I14" s="211">
        <v>1.4</v>
      </c>
      <c r="J14" s="211">
        <v>1.4</v>
      </c>
      <c r="K14" s="33">
        <f t="shared" si="0"/>
        <v>1.45</v>
      </c>
      <c r="L14" s="212">
        <v>6.2</v>
      </c>
      <c r="M14" s="213">
        <v>6</v>
      </c>
      <c r="N14" s="211">
        <v>6</v>
      </c>
      <c r="O14" s="211">
        <v>5</v>
      </c>
      <c r="P14" s="33">
        <f t="shared" si="1"/>
        <v>6</v>
      </c>
      <c r="Q14" s="214"/>
      <c r="R14" s="26">
        <f t="shared" si="2"/>
        <v>7.45</v>
      </c>
      <c r="S14" s="34">
        <f t="shared" si="3"/>
        <v>7.45</v>
      </c>
      <c r="T14" s="34"/>
      <c r="U14" s="24">
        <f t="shared" si="4"/>
        <v>1</v>
      </c>
      <c r="V14" s="35">
        <f t="shared" si="5"/>
        <v>1</v>
      </c>
      <c r="X14" s="45"/>
      <c r="Y14" s="41">
        <f t="shared" si="6"/>
        <v>1.45</v>
      </c>
      <c r="Z14" s="41">
        <f t="shared" si="7"/>
        <v>6</v>
      </c>
      <c r="AA14" s="41">
        <f t="shared" si="8"/>
        <v>0</v>
      </c>
      <c r="AB14" s="41">
        <f t="shared" si="9"/>
        <v>7.45</v>
      </c>
    </row>
    <row r="15" spans="1:28" ht="24.95" customHeight="1">
      <c r="A15" s="379">
        <f>Seznam!B15</f>
        <v>9</v>
      </c>
      <c r="B15" s="2" t="str">
        <f>Seznam!C15</f>
        <v>Jitka Horáčková</v>
      </c>
      <c r="C15" s="378">
        <f>Seznam!D15</f>
        <v>2009</v>
      </c>
      <c r="D15" s="43" t="str">
        <f>Seznam!E15</f>
        <v>SK TRASKO Vyškov</v>
      </c>
      <c r="E15" s="43">
        <f>Seznam!F15</f>
        <v>0</v>
      </c>
      <c r="F15" s="378"/>
      <c r="G15" s="209">
        <v>0.3</v>
      </c>
      <c r="H15" s="210">
        <v>1.2</v>
      </c>
      <c r="I15" s="211">
        <v>0.1</v>
      </c>
      <c r="J15" s="211">
        <v>0.3</v>
      </c>
      <c r="K15" s="33">
        <f t="shared" si="0"/>
        <v>0.3</v>
      </c>
      <c r="L15" s="212">
        <v>4.3</v>
      </c>
      <c r="M15" s="213">
        <v>4.5999999999999996</v>
      </c>
      <c r="N15" s="211">
        <v>5</v>
      </c>
      <c r="O15" s="211">
        <v>4.9000000000000004</v>
      </c>
      <c r="P15" s="33">
        <f t="shared" si="1"/>
        <v>4.75</v>
      </c>
      <c r="Q15" s="214"/>
      <c r="R15" s="26">
        <f t="shared" si="2"/>
        <v>5.05</v>
      </c>
      <c r="S15" s="34">
        <f t="shared" si="3"/>
        <v>5.05</v>
      </c>
      <c r="T15" s="34"/>
      <c r="U15" s="24">
        <f t="shared" si="4"/>
        <v>6</v>
      </c>
      <c r="V15" s="35">
        <f t="shared" si="5"/>
        <v>6</v>
      </c>
      <c r="X15" s="45"/>
      <c r="Y15" s="41">
        <f t="shared" si="6"/>
        <v>0.3</v>
      </c>
      <c r="Z15" s="41">
        <f t="shared" si="7"/>
        <v>4.75</v>
      </c>
      <c r="AA15" s="41">
        <f t="shared" si="8"/>
        <v>0</v>
      </c>
      <c r="AB15" s="41">
        <f t="shared" si="9"/>
        <v>5.05</v>
      </c>
    </row>
    <row r="16" spans="1:28" ht="24.95" customHeight="1">
      <c r="A16" s="379"/>
      <c r="B16" s="2"/>
      <c r="C16" s="378"/>
      <c r="D16" s="43"/>
      <c r="E16" s="43"/>
      <c r="F16" s="378"/>
      <c r="G16" s="42">
        <v>0</v>
      </c>
      <c r="H16" s="14"/>
      <c r="I16" s="36">
        <f>IF($L$2&lt;3,"x",0)</f>
        <v>0</v>
      </c>
      <c r="J16" s="36">
        <f>IF($L$2&lt;4,"x",0)</f>
        <v>0</v>
      </c>
      <c r="K16" s="33">
        <f t="shared" si="0"/>
        <v>0</v>
      </c>
      <c r="L16" s="16">
        <v>0</v>
      </c>
      <c r="M16" s="15"/>
      <c r="N16" s="36">
        <f t="shared" ref="N16" si="10">IF($M$2&lt;3,"x",0)</f>
        <v>0</v>
      </c>
      <c r="O16" s="36">
        <f t="shared" ref="O16" si="11">IF($M$2&lt;4,"x",0)</f>
        <v>0</v>
      </c>
      <c r="P16" s="33">
        <f t="shared" si="1"/>
        <v>0</v>
      </c>
      <c r="Q16" s="20"/>
      <c r="R16" s="26">
        <f t="shared" si="2"/>
        <v>0</v>
      </c>
      <c r="S16" s="34">
        <f t="shared" si="3"/>
        <v>0</v>
      </c>
      <c r="T16" s="34" t="e">
        <f>R16+#REF!</f>
        <v>#REF!</v>
      </c>
      <c r="U16" s="24">
        <f t="shared" si="4"/>
        <v>8</v>
      </c>
      <c r="V16" s="35">
        <f t="shared" si="5"/>
        <v>8</v>
      </c>
      <c r="X16" s="45">
        <f>F16</f>
        <v>0</v>
      </c>
      <c r="Y16" s="41">
        <f t="shared" si="6"/>
        <v>0</v>
      </c>
      <c r="Z16" s="41">
        <f t="shared" si="7"/>
        <v>0</v>
      </c>
      <c r="AA16" s="41">
        <f t="shared" si="8"/>
        <v>0</v>
      </c>
      <c r="AB16" s="41">
        <f t="shared" si="9"/>
        <v>0</v>
      </c>
    </row>
  </sheetData>
  <mergeCells count="8">
    <mergeCell ref="V7:V8"/>
    <mergeCell ref="F7:F8"/>
    <mergeCell ref="U7:U8"/>
    <mergeCell ref="A7:A8"/>
    <mergeCell ref="B7:B8"/>
    <mergeCell ref="C7:C8"/>
    <mergeCell ref="D7:D8"/>
    <mergeCell ref="E7:E8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showZeros="0" topLeftCell="A10" zoomScale="75" workbookViewId="0">
      <selection activeCell="P15" sqref="P15"/>
    </sheetView>
  </sheetViews>
  <sheetFormatPr defaultRowHeight="12.75"/>
  <cols>
    <col min="1" max="1" width="10.7109375" customWidth="1"/>
    <col min="2" max="2" width="25" bestFit="1" customWidth="1"/>
    <col min="3" max="3" width="7.140625" style="5" customWidth="1"/>
    <col min="4" max="4" width="30" style="13" customWidth="1"/>
    <col min="5" max="5" width="5.28515625" style="13" customWidth="1"/>
    <col min="6" max="6" width="7.7109375" style="7" customWidth="1"/>
    <col min="7" max="10" width="5.7109375" style="7" customWidth="1"/>
    <col min="11" max="11" width="7.140625" style="7" bestFit="1" customWidth="1"/>
    <col min="12" max="15" width="5.7109375" customWidth="1"/>
    <col min="16" max="16" width="8.7109375" customWidth="1"/>
    <col min="17" max="17" width="6.7109375" bestFit="1" customWidth="1"/>
    <col min="18" max="18" width="12.5703125" bestFit="1" customWidth="1"/>
    <col min="19" max="19" width="9.42578125" customWidth="1"/>
    <col min="20" max="20" width="13.7109375" customWidth="1"/>
    <col min="21" max="21" width="16.85546875" bestFit="1" customWidth="1"/>
  </cols>
  <sheetData>
    <row r="1" spans="1:27" ht="22.5">
      <c r="A1" s="6" t="s">
        <v>361</v>
      </c>
      <c r="B1" s="1"/>
      <c r="C1" s="4"/>
      <c r="D1" s="8"/>
      <c r="E1" s="8"/>
      <c r="F1" s="4"/>
      <c r="G1" s="11"/>
      <c r="H1" s="9"/>
      <c r="I1" s="9"/>
      <c r="J1" s="9"/>
      <c r="K1" s="9"/>
      <c r="L1" s="180" t="s">
        <v>350</v>
      </c>
      <c r="M1" s="180" t="s">
        <v>351</v>
      </c>
      <c r="N1" s="196"/>
      <c r="O1" s="196"/>
      <c r="P1" s="1"/>
      <c r="Q1" s="1"/>
      <c r="R1" s="1"/>
      <c r="S1" s="1"/>
      <c r="T1" s="3"/>
      <c r="U1" s="3"/>
    </row>
    <row r="2" spans="1:27" ht="22.5">
      <c r="A2" s="6"/>
      <c r="B2" s="1"/>
      <c r="C2" s="4"/>
      <c r="D2" s="8"/>
      <c r="E2" s="8"/>
      <c r="F2" s="4"/>
      <c r="G2" s="9"/>
      <c r="H2" s="9"/>
      <c r="I2" s="9"/>
      <c r="J2" s="9"/>
      <c r="K2" s="9"/>
      <c r="L2" s="215">
        <v>4</v>
      </c>
      <c r="M2" s="215">
        <v>4</v>
      </c>
      <c r="N2" s="196"/>
      <c r="O2" s="196"/>
      <c r="P2" s="1"/>
      <c r="Q2" s="1"/>
      <c r="R2" s="1"/>
      <c r="S2" s="1"/>
      <c r="T2" s="3"/>
      <c r="U2" s="3"/>
    </row>
    <row r="3" spans="1:27" ht="22.5">
      <c r="A3" s="6"/>
      <c r="B3" s="1"/>
      <c r="C3" s="4"/>
      <c r="D3" s="8"/>
      <c r="E3" s="8"/>
      <c r="F3" s="4"/>
      <c r="G3" s="32"/>
      <c r="H3" s="32"/>
      <c r="I3" s="32"/>
      <c r="J3" s="32"/>
      <c r="K3" s="32"/>
      <c r="L3" s="32"/>
      <c r="M3" s="32"/>
      <c r="N3" s="32"/>
      <c r="O3" s="32"/>
      <c r="P3" s="1"/>
      <c r="Q3" s="1"/>
      <c r="R3" s="1"/>
      <c r="S3" s="1"/>
    </row>
    <row r="4" spans="1:27" ht="22.5">
      <c r="A4" s="6"/>
      <c r="B4" s="1"/>
      <c r="C4" s="4"/>
      <c r="D4" s="8"/>
      <c r="E4" s="8"/>
      <c r="F4" s="4"/>
      <c r="G4" s="9"/>
      <c r="H4" s="9"/>
      <c r="I4" s="9"/>
      <c r="J4" s="9"/>
      <c r="K4" s="9"/>
      <c r="L4" s="9"/>
      <c r="M4" s="9"/>
      <c r="N4" s="9"/>
      <c r="O4" s="9"/>
      <c r="P4" s="1"/>
      <c r="Q4" s="1"/>
      <c r="R4" s="1"/>
      <c r="S4" s="1"/>
      <c r="T4" s="3"/>
      <c r="U4" s="3" t="s">
        <v>356</v>
      </c>
    </row>
    <row r="5" spans="1:27" ht="22.5">
      <c r="A5" s="6"/>
      <c r="B5" s="1"/>
      <c r="C5" s="4"/>
      <c r="D5" s="8"/>
      <c r="E5" s="8"/>
      <c r="F5" s="4"/>
      <c r="G5" s="9"/>
      <c r="H5" s="9"/>
      <c r="I5" s="9"/>
      <c r="J5" s="9"/>
      <c r="K5" s="9"/>
      <c r="L5" s="10"/>
      <c r="M5" s="10"/>
      <c r="N5" s="10"/>
      <c r="O5" s="10"/>
      <c r="P5" s="1"/>
      <c r="Q5" s="1"/>
      <c r="R5" s="1"/>
      <c r="S5" s="1"/>
      <c r="T5" s="3"/>
      <c r="U5" s="3" t="str">
        <f>Místo</f>
        <v>Milevsko</v>
      </c>
    </row>
    <row r="6" spans="1:27" ht="23.25" thickBot="1">
      <c r="A6" s="6" t="str">
        <f>_kat3</f>
        <v>3. Naděje nejmladší 2008</v>
      </c>
      <c r="B6" s="1"/>
      <c r="C6" s="4"/>
      <c r="D6" s="8"/>
      <c r="E6" s="8"/>
      <c r="F6" s="4"/>
      <c r="G6" s="4"/>
      <c r="H6" s="4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3"/>
      <c r="U6" s="3" t="s">
        <v>376</v>
      </c>
    </row>
    <row r="7" spans="1:27" ht="16.5" customHeight="1">
      <c r="A7" s="474" t="s">
        <v>347</v>
      </c>
      <c r="B7" s="476" t="s">
        <v>6</v>
      </c>
      <c r="C7" s="478" t="s">
        <v>3</v>
      </c>
      <c r="D7" s="476" t="s">
        <v>4</v>
      </c>
      <c r="E7" s="472" t="s">
        <v>5</v>
      </c>
      <c r="F7" s="472" t="s">
        <v>365</v>
      </c>
      <c r="G7" s="28" t="str">
        <f>Kat3S1</f>
        <v>sestava bez náčiní</v>
      </c>
      <c r="H7" s="27"/>
      <c r="I7" s="27"/>
      <c r="J7" s="27"/>
      <c r="K7" s="27"/>
      <c r="L7" s="29"/>
      <c r="M7" s="29"/>
      <c r="N7" s="29"/>
      <c r="O7" s="29"/>
      <c r="P7" s="29"/>
      <c r="Q7" s="19">
        <v>0</v>
      </c>
      <c r="R7" s="30">
        <v>0</v>
      </c>
      <c r="S7" s="31"/>
      <c r="T7" s="480" t="s">
        <v>377</v>
      </c>
      <c r="U7" s="482" t="s">
        <v>378</v>
      </c>
    </row>
    <row r="8" spans="1:27" ht="16.5" customHeight="1" thickBot="1">
      <c r="A8" s="475">
        <v>0</v>
      </c>
      <c r="B8" s="477">
        <v>0</v>
      </c>
      <c r="C8" s="479">
        <v>0</v>
      </c>
      <c r="D8" s="477">
        <v>0</v>
      </c>
      <c r="E8" s="473">
        <v>0</v>
      </c>
      <c r="F8" s="473">
        <v>0</v>
      </c>
      <c r="G8" s="17" t="s">
        <v>363</v>
      </c>
      <c r="H8" s="17" t="s">
        <v>379</v>
      </c>
      <c r="I8" s="17" t="s">
        <v>368</v>
      </c>
      <c r="J8" s="17" t="s">
        <v>369</v>
      </c>
      <c r="K8" s="17" t="s">
        <v>350</v>
      </c>
      <c r="L8" s="23" t="s">
        <v>370</v>
      </c>
      <c r="M8" s="386" t="s">
        <v>371</v>
      </c>
      <c r="N8" s="386" t="s">
        <v>372</v>
      </c>
      <c r="O8" s="386" t="s">
        <v>373</v>
      </c>
      <c r="P8" s="25" t="s">
        <v>351</v>
      </c>
      <c r="Q8" s="22" t="s">
        <v>352</v>
      </c>
      <c r="R8" s="21" t="s">
        <v>353</v>
      </c>
      <c r="S8" s="25"/>
      <c r="T8" s="481"/>
      <c r="U8" s="483"/>
      <c r="W8" s="44" t="s">
        <v>374</v>
      </c>
      <c r="X8" s="44" t="s">
        <v>350</v>
      </c>
      <c r="Y8" s="44" t="s">
        <v>351</v>
      </c>
      <c r="Z8" s="44" t="s">
        <v>375</v>
      </c>
      <c r="AA8" s="44" t="s">
        <v>348</v>
      </c>
    </row>
    <row r="9" spans="1:27" ht="24.95" customHeight="1">
      <c r="A9" s="379">
        <f>Seznam!B16</f>
        <v>1</v>
      </c>
      <c r="B9" s="2" t="str">
        <f>Seznam!C16</f>
        <v>Natálie Podborská</v>
      </c>
      <c r="C9" s="378">
        <f>Seznam!D16</f>
        <v>2008</v>
      </c>
      <c r="D9" s="43" t="str">
        <f>Seznam!E16</f>
        <v>SK TRASKO Vyškov</v>
      </c>
      <c r="E9" s="43">
        <f>Seznam!F16</f>
        <v>0</v>
      </c>
      <c r="F9" s="378" t="str">
        <f t="shared" ref="F9:F13" si="0">IF($G$7="sestava bez náčiní","bez"," ")</f>
        <v>bez</v>
      </c>
      <c r="G9" s="209">
        <v>0.7</v>
      </c>
      <c r="H9" s="210">
        <v>1.9</v>
      </c>
      <c r="I9" s="211">
        <v>1</v>
      </c>
      <c r="J9" s="211">
        <v>1</v>
      </c>
      <c r="K9" s="33">
        <f t="shared" ref="K9:K16" si="1">IF($L$2=2,TRUNC(SUM(G9:J9)/2*1000)/1000,IF($L$2=3,TRUNC(SUM(G9:J9)/3*1000)/1000,IF($L$2=4,TRUNC(MEDIAN(G9:J9)*1000)/1000,"???")))</f>
        <v>1</v>
      </c>
      <c r="L9" s="212">
        <v>4.9000000000000004</v>
      </c>
      <c r="M9" s="213">
        <v>5.5</v>
      </c>
      <c r="N9" s="211">
        <v>5.4</v>
      </c>
      <c r="O9" s="211">
        <v>5.6</v>
      </c>
      <c r="P9" s="33">
        <f t="shared" ref="P9:P16" si="2">IF($M$2=2,TRUNC(SUM(L9:M9)/2*1000)/1000,IF($M$2=3,TRUNC(SUM(L9:N9)/3*1000)/1000,IF($M$2=4,TRUNC(MEDIAN(L9:O9)*1000)/1000,"???")))</f>
        <v>5.45</v>
      </c>
      <c r="Q9" s="214"/>
      <c r="R9" s="26">
        <f t="shared" ref="R9:R16" si="3">K9+P9-Q9</f>
        <v>6.45</v>
      </c>
      <c r="S9" s="197" t="s">
        <v>378</v>
      </c>
      <c r="T9" s="24">
        <f t="shared" ref="T9:T16" si="4">RANK(R9,$R$9:$R$16)</f>
        <v>3</v>
      </c>
      <c r="U9" s="35" t="s">
        <v>378</v>
      </c>
      <c r="W9" s="45" t="str">
        <f t="shared" ref="W9:W13" si="5">F9</f>
        <v>bez</v>
      </c>
      <c r="X9" s="41">
        <f t="shared" ref="X9:X13" si="6">K9</f>
        <v>1</v>
      </c>
      <c r="Y9" s="41">
        <f t="shared" ref="Y9:AA13" si="7">P9</f>
        <v>5.45</v>
      </c>
      <c r="Z9" s="41">
        <f t="shared" si="7"/>
        <v>0</v>
      </c>
      <c r="AA9" s="41">
        <f t="shared" si="7"/>
        <v>6.45</v>
      </c>
    </row>
    <row r="10" spans="1:27" ht="24.95" customHeight="1">
      <c r="A10" s="379">
        <f>Seznam!B17</f>
        <v>2</v>
      </c>
      <c r="B10" s="2" t="str">
        <f>Seznam!C17</f>
        <v>Nikola Blažková</v>
      </c>
      <c r="C10" s="378">
        <f>Seznam!D17</f>
        <v>2008</v>
      </c>
      <c r="D10" s="43" t="str">
        <f>Seznam!E17</f>
        <v>RG Proactive Milevsko</v>
      </c>
      <c r="E10" s="43">
        <f>Seznam!F17</f>
        <v>0</v>
      </c>
      <c r="F10" s="378" t="str">
        <f t="shared" si="0"/>
        <v>bez</v>
      </c>
      <c r="G10" s="209">
        <v>0.9</v>
      </c>
      <c r="H10" s="210">
        <v>0.4</v>
      </c>
      <c r="I10" s="211">
        <v>0.3</v>
      </c>
      <c r="J10" s="211">
        <v>1</v>
      </c>
      <c r="K10" s="33">
        <f t="shared" si="1"/>
        <v>0.65</v>
      </c>
      <c r="L10" s="212">
        <v>4</v>
      </c>
      <c r="M10" s="213">
        <v>3.5</v>
      </c>
      <c r="N10" s="211">
        <v>4.9000000000000004</v>
      </c>
      <c r="O10" s="211">
        <v>5.4</v>
      </c>
      <c r="P10" s="33">
        <f t="shared" si="2"/>
        <v>4.45</v>
      </c>
      <c r="Q10" s="214"/>
      <c r="R10" s="26">
        <f t="shared" si="3"/>
        <v>5.1000000000000005</v>
      </c>
      <c r="S10" s="192" t="s">
        <v>378</v>
      </c>
      <c r="T10" s="24">
        <f t="shared" si="4"/>
        <v>7</v>
      </c>
      <c r="U10" s="35" t="s">
        <v>378</v>
      </c>
      <c r="W10" s="45" t="str">
        <f t="shared" si="5"/>
        <v>bez</v>
      </c>
      <c r="X10" s="41">
        <f t="shared" si="6"/>
        <v>0.65</v>
      </c>
      <c r="Y10" s="41">
        <f t="shared" si="7"/>
        <v>4.45</v>
      </c>
      <c r="Z10" s="41">
        <f t="shared" si="7"/>
        <v>0</v>
      </c>
      <c r="AA10" s="41">
        <f t="shared" si="7"/>
        <v>5.1000000000000005</v>
      </c>
    </row>
    <row r="11" spans="1:27" ht="24.95" customHeight="1">
      <c r="A11" s="379">
        <f>Seznam!B18</f>
        <v>3</v>
      </c>
      <c r="B11" s="2" t="str">
        <f>Seznam!C18</f>
        <v>Adéla Navrátilová</v>
      </c>
      <c r="C11" s="378">
        <f>Seznam!D18</f>
        <v>2008</v>
      </c>
      <c r="D11" s="43" t="str">
        <f>Seznam!E18</f>
        <v>SK TRASKO Vyškov</v>
      </c>
      <c r="E11" s="43">
        <f>Seznam!F18</f>
        <v>0</v>
      </c>
      <c r="F11" s="378" t="str">
        <f t="shared" si="0"/>
        <v>bez</v>
      </c>
      <c r="G11" s="209">
        <v>1.8</v>
      </c>
      <c r="H11" s="210">
        <v>0.5</v>
      </c>
      <c r="I11" s="211">
        <v>0.8</v>
      </c>
      <c r="J11" s="211">
        <v>0.6</v>
      </c>
      <c r="K11" s="33">
        <f t="shared" si="1"/>
        <v>0.7</v>
      </c>
      <c r="L11" s="212">
        <v>5.3</v>
      </c>
      <c r="M11" s="213">
        <v>4.5999999999999996</v>
      </c>
      <c r="N11" s="211">
        <v>5.9</v>
      </c>
      <c r="O11" s="211">
        <v>5.8</v>
      </c>
      <c r="P11" s="33">
        <f t="shared" si="2"/>
        <v>5.55</v>
      </c>
      <c r="Q11" s="214"/>
      <c r="R11" s="26">
        <f t="shared" si="3"/>
        <v>6.25</v>
      </c>
      <c r="S11" s="192" t="s">
        <v>378</v>
      </c>
      <c r="T11" s="24">
        <f t="shared" si="4"/>
        <v>4</v>
      </c>
      <c r="U11" s="35" t="s">
        <v>378</v>
      </c>
      <c r="W11" s="45" t="str">
        <f t="shared" si="5"/>
        <v>bez</v>
      </c>
      <c r="X11" s="41">
        <f t="shared" si="6"/>
        <v>0.7</v>
      </c>
      <c r="Y11" s="41">
        <f t="shared" si="7"/>
        <v>5.55</v>
      </c>
      <c r="Z11" s="41">
        <f t="shared" si="7"/>
        <v>0</v>
      </c>
      <c r="AA11" s="41">
        <f t="shared" si="7"/>
        <v>6.25</v>
      </c>
    </row>
    <row r="12" spans="1:27" ht="24.95" customHeight="1">
      <c r="A12" s="181">
        <f>Seznam!B19</f>
        <v>4</v>
      </c>
      <c r="B12" s="182" t="str">
        <f>Seznam!C19</f>
        <v>Kristina Procházková</v>
      </c>
      <c r="C12" s="389">
        <f>Seznam!D19</f>
        <v>2008</v>
      </c>
      <c r="D12" s="183" t="str">
        <f>Seznam!E19</f>
        <v>RG Proactive Milevsko</v>
      </c>
      <c r="E12" s="183">
        <f>Seznam!F19</f>
        <v>0</v>
      </c>
      <c r="F12" s="378" t="str">
        <f t="shared" si="0"/>
        <v>bez</v>
      </c>
      <c r="G12" s="209">
        <v>1</v>
      </c>
      <c r="H12" s="210">
        <v>0.6</v>
      </c>
      <c r="I12" s="211">
        <v>0.7</v>
      </c>
      <c r="J12" s="211">
        <v>1.1000000000000001</v>
      </c>
      <c r="K12" s="33">
        <f t="shared" si="1"/>
        <v>0.85</v>
      </c>
      <c r="L12" s="212">
        <v>4.2</v>
      </c>
      <c r="M12" s="213">
        <v>5.8</v>
      </c>
      <c r="N12" s="211">
        <v>5.3</v>
      </c>
      <c r="O12" s="211">
        <v>4.2</v>
      </c>
      <c r="P12" s="33">
        <f t="shared" si="2"/>
        <v>4.75</v>
      </c>
      <c r="Q12" s="214"/>
      <c r="R12" s="26">
        <f t="shared" si="3"/>
        <v>5.6</v>
      </c>
      <c r="S12" s="192" t="s">
        <v>378</v>
      </c>
      <c r="T12" s="24">
        <f t="shared" si="4"/>
        <v>6</v>
      </c>
      <c r="U12" s="35" t="s">
        <v>378</v>
      </c>
      <c r="W12" s="45" t="str">
        <f t="shared" si="5"/>
        <v>bez</v>
      </c>
      <c r="X12" s="41">
        <f t="shared" si="6"/>
        <v>0.85</v>
      </c>
      <c r="Y12" s="41">
        <f t="shared" si="7"/>
        <v>4.75</v>
      </c>
      <c r="Z12" s="41">
        <f t="shared" si="7"/>
        <v>0</v>
      </c>
      <c r="AA12" s="41">
        <f t="shared" si="7"/>
        <v>5.6</v>
      </c>
    </row>
    <row r="13" spans="1:27" ht="24.95" customHeight="1">
      <c r="A13" s="181">
        <f>Seznam!B20</f>
        <v>6</v>
      </c>
      <c r="B13" s="182" t="str">
        <f>Seznam!C20</f>
        <v>Karin Králová</v>
      </c>
      <c r="C13" s="389">
        <f>Seznam!D20</f>
        <v>2008</v>
      </c>
      <c r="D13" s="183" t="str">
        <f>Seznam!E20</f>
        <v>RG Proactive Milevsko</v>
      </c>
      <c r="E13" s="183">
        <f>Seznam!F20</f>
        <v>0</v>
      </c>
      <c r="F13" s="378" t="str">
        <f t="shared" si="0"/>
        <v>bez</v>
      </c>
      <c r="G13" s="209">
        <v>2.1</v>
      </c>
      <c r="H13" s="210">
        <v>1.8</v>
      </c>
      <c r="I13" s="211">
        <v>1.9</v>
      </c>
      <c r="J13" s="211">
        <v>1.3</v>
      </c>
      <c r="K13" s="33">
        <f t="shared" si="1"/>
        <v>1.85</v>
      </c>
      <c r="L13" s="212">
        <v>6.9</v>
      </c>
      <c r="M13" s="213">
        <v>6.3</v>
      </c>
      <c r="N13" s="211">
        <v>6</v>
      </c>
      <c r="O13" s="211">
        <v>5.5</v>
      </c>
      <c r="P13" s="33">
        <f t="shared" si="2"/>
        <v>6.15</v>
      </c>
      <c r="Q13" s="214"/>
      <c r="R13" s="26">
        <f t="shared" si="3"/>
        <v>8</v>
      </c>
      <c r="S13" s="192" t="s">
        <v>378</v>
      </c>
      <c r="T13" s="24">
        <f t="shared" si="4"/>
        <v>1</v>
      </c>
      <c r="U13" s="35" t="s">
        <v>378</v>
      </c>
      <c r="W13" s="45" t="str">
        <f t="shared" si="5"/>
        <v>bez</v>
      </c>
      <c r="X13" s="41">
        <f t="shared" si="6"/>
        <v>1.85</v>
      </c>
      <c r="Y13" s="41">
        <f t="shared" si="7"/>
        <v>6.15</v>
      </c>
      <c r="Z13" s="41">
        <f t="shared" si="7"/>
        <v>0</v>
      </c>
      <c r="AA13" s="41">
        <f t="shared" si="7"/>
        <v>8</v>
      </c>
    </row>
    <row r="14" spans="1:27" ht="24.95" customHeight="1">
      <c r="A14" s="181">
        <f>Seznam!B21</f>
        <v>7</v>
      </c>
      <c r="B14" s="182" t="str">
        <f>Seznam!C21</f>
        <v>Nikol Fukarová</v>
      </c>
      <c r="C14" s="389">
        <f>Seznam!D21</f>
        <v>2008</v>
      </c>
      <c r="D14" s="183" t="str">
        <f>Seznam!E21</f>
        <v>TopGym Karlovy Vary</v>
      </c>
      <c r="E14" s="183">
        <f>Seznam!F21</f>
        <v>0</v>
      </c>
      <c r="F14" s="389" t="s">
        <v>380</v>
      </c>
      <c r="G14" s="209">
        <v>0.5</v>
      </c>
      <c r="H14" s="210">
        <v>0.3</v>
      </c>
      <c r="I14" s="211">
        <v>1.2</v>
      </c>
      <c r="J14" s="211">
        <v>0.9</v>
      </c>
      <c r="K14" s="33">
        <f t="shared" si="1"/>
        <v>0.7</v>
      </c>
      <c r="L14" s="212">
        <v>5.3</v>
      </c>
      <c r="M14" s="213">
        <v>5.2</v>
      </c>
      <c r="N14" s="211">
        <v>6</v>
      </c>
      <c r="O14" s="211">
        <v>5.6</v>
      </c>
      <c r="P14" s="33">
        <f t="shared" si="2"/>
        <v>5.45</v>
      </c>
      <c r="Q14" s="214"/>
      <c r="R14" s="26">
        <f t="shared" si="3"/>
        <v>6.15</v>
      </c>
      <c r="S14" s="192" t="s">
        <v>378</v>
      </c>
      <c r="T14" s="24">
        <f t="shared" si="4"/>
        <v>5</v>
      </c>
      <c r="U14" s="35" t="s">
        <v>378</v>
      </c>
      <c r="W14" s="45" t="str">
        <f>F14</f>
        <v>bez</v>
      </c>
      <c r="X14" s="41">
        <f>K14</f>
        <v>0.7</v>
      </c>
      <c r="Y14" s="41">
        <f t="shared" ref="Y14:AA16" si="8">P14</f>
        <v>5.45</v>
      </c>
      <c r="Z14" s="41">
        <f t="shared" si="8"/>
        <v>0</v>
      </c>
      <c r="AA14" s="41">
        <f t="shared" si="8"/>
        <v>6.15</v>
      </c>
    </row>
    <row r="15" spans="1:27" ht="24.95" customHeight="1">
      <c r="A15" s="181">
        <f>Seznam!B22</f>
        <v>8</v>
      </c>
      <c r="B15" s="182" t="str">
        <f>Seznam!C22</f>
        <v>Aneta Šimáková</v>
      </c>
      <c r="C15" s="389">
        <f>Seznam!D22</f>
        <v>2008</v>
      </c>
      <c r="D15" s="183" t="str">
        <f>Seznam!E22</f>
        <v>RG Proactive Milevsko</v>
      </c>
      <c r="E15" s="183" t="e">
        <f>Seznam!#REF!</f>
        <v>#REF!</v>
      </c>
      <c r="F15" s="389" t="s">
        <v>380</v>
      </c>
      <c r="G15" s="209">
        <v>2</v>
      </c>
      <c r="H15" s="210">
        <v>1.7</v>
      </c>
      <c r="I15" s="211">
        <v>1</v>
      </c>
      <c r="J15" s="211">
        <v>1.9</v>
      </c>
      <c r="K15" s="33">
        <f t="shared" si="1"/>
        <v>1.8</v>
      </c>
      <c r="L15" s="212">
        <v>6.2</v>
      </c>
      <c r="M15" s="213">
        <v>5.6</v>
      </c>
      <c r="N15" s="211">
        <v>5.2</v>
      </c>
      <c r="O15" s="211">
        <v>7.4</v>
      </c>
      <c r="P15" s="33">
        <f t="shared" si="2"/>
        <v>5.9</v>
      </c>
      <c r="Q15" s="214"/>
      <c r="R15" s="26">
        <f t="shared" si="3"/>
        <v>7.7</v>
      </c>
      <c r="S15" s="192" t="s">
        <v>378</v>
      </c>
      <c r="T15" s="24">
        <f t="shared" si="4"/>
        <v>2</v>
      </c>
      <c r="U15" s="35" t="s">
        <v>378</v>
      </c>
      <c r="W15" s="45" t="str">
        <f>F15</f>
        <v>bez</v>
      </c>
      <c r="X15" s="41">
        <f>K15</f>
        <v>1.8</v>
      </c>
      <c r="Y15" s="41">
        <f t="shared" si="8"/>
        <v>5.9</v>
      </c>
      <c r="Z15" s="41">
        <f t="shared" si="8"/>
        <v>0</v>
      </c>
      <c r="AA15" s="41">
        <f t="shared" si="8"/>
        <v>7.7</v>
      </c>
    </row>
    <row r="16" spans="1:27" ht="24.95" customHeight="1">
      <c r="A16" s="379"/>
      <c r="B16" s="2"/>
      <c r="C16" s="378"/>
      <c r="D16" s="43"/>
      <c r="E16" s="43"/>
      <c r="F16" s="378"/>
      <c r="G16" s="42">
        <v>0</v>
      </c>
      <c r="H16" s="14"/>
      <c r="I16" s="36">
        <f t="shared" ref="I16" si="9">IF($L$2&lt;3,"x",0)</f>
        <v>0</v>
      </c>
      <c r="J16" s="36">
        <f t="shared" ref="J16" si="10">IF($L$2&lt;4,"x",0)</f>
        <v>0</v>
      </c>
      <c r="K16" s="33">
        <f t="shared" si="1"/>
        <v>0</v>
      </c>
      <c r="L16" s="16">
        <v>0</v>
      </c>
      <c r="M16" s="15"/>
      <c r="N16" s="36">
        <f t="shared" ref="N16" si="11">IF($M$2&lt;3,"x",0)</f>
        <v>0</v>
      </c>
      <c r="O16" s="36">
        <f t="shared" ref="O16" si="12">IF($M$2&lt;4,"x",0)</f>
        <v>0</v>
      </c>
      <c r="P16" s="33">
        <f t="shared" si="2"/>
        <v>0</v>
      </c>
      <c r="Q16" s="340"/>
      <c r="R16" s="26">
        <f t="shared" si="3"/>
        <v>0</v>
      </c>
      <c r="S16" s="341" t="s">
        <v>378</v>
      </c>
      <c r="T16" s="24">
        <f t="shared" si="4"/>
        <v>8</v>
      </c>
      <c r="U16" s="35" t="s">
        <v>378</v>
      </c>
      <c r="W16" s="45">
        <f>F16</f>
        <v>0</v>
      </c>
      <c r="X16" s="41">
        <f>K16</f>
        <v>0</v>
      </c>
      <c r="Y16" s="41">
        <f t="shared" si="8"/>
        <v>0</v>
      </c>
      <c r="Z16" s="41">
        <f t="shared" si="8"/>
        <v>0</v>
      </c>
      <c r="AA16" s="41">
        <f t="shared" si="8"/>
        <v>0</v>
      </c>
    </row>
    <row r="17" spans="1:28" s="191" customFormat="1" ht="16.5" thickBot="1">
      <c r="A17" s="186"/>
      <c r="B17" s="186"/>
      <c r="C17" s="188"/>
      <c r="D17" s="186"/>
      <c r="E17" s="186"/>
      <c r="F17" s="187"/>
      <c r="G17" s="189">
        <v>0</v>
      </c>
      <c r="H17" s="189"/>
      <c r="I17" s="189"/>
      <c r="J17" s="189"/>
      <c r="K17" s="190">
        <f>SUM(G17:J17)/2</f>
        <v>0</v>
      </c>
      <c r="L17" s="198">
        <v>0</v>
      </c>
      <c r="M17" s="198"/>
      <c r="N17" s="198"/>
      <c r="O17" s="198"/>
      <c r="P17" s="190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</row>
    <row r="18" spans="1:28" ht="16.5" customHeight="1">
      <c r="A18" s="474" t="s">
        <v>347</v>
      </c>
      <c r="B18" s="476" t="s">
        <v>6</v>
      </c>
      <c r="C18" s="478" t="s">
        <v>3</v>
      </c>
      <c r="D18" s="476" t="s">
        <v>4</v>
      </c>
      <c r="E18" s="472" t="s">
        <v>5</v>
      </c>
      <c r="F18" s="472" t="s">
        <v>365</v>
      </c>
      <c r="G18" s="28" t="str">
        <f>Kat3S2</f>
        <v>sestava s libovolným náčiním</v>
      </c>
      <c r="H18" s="27"/>
      <c r="I18" s="27"/>
      <c r="J18" s="27"/>
      <c r="K18" s="27"/>
      <c r="L18" s="29"/>
      <c r="M18" s="29"/>
      <c r="N18" s="29"/>
      <c r="O18" s="29"/>
      <c r="P18" s="29"/>
      <c r="Q18" s="19">
        <v>0</v>
      </c>
      <c r="R18" s="30">
        <v>0</v>
      </c>
      <c r="S18" s="185"/>
      <c r="T18" s="480" t="s">
        <v>381</v>
      </c>
      <c r="U18" s="470" t="s">
        <v>382</v>
      </c>
    </row>
    <row r="19" spans="1:28" ht="16.5" customHeight="1" thickBot="1">
      <c r="A19" s="475">
        <v>0</v>
      </c>
      <c r="B19" s="477">
        <v>0</v>
      </c>
      <c r="C19" s="479">
        <v>0</v>
      </c>
      <c r="D19" s="477">
        <v>0</v>
      </c>
      <c r="E19" s="473">
        <v>0</v>
      </c>
      <c r="F19" s="473">
        <v>0</v>
      </c>
      <c r="G19" s="17" t="s">
        <v>363</v>
      </c>
      <c r="H19" s="17" t="s">
        <v>379</v>
      </c>
      <c r="I19" s="17" t="s">
        <v>368</v>
      </c>
      <c r="J19" s="17" t="s">
        <v>369</v>
      </c>
      <c r="K19" s="17" t="s">
        <v>350</v>
      </c>
      <c r="L19" s="23" t="s">
        <v>370</v>
      </c>
      <c r="M19" s="386" t="s">
        <v>371</v>
      </c>
      <c r="N19" s="386" t="s">
        <v>372</v>
      </c>
      <c r="O19" s="386" t="s">
        <v>373</v>
      </c>
      <c r="P19" s="25" t="s">
        <v>351</v>
      </c>
      <c r="Q19" s="22" t="s">
        <v>352</v>
      </c>
      <c r="R19" s="21" t="s">
        <v>353</v>
      </c>
      <c r="S19" s="25" t="s">
        <v>348</v>
      </c>
      <c r="T19" s="481"/>
      <c r="U19" s="471"/>
      <c r="W19" s="44" t="s">
        <v>374</v>
      </c>
      <c r="X19" s="44" t="s">
        <v>350</v>
      </c>
      <c r="Y19" s="44" t="s">
        <v>351</v>
      </c>
      <c r="Z19" s="44" t="s">
        <v>375</v>
      </c>
      <c r="AA19" s="44" t="s">
        <v>348</v>
      </c>
      <c r="AB19" s="44" t="s">
        <v>353</v>
      </c>
    </row>
    <row r="20" spans="1:28" ht="24.95" customHeight="1">
      <c r="A20" s="379">
        <f t="shared" ref="A20:D26" si="13">A9</f>
        <v>1</v>
      </c>
      <c r="B20" s="2" t="str">
        <f t="shared" si="13"/>
        <v>Natálie Podborská</v>
      </c>
      <c r="C20" s="378">
        <f t="shared" si="13"/>
        <v>2008</v>
      </c>
      <c r="D20" s="43" t="str">
        <f t="shared" si="13"/>
        <v>SK TRASKO Vyškov</v>
      </c>
      <c r="E20" s="43">
        <f>Seznam!F16</f>
        <v>0</v>
      </c>
      <c r="F20" s="216" t="str">
        <f t="shared" ref="F20:F24" si="14">IF($G$18="sestava bez náčiní","bez"," ")</f>
        <v xml:space="preserve"> </v>
      </c>
      <c r="G20" s="209">
        <v>0.9</v>
      </c>
      <c r="H20" s="210">
        <v>1.5</v>
      </c>
      <c r="I20" s="211">
        <v>0.6</v>
      </c>
      <c r="J20" s="211">
        <v>0.6</v>
      </c>
      <c r="K20" s="33">
        <f t="shared" ref="K20:K27" si="15">IF($L$2=2,TRUNC(SUM(G20:J20)/2*1000)/1000,IF($L$2=3,TRUNC(SUM(G20:J20)/3*1000)/1000,IF($L$2=4,TRUNC(MEDIAN(G20:J20)*1000)/1000,"???")))</f>
        <v>0.75</v>
      </c>
      <c r="L20" s="212">
        <v>5.3</v>
      </c>
      <c r="M20" s="213">
        <v>5.5</v>
      </c>
      <c r="N20" s="211">
        <v>5</v>
      </c>
      <c r="O20" s="211">
        <v>4.2</v>
      </c>
      <c r="P20" s="33">
        <f t="shared" ref="P20:P27" si="16">IF($M$2=2,TRUNC(SUM(L20:M20)/2*1000)/1000,IF($M$2=3,TRUNC(SUM(L20:N20)/3*1000)/1000,IF($M$2=4,TRUNC(MEDIAN(L20:O20)*1000)/1000,"???")))</f>
        <v>5.15</v>
      </c>
      <c r="Q20" s="214"/>
      <c r="R20" s="26">
        <f t="shared" ref="R20:R27" si="17">K20+P20-Q20</f>
        <v>5.9</v>
      </c>
      <c r="S20" s="34">
        <f t="shared" ref="S20:S27" si="18">R9+R20</f>
        <v>12.350000000000001</v>
      </c>
      <c r="T20" s="24">
        <f t="shared" ref="T20:T27" si="19">RANK(R20,$R$20:$R$27)</f>
        <v>3</v>
      </c>
      <c r="U20" s="35">
        <f t="shared" ref="U20:U27" si="20">RANK(S20,$S$20:$S$27)</f>
        <v>3</v>
      </c>
      <c r="W20" s="45" t="str">
        <f t="shared" ref="W20:W24" si="21">F20</f>
        <v xml:space="preserve"> </v>
      </c>
      <c r="X20" s="41">
        <f t="shared" ref="X20:X24" si="22">K20</f>
        <v>0.75</v>
      </c>
      <c r="Y20" s="41">
        <f t="shared" ref="Y20:AB23" si="23">P20</f>
        <v>5.15</v>
      </c>
      <c r="Z20" s="41">
        <f t="shared" si="23"/>
        <v>0</v>
      </c>
      <c r="AA20" s="41">
        <f t="shared" si="23"/>
        <v>5.9</v>
      </c>
      <c r="AB20" s="41">
        <f t="shared" si="23"/>
        <v>12.350000000000001</v>
      </c>
    </row>
    <row r="21" spans="1:28" ht="24.95" customHeight="1">
      <c r="A21" s="379">
        <f t="shared" si="13"/>
        <v>2</v>
      </c>
      <c r="B21" s="2" t="str">
        <f t="shared" si="13"/>
        <v>Nikola Blažková</v>
      </c>
      <c r="C21" s="378">
        <f t="shared" si="13"/>
        <v>2008</v>
      </c>
      <c r="D21" s="43" t="str">
        <f t="shared" si="13"/>
        <v>RG Proactive Milevsko</v>
      </c>
      <c r="E21" s="43">
        <f>Seznam!F17</f>
        <v>0</v>
      </c>
      <c r="F21" s="216" t="str">
        <f t="shared" si="14"/>
        <v xml:space="preserve"> </v>
      </c>
      <c r="G21" s="209">
        <v>0.1</v>
      </c>
      <c r="H21" s="210">
        <v>0.4</v>
      </c>
      <c r="I21" s="211">
        <v>0.7</v>
      </c>
      <c r="J21" s="211">
        <v>0.7</v>
      </c>
      <c r="K21" s="33">
        <f t="shared" si="15"/>
        <v>0.55000000000000004</v>
      </c>
      <c r="L21" s="212">
        <v>5.3</v>
      </c>
      <c r="M21" s="213">
        <v>5.0999999999999996</v>
      </c>
      <c r="N21" s="211">
        <v>3.8</v>
      </c>
      <c r="O21" s="211">
        <v>5.5</v>
      </c>
      <c r="P21" s="33">
        <f t="shared" si="16"/>
        <v>5.2</v>
      </c>
      <c r="Q21" s="214"/>
      <c r="R21" s="26">
        <f t="shared" si="17"/>
        <v>5.75</v>
      </c>
      <c r="S21" s="34">
        <f t="shared" si="18"/>
        <v>10.850000000000001</v>
      </c>
      <c r="T21" s="24">
        <f t="shared" si="19"/>
        <v>4</v>
      </c>
      <c r="U21" s="35">
        <f t="shared" si="20"/>
        <v>5</v>
      </c>
      <c r="W21" s="45" t="str">
        <f t="shared" si="21"/>
        <v xml:space="preserve"> </v>
      </c>
      <c r="X21" s="41">
        <f t="shared" si="22"/>
        <v>0.55000000000000004</v>
      </c>
      <c r="Y21" s="41">
        <f t="shared" si="23"/>
        <v>5.2</v>
      </c>
      <c r="Z21" s="41">
        <f t="shared" si="23"/>
        <v>0</v>
      </c>
      <c r="AA21" s="41">
        <f t="shared" si="23"/>
        <v>5.75</v>
      </c>
      <c r="AB21" s="41">
        <f t="shared" si="23"/>
        <v>10.850000000000001</v>
      </c>
    </row>
    <row r="22" spans="1:28" ht="24.95" customHeight="1">
      <c r="A22" s="379">
        <f t="shared" si="13"/>
        <v>3</v>
      </c>
      <c r="B22" s="2" t="str">
        <f t="shared" si="13"/>
        <v>Adéla Navrátilová</v>
      </c>
      <c r="C22" s="378">
        <f t="shared" si="13"/>
        <v>2008</v>
      </c>
      <c r="D22" s="43" t="str">
        <f t="shared" si="13"/>
        <v>SK TRASKO Vyškov</v>
      </c>
      <c r="E22" s="43">
        <f>Seznam!F18</f>
        <v>0</v>
      </c>
      <c r="F22" s="216" t="str">
        <f t="shared" si="14"/>
        <v xml:space="preserve"> </v>
      </c>
      <c r="G22" s="209">
        <v>0.4</v>
      </c>
      <c r="H22" s="210">
        <v>1.1000000000000001</v>
      </c>
      <c r="I22" s="211">
        <v>0.7</v>
      </c>
      <c r="J22" s="211">
        <v>1.1000000000000001</v>
      </c>
      <c r="K22" s="33">
        <f t="shared" si="15"/>
        <v>0.9</v>
      </c>
      <c r="L22" s="212">
        <v>4.4000000000000004</v>
      </c>
      <c r="M22" s="213">
        <v>4.5999999999999996</v>
      </c>
      <c r="N22" s="211">
        <v>4</v>
      </c>
      <c r="O22" s="211">
        <v>2.5</v>
      </c>
      <c r="P22" s="33">
        <f t="shared" si="16"/>
        <v>4.2</v>
      </c>
      <c r="Q22" s="214"/>
      <c r="R22" s="26">
        <f t="shared" si="17"/>
        <v>5.1000000000000005</v>
      </c>
      <c r="S22" s="34">
        <f t="shared" si="18"/>
        <v>11.350000000000001</v>
      </c>
      <c r="T22" s="24">
        <f t="shared" si="19"/>
        <v>5</v>
      </c>
      <c r="U22" s="35">
        <f t="shared" si="20"/>
        <v>4</v>
      </c>
      <c r="W22" s="45" t="str">
        <f t="shared" si="21"/>
        <v xml:space="preserve"> </v>
      </c>
      <c r="X22" s="41">
        <f t="shared" si="22"/>
        <v>0.9</v>
      </c>
      <c r="Y22" s="41">
        <f t="shared" si="23"/>
        <v>4.2</v>
      </c>
      <c r="Z22" s="41">
        <f t="shared" si="23"/>
        <v>0</v>
      </c>
      <c r="AA22" s="41">
        <f t="shared" si="23"/>
        <v>5.1000000000000005</v>
      </c>
      <c r="AB22" s="41">
        <f t="shared" si="23"/>
        <v>11.350000000000001</v>
      </c>
    </row>
    <row r="23" spans="1:28" ht="24.95" customHeight="1">
      <c r="A23" s="379">
        <f t="shared" si="13"/>
        <v>4</v>
      </c>
      <c r="B23" s="2" t="str">
        <f t="shared" si="13"/>
        <v>Kristina Procházková</v>
      </c>
      <c r="C23" s="378">
        <f t="shared" si="13"/>
        <v>2008</v>
      </c>
      <c r="D23" s="43" t="str">
        <f t="shared" si="13"/>
        <v>RG Proactive Milevsko</v>
      </c>
      <c r="E23" s="43">
        <f>Seznam!F19</f>
        <v>0</v>
      </c>
      <c r="F23" s="216" t="str">
        <f t="shared" si="14"/>
        <v xml:space="preserve"> </v>
      </c>
      <c r="G23" s="209">
        <v>0.5</v>
      </c>
      <c r="H23" s="210">
        <v>0.3</v>
      </c>
      <c r="I23" s="211">
        <v>0</v>
      </c>
      <c r="J23" s="211">
        <v>0.1</v>
      </c>
      <c r="K23" s="33">
        <f t="shared" si="15"/>
        <v>0.2</v>
      </c>
      <c r="L23" s="212">
        <v>4.0999999999999996</v>
      </c>
      <c r="M23" s="213">
        <v>4.3</v>
      </c>
      <c r="N23" s="211">
        <v>2.8</v>
      </c>
      <c r="O23" s="211">
        <v>4.5</v>
      </c>
      <c r="P23" s="33">
        <f t="shared" si="16"/>
        <v>4.2</v>
      </c>
      <c r="Q23" s="214">
        <v>0.3</v>
      </c>
      <c r="R23" s="26">
        <f t="shared" si="17"/>
        <v>4.1000000000000005</v>
      </c>
      <c r="S23" s="34">
        <f t="shared" si="18"/>
        <v>9.6999999999999993</v>
      </c>
      <c r="T23" s="24">
        <f t="shared" si="19"/>
        <v>7</v>
      </c>
      <c r="U23" s="35">
        <f t="shared" si="20"/>
        <v>7</v>
      </c>
      <c r="W23" s="45" t="str">
        <f t="shared" si="21"/>
        <v xml:space="preserve"> </v>
      </c>
      <c r="X23" s="41">
        <f t="shared" si="22"/>
        <v>0.2</v>
      </c>
      <c r="Y23" s="41">
        <f t="shared" si="23"/>
        <v>4.2</v>
      </c>
      <c r="Z23" s="41">
        <f t="shared" si="23"/>
        <v>0.3</v>
      </c>
      <c r="AA23" s="41">
        <f t="shared" si="23"/>
        <v>4.1000000000000005</v>
      </c>
      <c r="AB23" s="41">
        <f t="shared" si="23"/>
        <v>9.6999999999999993</v>
      </c>
    </row>
    <row r="24" spans="1:28" ht="24.95" customHeight="1">
      <c r="A24" s="379">
        <f t="shared" si="13"/>
        <v>6</v>
      </c>
      <c r="B24" s="2" t="str">
        <f t="shared" si="13"/>
        <v>Karin Králová</v>
      </c>
      <c r="C24" s="378">
        <f t="shared" si="13"/>
        <v>2008</v>
      </c>
      <c r="D24" s="43" t="str">
        <f t="shared" si="13"/>
        <v>RG Proactive Milevsko</v>
      </c>
      <c r="E24" s="43">
        <f>Seznam!F20</f>
        <v>0</v>
      </c>
      <c r="F24" s="216" t="str">
        <f t="shared" si="14"/>
        <v xml:space="preserve"> </v>
      </c>
      <c r="G24" s="209">
        <v>1.2</v>
      </c>
      <c r="H24" s="210">
        <v>1.7</v>
      </c>
      <c r="I24" s="211">
        <v>1.4</v>
      </c>
      <c r="J24" s="211">
        <v>0.9</v>
      </c>
      <c r="K24" s="33">
        <f t="shared" si="15"/>
        <v>1.3</v>
      </c>
      <c r="L24" s="212">
        <v>5.3</v>
      </c>
      <c r="M24" s="213">
        <v>6.1</v>
      </c>
      <c r="N24" s="211">
        <v>5</v>
      </c>
      <c r="O24" s="211">
        <v>6</v>
      </c>
      <c r="P24" s="33">
        <f t="shared" si="16"/>
        <v>5.65</v>
      </c>
      <c r="Q24" s="214"/>
      <c r="R24" s="26">
        <f t="shared" si="17"/>
        <v>6.95</v>
      </c>
      <c r="S24" s="34">
        <f t="shared" si="18"/>
        <v>14.95</v>
      </c>
      <c r="T24" s="24">
        <f t="shared" si="19"/>
        <v>2</v>
      </c>
      <c r="U24" s="35">
        <f t="shared" si="20"/>
        <v>2</v>
      </c>
      <c r="W24" s="45" t="str">
        <f t="shared" si="21"/>
        <v xml:space="preserve"> </v>
      </c>
      <c r="X24" s="41">
        <f t="shared" si="22"/>
        <v>1.3</v>
      </c>
      <c r="Y24" s="41">
        <f t="shared" ref="Y24:AB27" si="24">P24</f>
        <v>5.65</v>
      </c>
      <c r="Z24" s="41">
        <f t="shared" si="24"/>
        <v>0</v>
      </c>
      <c r="AA24" s="41">
        <f t="shared" si="24"/>
        <v>6.95</v>
      </c>
      <c r="AB24" s="41">
        <f t="shared" si="24"/>
        <v>14.95</v>
      </c>
    </row>
    <row r="25" spans="1:28" ht="24.95" customHeight="1">
      <c r="A25" s="379">
        <f t="shared" si="13"/>
        <v>7</v>
      </c>
      <c r="B25" s="2" t="str">
        <f t="shared" si="13"/>
        <v>Nikol Fukarová</v>
      </c>
      <c r="C25" s="378">
        <f t="shared" si="13"/>
        <v>2008</v>
      </c>
      <c r="D25" s="43" t="str">
        <f t="shared" si="13"/>
        <v>TopGym Karlovy Vary</v>
      </c>
      <c r="E25" s="43">
        <f>Seznam!F21</f>
        <v>0</v>
      </c>
      <c r="F25" s="216"/>
      <c r="G25" s="209">
        <v>0.5</v>
      </c>
      <c r="H25" s="210">
        <v>0.7</v>
      </c>
      <c r="I25" s="211">
        <v>0.4</v>
      </c>
      <c r="J25" s="211">
        <v>0.2</v>
      </c>
      <c r="K25" s="33">
        <f t="shared" si="15"/>
        <v>0.45</v>
      </c>
      <c r="L25" s="212">
        <v>4.5</v>
      </c>
      <c r="M25" s="213">
        <v>4.7</v>
      </c>
      <c r="N25" s="211">
        <v>2.4</v>
      </c>
      <c r="O25" s="211">
        <v>4</v>
      </c>
      <c r="P25" s="33">
        <f t="shared" si="16"/>
        <v>4.25</v>
      </c>
      <c r="Q25" s="214"/>
      <c r="R25" s="26">
        <f t="shared" si="17"/>
        <v>4.7</v>
      </c>
      <c r="S25" s="34">
        <f t="shared" si="18"/>
        <v>10.850000000000001</v>
      </c>
      <c r="T25" s="24">
        <f t="shared" si="19"/>
        <v>6</v>
      </c>
      <c r="U25" s="35">
        <f t="shared" si="20"/>
        <v>5</v>
      </c>
      <c r="W25" s="45">
        <f>F25</f>
        <v>0</v>
      </c>
      <c r="X25" s="41">
        <f>K25</f>
        <v>0.45</v>
      </c>
      <c r="Y25" s="41">
        <f t="shared" si="24"/>
        <v>4.25</v>
      </c>
      <c r="Z25" s="41">
        <f t="shared" si="24"/>
        <v>0</v>
      </c>
      <c r="AA25" s="41">
        <f t="shared" si="24"/>
        <v>4.7</v>
      </c>
      <c r="AB25" s="41">
        <f t="shared" si="24"/>
        <v>10.850000000000001</v>
      </c>
    </row>
    <row r="26" spans="1:28" ht="24.95" customHeight="1">
      <c r="A26" s="379">
        <f t="shared" si="13"/>
        <v>8</v>
      </c>
      <c r="B26" s="2" t="str">
        <f t="shared" si="13"/>
        <v>Aneta Šimáková</v>
      </c>
      <c r="C26" s="378">
        <f t="shared" si="13"/>
        <v>2008</v>
      </c>
      <c r="D26" s="43" t="str">
        <f t="shared" si="13"/>
        <v>RG Proactive Milevsko</v>
      </c>
      <c r="E26" s="43" t="e">
        <f>Seznam!#REF!</f>
        <v>#REF!</v>
      </c>
      <c r="F26" s="216"/>
      <c r="G26" s="209">
        <v>1.1000000000000001</v>
      </c>
      <c r="H26" s="210">
        <v>1.7</v>
      </c>
      <c r="I26" s="211">
        <v>1.8</v>
      </c>
      <c r="J26" s="211">
        <v>1.5</v>
      </c>
      <c r="K26" s="33">
        <f t="shared" si="15"/>
        <v>1.6</v>
      </c>
      <c r="L26" s="212">
        <v>6.5</v>
      </c>
      <c r="M26" s="213">
        <v>5.6</v>
      </c>
      <c r="N26" s="211">
        <v>4.8</v>
      </c>
      <c r="O26" s="211">
        <v>6.7</v>
      </c>
      <c r="P26" s="33">
        <f t="shared" si="16"/>
        <v>6.05</v>
      </c>
      <c r="Q26" s="214"/>
      <c r="R26" s="26">
        <f t="shared" si="17"/>
        <v>7.65</v>
      </c>
      <c r="S26" s="34">
        <f t="shared" si="18"/>
        <v>15.350000000000001</v>
      </c>
      <c r="T26" s="24">
        <f t="shared" si="19"/>
        <v>1</v>
      </c>
      <c r="U26" s="35">
        <f t="shared" si="20"/>
        <v>1</v>
      </c>
      <c r="W26" s="45">
        <f>F26</f>
        <v>0</v>
      </c>
      <c r="X26" s="41">
        <f>K26</f>
        <v>1.6</v>
      </c>
      <c r="Y26" s="41">
        <f t="shared" si="24"/>
        <v>6.05</v>
      </c>
      <c r="Z26" s="41">
        <f t="shared" si="24"/>
        <v>0</v>
      </c>
      <c r="AA26" s="41">
        <f t="shared" si="24"/>
        <v>7.65</v>
      </c>
      <c r="AB26" s="41">
        <f t="shared" si="24"/>
        <v>15.350000000000001</v>
      </c>
    </row>
    <row r="27" spans="1:28" ht="24.95" customHeight="1">
      <c r="A27" s="379"/>
      <c r="B27" s="2"/>
      <c r="C27" s="378"/>
      <c r="D27" s="43"/>
      <c r="E27" s="43"/>
      <c r="F27" s="378"/>
      <c r="G27" s="42">
        <v>0</v>
      </c>
      <c r="H27" s="14"/>
      <c r="I27" s="36">
        <f t="shared" ref="I27" si="25">IF($L$2&lt;3,"x",0)</f>
        <v>0</v>
      </c>
      <c r="J27" s="36">
        <f t="shared" ref="J27" si="26">IF($L$2&lt;4,"x",0)</f>
        <v>0</v>
      </c>
      <c r="K27" s="33">
        <f t="shared" si="15"/>
        <v>0</v>
      </c>
      <c r="L27" s="16">
        <v>0</v>
      </c>
      <c r="M27" s="15"/>
      <c r="N27" s="36">
        <f t="shared" ref="N27" si="27">IF($M$2&lt;3,"x",0)</f>
        <v>0</v>
      </c>
      <c r="O27" s="36">
        <f t="shared" ref="O27" si="28">IF($M$2&lt;4,"x",0)</f>
        <v>0</v>
      </c>
      <c r="P27" s="33">
        <f t="shared" si="16"/>
        <v>0</v>
      </c>
      <c r="Q27" s="20"/>
      <c r="R27" s="26">
        <f t="shared" si="17"/>
        <v>0</v>
      </c>
      <c r="S27" s="34">
        <f t="shared" si="18"/>
        <v>0</v>
      </c>
      <c r="T27" s="24">
        <f t="shared" si="19"/>
        <v>8</v>
      </c>
      <c r="U27" s="35">
        <f t="shared" si="20"/>
        <v>8</v>
      </c>
      <c r="W27" s="45">
        <f>F27</f>
        <v>0</v>
      </c>
      <c r="X27" s="41">
        <f>K27</f>
        <v>0</v>
      </c>
      <c r="Y27" s="41">
        <f t="shared" si="24"/>
        <v>0</v>
      </c>
      <c r="Z27" s="41">
        <f t="shared" si="24"/>
        <v>0</v>
      </c>
      <c r="AA27" s="41">
        <f t="shared" si="24"/>
        <v>0</v>
      </c>
      <c r="AB27" s="41">
        <f t="shared" si="24"/>
        <v>0</v>
      </c>
    </row>
  </sheetData>
  <mergeCells count="16">
    <mergeCell ref="U7:U8"/>
    <mergeCell ref="F7:F8"/>
    <mergeCell ref="T7:T8"/>
    <mergeCell ref="A7:A8"/>
    <mergeCell ref="B7:B8"/>
    <mergeCell ref="C7:C8"/>
    <mergeCell ref="D7:D8"/>
    <mergeCell ref="E7:E8"/>
    <mergeCell ref="T18:T19"/>
    <mergeCell ref="U18:U19"/>
    <mergeCell ref="A18:A19"/>
    <mergeCell ref="B18:B19"/>
    <mergeCell ref="C18:C19"/>
    <mergeCell ref="D18:D19"/>
    <mergeCell ref="E18:E19"/>
    <mergeCell ref="F18:F19"/>
  </mergeCells>
  <phoneticPr fontId="12" type="noConversion"/>
  <printOptions horizontalCentered="1"/>
  <pageMargins left="0.39370078740157483" right="0.39370078740157483" top="0.78740157480314965" bottom="0.39370078740157483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23</vt:i4>
      </vt:variant>
      <vt:variant>
        <vt:lpstr>Pojmenované oblasti</vt:lpstr>
      </vt:variant>
      <vt:variant>
        <vt:i4>74</vt:i4>
      </vt:variant>
    </vt:vector>
  </HeadingPairs>
  <TitlesOfParts>
    <vt:vector size="97" baseType="lpstr">
      <vt:lpstr>Seznam</vt:lpstr>
      <vt:lpstr>Popis</vt:lpstr>
      <vt:lpstr>S1+S2</vt:lpstr>
      <vt:lpstr>S3+S4</vt:lpstr>
      <vt:lpstr>S5+S6</vt:lpstr>
      <vt:lpstr>S7+S8+S9</vt:lpstr>
      <vt:lpstr>Z1</vt:lpstr>
      <vt:lpstr>Z2</vt:lpstr>
      <vt:lpstr>Z3</vt:lpstr>
      <vt:lpstr>Z4</vt:lpstr>
      <vt:lpstr>Z5</vt:lpstr>
      <vt:lpstr>Z6</vt:lpstr>
      <vt:lpstr>Z7</vt:lpstr>
      <vt:lpstr>Z8</vt:lpstr>
      <vt:lpstr>Z9</vt:lpstr>
      <vt:lpstr>V1+V2</vt:lpstr>
      <vt:lpstr>V3</vt:lpstr>
      <vt:lpstr>V4</vt:lpstr>
      <vt:lpstr>V5</vt:lpstr>
      <vt:lpstr>V6</vt:lpstr>
      <vt:lpstr>V7+V8+V9</vt:lpstr>
      <vt:lpstr>Jména</vt:lpstr>
      <vt:lpstr>Příjmení</vt:lpstr>
      <vt:lpstr>__kat1</vt:lpstr>
      <vt:lpstr>__kat2</vt:lpstr>
      <vt:lpstr>__kat3</vt:lpstr>
      <vt:lpstr>__kat4</vt:lpstr>
      <vt:lpstr>__kat5</vt:lpstr>
      <vt:lpstr>__kat6</vt:lpstr>
      <vt:lpstr>__kat7</vt:lpstr>
      <vt:lpstr>__kat8</vt:lpstr>
      <vt:lpstr>__kat9</vt:lpstr>
      <vt:lpstr>_kat1</vt:lpstr>
      <vt:lpstr>_kat2</vt:lpstr>
      <vt:lpstr>_kat3</vt:lpstr>
      <vt:lpstr>_kat4</vt:lpstr>
      <vt:lpstr>_kat5</vt:lpstr>
      <vt:lpstr>_kat6</vt:lpstr>
      <vt:lpstr>_kat7</vt:lpstr>
      <vt:lpstr>_kat8</vt:lpstr>
      <vt:lpstr>_kat9</vt:lpstr>
      <vt:lpstr>Datum</vt:lpstr>
      <vt:lpstr>Kat1S1</vt:lpstr>
      <vt:lpstr>Kat1S2</vt:lpstr>
      <vt:lpstr>Kat1S3</vt:lpstr>
      <vt:lpstr>Kat1S4</vt:lpstr>
      <vt:lpstr>Kat2S1</vt:lpstr>
      <vt:lpstr>Kat2S2</vt:lpstr>
      <vt:lpstr>Kat2S3</vt:lpstr>
      <vt:lpstr>Kat2S4</vt:lpstr>
      <vt:lpstr>Kat3S1</vt:lpstr>
      <vt:lpstr>Kat3S2</vt:lpstr>
      <vt:lpstr>Kat3S3</vt:lpstr>
      <vt:lpstr>Kat3S4</vt:lpstr>
      <vt:lpstr>Kat4S1</vt:lpstr>
      <vt:lpstr>Kat4S2</vt:lpstr>
      <vt:lpstr>Kat4S3</vt:lpstr>
      <vt:lpstr>Kat4S4</vt:lpstr>
      <vt:lpstr>Kat5S1</vt:lpstr>
      <vt:lpstr>Kat5S2</vt:lpstr>
      <vt:lpstr>Kat5S3</vt:lpstr>
      <vt:lpstr>Kat5S4</vt:lpstr>
      <vt:lpstr>Kat5S5</vt:lpstr>
      <vt:lpstr>Kat6S1</vt:lpstr>
      <vt:lpstr>Kat6S2</vt:lpstr>
      <vt:lpstr>Kat6S3</vt:lpstr>
      <vt:lpstr>Kat6S4</vt:lpstr>
      <vt:lpstr>Kat7S1</vt:lpstr>
      <vt:lpstr>Kat7S2</vt:lpstr>
      <vt:lpstr>Kat7S3</vt:lpstr>
      <vt:lpstr>Kat7S4</vt:lpstr>
      <vt:lpstr>Kat8S1</vt:lpstr>
      <vt:lpstr>Kat8S2</vt:lpstr>
      <vt:lpstr>Kat8S3</vt:lpstr>
      <vt:lpstr>Kat8S4</vt:lpstr>
      <vt:lpstr>Kat9S1</vt:lpstr>
      <vt:lpstr>Kat9S2</vt:lpstr>
      <vt:lpstr>Kat9S3</vt:lpstr>
      <vt:lpstr>Kat9S4</vt:lpstr>
      <vt:lpstr>KatS1</vt:lpstr>
      <vt:lpstr>Místo</vt:lpstr>
      <vt:lpstr>Název</vt:lpstr>
      <vt:lpstr>'V1+V2'!Oblast_tisku</vt:lpstr>
      <vt:lpstr>'V3'!Oblast_tisku</vt:lpstr>
      <vt:lpstr>'V4'!Oblast_tisku</vt:lpstr>
      <vt:lpstr>'V5'!Oblast_tisku</vt:lpstr>
      <vt:lpstr>'V6'!Oblast_tisku</vt:lpstr>
      <vt:lpstr>'V7+V8+V9'!Oblast_tisku</vt:lpstr>
      <vt:lpstr>PocetKat1</vt:lpstr>
      <vt:lpstr>PocetKat2</vt:lpstr>
      <vt:lpstr>PocetKat3</vt:lpstr>
      <vt:lpstr>PocetKat4</vt:lpstr>
      <vt:lpstr>PocetKat5</vt:lpstr>
      <vt:lpstr>PocetKat6</vt:lpstr>
      <vt:lpstr>PocetKat7</vt:lpstr>
      <vt:lpstr>PocetKat8</vt:lpstr>
      <vt:lpstr>PocetKat9</vt:lpstr>
    </vt:vector>
  </TitlesOfParts>
  <Company>ZVVZ a.s.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Koryta</dc:creator>
  <cp:lastModifiedBy>Uzivatel</cp:lastModifiedBy>
  <cp:revision/>
  <dcterms:created xsi:type="dcterms:W3CDTF">2001-03-21T14:10:12Z</dcterms:created>
  <dcterms:modified xsi:type="dcterms:W3CDTF">2016-05-07T16:41:29Z</dcterms:modified>
</cp:coreProperties>
</file>