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675" tabRatio="830" firstSheet="20" activeTab="20"/>
  </bookViews>
  <sheets>
    <sheet name="Seznam" sheetId="74" state="hidden" r:id="rId1"/>
    <sheet name="Popis" sheetId="82" state="hidden" r:id="rId2"/>
    <sheet name="S1+S2" sheetId="152" state="hidden" r:id="rId3"/>
    <sheet name="S 3" sheetId="132" state="hidden" r:id="rId4"/>
    <sheet name="S 4" sheetId="133" state="hidden" r:id="rId5"/>
    <sheet name="S 5" sheetId="135" state="hidden" r:id="rId6"/>
    <sheet name="S 6+S7" sheetId="136" state="hidden" r:id="rId7"/>
    <sheet name="S8+S9" sheetId="138" state="hidden" r:id="rId8"/>
    <sheet name="S10" sheetId="150" state="hidden" r:id="rId9"/>
    <sheet name="S11" sheetId="151" state="hidden" r:id="rId10"/>
    <sheet name="Z1+Z2" sheetId="153" state="hidden" r:id="rId11"/>
    <sheet name="Z3" sheetId="139" state="hidden" r:id="rId12"/>
    <sheet name="Z4" sheetId="122" state="hidden" r:id="rId13"/>
    <sheet name="Z5" sheetId="123" state="hidden" r:id="rId14"/>
    <sheet name="Z6" sheetId="140" state="hidden" r:id="rId15"/>
    <sheet name="Z7" sheetId="141" state="hidden" r:id="rId16"/>
    <sheet name="Z8" sheetId="142" state="hidden" r:id="rId17"/>
    <sheet name="Z9" sheetId="156" state="hidden" r:id="rId18"/>
    <sheet name="Z10" sheetId="157" state="hidden" r:id="rId19"/>
    <sheet name="Z11" sheetId="154" state="hidden" r:id="rId20"/>
    <sheet name="V1+V2" sheetId="93" r:id="rId21"/>
    <sheet name="V 3" sheetId="144" r:id="rId22"/>
    <sheet name="V 4" sheetId="148" r:id="rId23"/>
    <sheet name="V 5" sheetId="120" r:id="rId24"/>
    <sheet name="V 6+V7" sheetId="145" r:id="rId25"/>
    <sheet name="V8+V9" sheetId="147" r:id="rId26"/>
    <sheet name="V10" sheetId="155" r:id="rId27"/>
    <sheet name="V11" sheetId="158" r:id="rId28"/>
    <sheet name="Jména" sheetId="84" state="hidden" r:id="rId29"/>
    <sheet name="Příjmení" sheetId="83" state="hidden" r:id="rId30"/>
  </sheets>
  <externalReferences>
    <externalReference r:id="rId31"/>
  </externalReferences>
  <definedNames>
    <definedName name="__kat0">Popis!$B$6</definedName>
    <definedName name="__kat1">Popis!$B$7</definedName>
    <definedName name="__kat10">Popis!$B$16</definedName>
    <definedName name="__kat11">Popis!$B$17</definedName>
    <definedName name="__kat2">Popis!$B$8</definedName>
    <definedName name="__kat3">Popis!$B$9</definedName>
    <definedName name="__kat4">Popis!$B$10</definedName>
    <definedName name="__kat5">Popis!$B$11</definedName>
    <definedName name="__kat6">Popis!$B$12</definedName>
    <definedName name="__kat7">Popis!$B$13</definedName>
    <definedName name="__kat8">Popis!$B$14</definedName>
    <definedName name="__kat9">Popis!$B$15</definedName>
    <definedName name="_xlnm._FilterDatabase" localSheetId="28" hidden="1">Jména!$A$2:$B$159</definedName>
    <definedName name="_xlnm._FilterDatabase" localSheetId="0" hidden="1">Seznam!$A$1:$K$129</definedName>
    <definedName name="_xlnm._FilterDatabase" localSheetId="23" hidden="1">'V 5'!$A$13:$A$31</definedName>
    <definedName name="_kat1" localSheetId="2">[1]Popis!$B$7</definedName>
    <definedName name="_kat1">Popis!$B$7</definedName>
    <definedName name="_kat10" localSheetId="2">[1]Popis!$B$16</definedName>
    <definedName name="_kat10">Popis!$B$16</definedName>
    <definedName name="_kat11">Popis!$B$17</definedName>
    <definedName name="_kat2" localSheetId="2">[1]Popis!$B$8</definedName>
    <definedName name="_kat2">Popis!$B$8</definedName>
    <definedName name="_kat3" localSheetId="2">[1]Popis!$B$9</definedName>
    <definedName name="_kat3">Popis!$B$9</definedName>
    <definedName name="_kat4" localSheetId="2">[1]Popis!$B$10</definedName>
    <definedName name="_kat4">Popis!$B$10</definedName>
    <definedName name="_kat5" localSheetId="2">[1]Popis!$B$11</definedName>
    <definedName name="_kat5">Popis!$B$11</definedName>
    <definedName name="_kat6" localSheetId="2">[1]Popis!$B$12</definedName>
    <definedName name="_kat6">Popis!$B$12</definedName>
    <definedName name="_kat7" localSheetId="2">[1]Popis!$B$13</definedName>
    <definedName name="_kat7">Popis!$B$13</definedName>
    <definedName name="_kat8" localSheetId="2">[1]Popis!$B$14</definedName>
    <definedName name="_kat8">Popis!$B$14</definedName>
    <definedName name="_kat9" localSheetId="2">[1]Popis!$B$15</definedName>
    <definedName name="_kat9">Popis!$B$15</definedName>
    <definedName name="Datum" localSheetId="2">[1]Popis!$B$3</definedName>
    <definedName name="Datum">Popis!$B$3</definedName>
    <definedName name="K11S2">Popis!$E$17</definedName>
    <definedName name="Kat0S1">Popis!$D$6</definedName>
    <definedName name="Kat10S1" localSheetId="2">[1]Popis!$D$16</definedName>
    <definedName name="Kat10S1">Popis!$D$16</definedName>
    <definedName name="Kat10S2" localSheetId="2">[1]Popis!$E$16</definedName>
    <definedName name="Kat10S2">Popis!$E$16</definedName>
    <definedName name="Kat10S3">Popis!$F$16</definedName>
    <definedName name="Kat10S4">Popis!$G$16</definedName>
    <definedName name="Kat11S1">Popis!$D$17</definedName>
    <definedName name="Kat11S2">Popis!$E$17</definedName>
    <definedName name="Kat11S3">Popis!$F$17</definedName>
    <definedName name="Kat11S4">Popis!$G$17</definedName>
    <definedName name="Kat1S1" localSheetId="2">[1]Popis!$D$7</definedName>
    <definedName name="Kat1S1">Popis!$D$7</definedName>
    <definedName name="Kat1S2">Popis!$E$7</definedName>
    <definedName name="Kat1S3">Popis!$F$7</definedName>
    <definedName name="Kat1S4">Popis!$G$7</definedName>
    <definedName name="Kat2S1" localSheetId="2">[1]Popis!$D$8</definedName>
    <definedName name="Kat2S1">Popis!$D$8</definedName>
    <definedName name="Kat2S2">Popis!$E$8</definedName>
    <definedName name="Kat2S3">Popis!$F$8</definedName>
    <definedName name="Kat2S4">Popis!$G$8</definedName>
    <definedName name="Kat3S1" localSheetId="2">[1]Popis!$D$9</definedName>
    <definedName name="Kat3S1">Popis!$D$9</definedName>
    <definedName name="Kat3S2" localSheetId="2">[1]Popis!$E$9</definedName>
    <definedName name="Kat3S2">Popis!$E$9</definedName>
    <definedName name="Kat3S3">Popis!$F$9</definedName>
    <definedName name="Kat3S4">Popis!$G$9</definedName>
    <definedName name="Kat4S1" localSheetId="2">[1]Popis!$D$10</definedName>
    <definedName name="Kat4S1">Popis!$D$10</definedName>
    <definedName name="Kat4S2" localSheetId="2">[1]Popis!$E$10</definedName>
    <definedName name="Kat4S2">Popis!$E$10</definedName>
    <definedName name="Kat4S3">Popis!$F$10</definedName>
    <definedName name="Kat4S4">Popis!$G$10</definedName>
    <definedName name="Kat5S1" localSheetId="2">[1]Popis!$D$11</definedName>
    <definedName name="Kat5S1">Popis!$D$11</definedName>
    <definedName name="Kat5S2" localSheetId="2">[1]Popis!$E$11</definedName>
    <definedName name="Kat5S2">Popis!$E$11</definedName>
    <definedName name="Kat5S3">Popis!$F$11</definedName>
    <definedName name="Kat5S4">Popis!$G$11</definedName>
    <definedName name="Kat5S5">Popis!$D$11</definedName>
    <definedName name="Kat6S1" localSheetId="2">[1]Popis!$D$12</definedName>
    <definedName name="Kat6S1">Popis!$D$12</definedName>
    <definedName name="Kat6S2" localSheetId="2">[1]Popis!$E$12</definedName>
    <definedName name="Kat6S2">Popis!$E$12</definedName>
    <definedName name="Kat6S3">Popis!$F$12</definedName>
    <definedName name="Kat6S4">Popis!$G$12</definedName>
    <definedName name="Kat7S1" localSheetId="2">[1]Popis!$D$13</definedName>
    <definedName name="Kat7S1">Popis!$D$13</definedName>
    <definedName name="Kat7S2" localSheetId="2">[1]Popis!$E$13</definedName>
    <definedName name="Kat7S2">Popis!$E$13</definedName>
    <definedName name="Kat7S3">Popis!$F$13</definedName>
    <definedName name="Kat7S4">Popis!$G$13</definedName>
    <definedName name="Kat8S1" localSheetId="2">[1]Popis!$D$14</definedName>
    <definedName name="Kat8S1">Popis!$D$14</definedName>
    <definedName name="Kat8S2" localSheetId="2">[1]Popis!$E$14</definedName>
    <definedName name="Kat8S2">Popis!$E$14</definedName>
    <definedName name="Kat8S3">Popis!$F$14</definedName>
    <definedName name="Kat8S4">Popis!$G$14</definedName>
    <definedName name="Kat9S1" localSheetId="2">[1]Popis!$D$15</definedName>
    <definedName name="Kat9S1">Popis!$D$15</definedName>
    <definedName name="Kat9S2" localSheetId="2">[1]Popis!$E$15</definedName>
    <definedName name="Kat9S2">Popis!$E$15</definedName>
    <definedName name="Kat9S3">Popis!$F$15</definedName>
    <definedName name="Kat9S4">Popis!$G$15</definedName>
    <definedName name="KatS1">Popis!$D$7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1">'V 3'!$1:$1048576</definedName>
    <definedName name="_xlnm.Print_Area" localSheetId="22">'V 4'!$1:$1048576</definedName>
    <definedName name="_xlnm.Print_Area" localSheetId="23">'V 5'!$1:$1048576</definedName>
    <definedName name="_xlnm.Print_Area" localSheetId="24">'V 6+V7'!$1:$1048576</definedName>
    <definedName name="_xlnm.Print_Area" localSheetId="20">'V1+V2'!$1:$1048576</definedName>
    <definedName name="_xlnm.Print_Area" localSheetId="26">'V10'!$1:$1048576</definedName>
    <definedName name="_xlnm.Print_Area" localSheetId="27">'V11'!$1:$1048576</definedName>
    <definedName name="_xlnm.Print_Area" localSheetId="25">'V8+V9'!$1:$1048576</definedName>
    <definedName name="PocetKat1">Popis!$C$7</definedName>
    <definedName name="PocetKat10">Popis!$C$17</definedName>
    <definedName name="PocetKat2">Popis!$C$8</definedName>
    <definedName name="PocetKat3">Popis!$C$9</definedName>
    <definedName name="PocetKat4">Popis!$C$10</definedName>
    <definedName name="PocetKat5">Popis!$C$11</definedName>
    <definedName name="PocetKat6">Popis!$C$12</definedName>
    <definedName name="PocetKat7">Popis!$C$13</definedName>
    <definedName name="PocetKat8">Popis!$C$14</definedName>
    <definedName name="PocetKat9">Popis!$C$15</definedName>
  </definedNames>
  <calcPr calcId="125725"/>
</workbook>
</file>

<file path=xl/calcChain.xml><?xml version="1.0" encoding="utf-8"?>
<calcChain xmlns="http://schemas.openxmlformats.org/spreadsheetml/2006/main">
  <c r="K35" i="147"/>
  <c r="G35"/>
  <c r="N20" i="158"/>
  <c r="K23"/>
  <c r="L23"/>
  <c r="M23"/>
  <c r="N23"/>
  <c r="O23"/>
  <c r="K18"/>
  <c r="N18"/>
  <c r="K15"/>
  <c r="N15"/>
  <c r="K19"/>
  <c r="N19"/>
  <c r="N17"/>
  <c r="N16"/>
  <c r="K22"/>
  <c r="N22"/>
  <c r="K14"/>
  <c r="N14"/>
  <c r="K21"/>
  <c r="N21"/>
  <c r="G20"/>
  <c r="H20"/>
  <c r="I20"/>
  <c r="J20"/>
  <c r="I23"/>
  <c r="G18"/>
  <c r="H18"/>
  <c r="I18"/>
  <c r="J18"/>
  <c r="I15"/>
  <c r="I19"/>
  <c r="I17"/>
  <c r="I16"/>
  <c r="I22"/>
  <c r="I14"/>
  <c r="I21"/>
  <c r="I12" i="157"/>
  <c r="I13"/>
  <c r="K29" i="155"/>
  <c r="N29"/>
  <c r="K45"/>
  <c r="L45"/>
  <c r="M45"/>
  <c r="N45"/>
  <c r="O45"/>
  <c r="N18"/>
  <c r="K27"/>
  <c r="L27"/>
  <c r="M27"/>
  <c r="N27"/>
  <c r="O27"/>
  <c r="K30"/>
  <c r="N30"/>
  <c r="K14"/>
  <c r="L14"/>
  <c r="M14"/>
  <c r="N14"/>
  <c r="O14"/>
  <c r="K22"/>
  <c r="N22"/>
  <c r="K37"/>
  <c r="L37"/>
  <c r="M37"/>
  <c r="N37"/>
  <c r="O37"/>
  <c r="K40"/>
  <c r="L40"/>
  <c r="M40"/>
  <c r="N40"/>
  <c r="O40"/>
  <c r="N23"/>
  <c r="K38"/>
  <c r="L38"/>
  <c r="M38"/>
  <c r="N38"/>
  <c r="O38"/>
  <c r="K39"/>
  <c r="L39"/>
  <c r="M39"/>
  <c r="N39"/>
  <c r="O39"/>
  <c r="N16"/>
  <c r="K26"/>
  <c r="L26"/>
  <c r="M26"/>
  <c r="N26"/>
  <c r="O26"/>
  <c r="N36"/>
  <c r="K33"/>
  <c r="L33"/>
  <c r="M33"/>
  <c r="N33"/>
  <c r="O33"/>
  <c r="N17"/>
  <c r="K32"/>
  <c r="L32"/>
  <c r="M32"/>
  <c r="N32"/>
  <c r="O32"/>
  <c r="N25"/>
  <c r="K15"/>
  <c r="L15"/>
  <c r="M15"/>
  <c r="N15"/>
  <c r="O15"/>
  <c r="K20"/>
  <c r="L20"/>
  <c r="M20"/>
  <c r="N20"/>
  <c r="O20"/>
  <c r="N19"/>
  <c r="K28"/>
  <c r="L28"/>
  <c r="M28"/>
  <c r="N28"/>
  <c r="O28"/>
  <c r="K42"/>
  <c r="L42"/>
  <c r="M42"/>
  <c r="N42"/>
  <c r="O42"/>
  <c r="N41"/>
  <c r="K35"/>
  <c r="L35"/>
  <c r="M35"/>
  <c r="N35"/>
  <c r="O35"/>
  <c r="N34"/>
  <c r="N43"/>
  <c r="N24"/>
  <c r="K44"/>
  <c r="N44"/>
  <c r="G29"/>
  <c r="H29"/>
  <c r="I29"/>
  <c r="J29"/>
  <c r="I45"/>
  <c r="G18"/>
  <c r="H18"/>
  <c r="I18"/>
  <c r="J18"/>
  <c r="I27"/>
  <c r="I30"/>
  <c r="I14"/>
  <c r="G22"/>
  <c r="H22"/>
  <c r="I22"/>
  <c r="J22"/>
  <c r="I37"/>
  <c r="I40"/>
  <c r="G23"/>
  <c r="H23"/>
  <c r="I23"/>
  <c r="J23"/>
  <c r="I38"/>
  <c r="G31"/>
  <c r="H31"/>
  <c r="I31"/>
  <c r="J31"/>
  <c r="I39"/>
  <c r="G16"/>
  <c r="H16"/>
  <c r="I16"/>
  <c r="J16"/>
  <c r="I26"/>
  <c r="G36"/>
  <c r="H36"/>
  <c r="I36"/>
  <c r="J36"/>
  <c r="I33"/>
  <c r="G17"/>
  <c r="H17"/>
  <c r="I17"/>
  <c r="J17"/>
  <c r="I32"/>
  <c r="G25"/>
  <c r="H25"/>
  <c r="I25"/>
  <c r="J25"/>
  <c r="I15"/>
  <c r="I20"/>
  <c r="G19"/>
  <c r="H19"/>
  <c r="I19"/>
  <c r="J19"/>
  <c r="I28"/>
  <c r="I42"/>
  <c r="I41"/>
  <c r="I35"/>
  <c r="I34"/>
  <c r="I21"/>
  <c r="I43"/>
  <c r="I44"/>
  <c r="W44" i="157"/>
  <c r="W45"/>
  <c r="W46"/>
  <c r="K18" i="155" s="1"/>
  <c r="W47" i="157"/>
  <c r="W48"/>
  <c r="W49"/>
  <c r="W50"/>
  <c r="W51"/>
  <c r="W52"/>
  <c r="W53"/>
  <c r="K23" i="155" s="1"/>
  <c r="W54" i="157"/>
  <c r="W55"/>
  <c r="K31" i="155" s="1"/>
  <c r="W56" i="157"/>
  <c r="W57"/>
  <c r="K16" i="155" s="1"/>
  <c r="W58" i="157"/>
  <c r="W59"/>
  <c r="K36" i="155" s="1"/>
  <c r="W60" i="157"/>
  <c r="W61"/>
  <c r="K17" i="155" s="1"/>
  <c r="W62" i="157"/>
  <c r="W63"/>
  <c r="K25" i="155" s="1"/>
  <c r="W64" i="157"/>
  <c r="W65"/>
  <c r="W66"/>
  <c r="K19" i="155" s="1"/>
  <c r="W67" i="157"/>
  <c r="W68"/>
  <c r="W69"/>
  <c r="K41" i="155" s="1"/>
  <c r="W70" i="157"/>
  <c r="W71"/>
  <c r="K34" i="155" s="1"/>
  <c r="W72" i="157"/>
  <c r="K21" i="155" s="1"/>
  <c r="W73" i="157"/>
  <c r="K43" i="155" s="1"/>
  <c r="W74" i="157"/>
  <c r="K24" i="155" s="1"/>
  <c r="W75" i="157"/>
  <c r="P15" i="147"/>
  <c r="W14" i="142"/>
  <c r="W15"/>
  <c r="K32" i="145"/>
  <c r="L32"/>
  <c r="M32"/>
  <c r="N32"/>
  <c r="O32"/>
  <c r="P32"/>
  <c r="K40"/>
  <c r="L40"/>
  <c r="M40"/>
  <c r="N40"/>
  <c r="O40"/>
  <c r="P40"/>
  <c r="K33"/>
  <c r="L33"/>
  <c r="M33"/>
  <c r="N33"/>
  <c r="O33"/>
  <c r="P33"/>
  <c r="K34"/>
  <c r="L34"/>
  <c r="M34"/>
  <c r="N34"/>
  <c r="O34"/>
  <c r="P34"/>
  <c r="K29"/>
  <c r="K38"/>
  <c r="L38"/>
  <c r="M38"/>
  <c r="N38"/>
  <c r="O38"/>
  <c r="N35"/>
  <c r="K37"/>
  <c r="L37"/>
  <c r="M37"/>
  <c r="N37"/>
  <c r="O37"/>
  <c r="N30"/>
  <c r="K39"/>
  <c r="L39"/>
  <c r="M39"/>
  <c r="N39"/>
  <c r="O39"/>
  <c r="N31"/>
  <c r="K36"/>
  <c r="L36"/>
  <c r="M36"/>
  <c r="N36"/>
  <c r="O36"/>
  <c r="N28"/>
  <c r="K27"/>
  <c r="L27"/>
  <c r="M27"/>
  <c r="N27"/>
  <c r="O27"/>
  <c r="W26" i="141"/>
  <c r="W27"/>
  <c r="W28"/>
  <c r="W29"/>
  <c r="W30"/>
  <c r="W31"/>
  <c r="W32"/>
  <c r="K35" i="145" s="1"/>
  <c r="W33" i="141"/>
  <c r="W34"/>
  <c r="K30" i="145" s="1"/>
  <c r="W35" i="141"/>
  <c r="W36"/>
  <c r="K31" i="145" s="1"/>
  <c r="W37" i="141"/>
  <c r="W38"/>
  <c r="K28" i="145" s="1"/>
  <c r="W39" i="141"/>
  <c r="G32" i="145"/>
  <c r="H32"/>
  <c r="I32"/>
  <c r="J32"/>
  <c r="G40"/>
  <c r="H40"/>
  <c r="I40"/>
  <c r="J40"/>
  <c r="G33"/>
  <c r="H33"/>
  <c r="I33"/>
  <c r="J33"/>
  <c r="G34"/>
  <c r="H34"/>
  <c r="I34"/>
  <c r="J34"/>
  <c r="G29"/>
  <c r="H29"/>
  <c r="I29"/>
  <c r="J29"/>
  <c r="I38"/>
  <c r="G35"/>
  <c r="H35"/>
  <c r="I35"/>
  <c r="J35"/>
  <c r="I37"/>
  <c r="G30"/>
  <c r="H30"/>
  <c r="I30"/>
  <c r="J30"/>
  <c r="I39"/>
  <c r="G31"/>
  <c r="H31"/>
  <c r="I31"/>
  <c r="J31"/>
  <c r="I36"/>
  <c r="G28"/>
  <c r="H28"/>
  <c r="I28"/>
  <c r="J28"/>
  <c r="I27"/>
  <c r="W22" i="154"/>
  <c r="K20" i="158" s="1"/>
  <c r="W23" i="154"/>
  <c r="W24"/>
  <c r="W25"/>
  <c r="W26"/>
  <c r="W27"/>
  <c r="K17" i="158" s="1"/>
  <c r="W28" i="154"/>
  <c r="K16" i="158" s="1"/>
  <c r="W29" i="154"/>
  <c r="W30"/>
  <c r="W31"/>
  <c r="Z10" i="157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I24" i="155" s="1"/>
  <c r="Z40" i="157"/>
  <c r="W36" i="15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K15" i="147"/>
  <c r="N15"/>
  <c r="K14"/>
  <c r="N14"/>
  <c r="I15"/>
  <c r="I14"/>
  <c r="W21" i="140"/>
  <c r="K13" i="145" s="1"/>
  <c r="W22" i="140"/>
  <c r="W23"/>
  <c r="K15" i="145" s="1"/>
  <c r="W24" i="140"/>
  <c r="W25"/>
  <c r="K17" i="145" s="1"/>
  <c r="W26" i="140"/>
  <c r="W27"/>
  <c r="K19" i="145" s="1"/>
  <c r="W28" i="140"/>
  <c r="W29"/>
  <c r="K14" i="145" s="1"/>
  <c r="L13"/>
  <c r="M13"/>
  <c r="N13"/>
  <c r="O13"/>
  <c r="P13"/>
  <c r="K18"/>
  <c r="L18"/>
  <c r="M18"/>
  <c r="N18"/>
  <c r="O18"/>
  <c r="P18"/>
  <c r="L15"/>
  <c r="M15"/>
  <c r="N15"/>
  <c r="O15"/>
  <c r="P15"/>
  <c r="K16"/>
  <c r="L16"/>
  <c r="M16"/>
  <c r="N16"/>
  <c r="O16"/>
  <c r="P16"/>
  <c r="L17"/>
  <c r="M17"/>
  <c r="N17"/>
  <c r="O17"/>
  <c r="P17"/>
  <c r="K20"/>
  <c r="L20"/>
  <c r="M20"/>
  <c r="N20"/>
  <c r="O20"/>
  <c r="P20"/>
  <c r="L19"/>
  <c r="M19"/>
  <c r="N19"/>
  <c r="O19"/>
  <c r="P19"/>
  <c r="K21"/>
  <c r="L21"/>
  <c r="M21"/>
  <c r="N21"/>
  <c r="O21"/>
  <c r="P21"/>
  <c r="L14"/>
  <c r="M14"/>
  <c r="N14"/>
  <c r="O14"/>
  <c r="G13"/>
  <c r="H13"/>
  <c r="I13"/>
  <c r="J13"/>
  <c r="G18"/>
  <c r="H18"/>
  <c r="I18"/>
  <c r="J18"/>
  <c r="G15"/>
  <c r="H15"/>
  <c r="I15"/>
  <c r="J15"/>
  <c r="G16"/>
  <c r="H16"/>
  <c r="I16"/>
  <c r="J16"/>
  <c r="G17"/>
  <c r="H17"/>
  <c r="I17"/>
  <c r="J17"/>
  <c r="G20"/>
  <c r="H20"/>
  <c r="I20"/>
  <c r="J20"/>
  <c r="G19"/>
  <c r="H19"/>
  <c r="I19"/>
  <c r="J19"/>
  <c r="G21"/>
  <c r="H21"/>
  <c r="I21"/>
  <c r="J21"/>
  <c r="I14"/>
  <c r="B15" i="147"/>
  <c r="C15"/>
  <c r="D15"/>
  <c r="E15"/>
  <c r="F15"/>
  <c r="B14"/>
  <c r="C14"/>
  <c r="D14"/>
  <c r="E14"/>
  <c r="F14"/>
  <c r="X14" i="142"/>
  <c r="L15" i="147" s="1"/>
  <c r="Z14" i="142"/>
  <c r="Z9"/>
  <c r="A14"/>
  <c r="B14"/>
  <c r="C14"/>
  <c r="D14"/>
  <c r="E14"/>
  <c r="A15"/>
  <c r="B15"/>
  <c r="C15"/>
  <c r="D15"/>
  <c r="E15"/>
  <c r="A9"/>
  <c r="B9"/>
  <c r="C9"/>
  <c r="D9"/>
  <c r="E9"/>
  <c r="A10"/>
  <c r="B10"/>
  <c r="C10"/>
  <c r="D10"/>
  <c r="E10"/>
  <c r="I9"/>
  <c r="X9" s="1"/>
  <c r="G15" i="147" s="1"/>
  <c r="O9" i="142"/>
  <c r="P9"/>
  <c r="Y9" s="1"/>
  <c r="H15" i="147" s="1"/>
  <c r="O14" i="142"/>
  <c r="P14" s="1"/>
  <c r="Y14" s="1"/>
  <c r="M15" i="147" s="1"/>
  <c r="I14" i="142"/>
  <c r="K99" i="74"/>
  <c r="Z15" i="142"/>
  <c r="W31" i="123"/>
  <c r="K26" i="120" s="1"/>
  <c r="W32" i="123"/>
  <c r="K15" i="120" s="1"/>
  <c r="W33" i="123"/>
  <c r="K22" i="120" s="1"/>
  <c r="W34" i="123"/>
  <c r="K27" i="120" s="1"/>
  <c r="W35" i="123"/>
  <c r="K23" i="120" s="1"/>
  <c r="W36" i="123"/>
  <c r="K18" i="120" s="1"/>
  <c r="W37" i="123"/>
  <c r="K24" i="120" s="1"/>
  <c r="W38" i="123"/>
  <c r="K25" i="120" s="1"/>
  <c r="W39" i="123"/>
  <c r="K14" i="120" s="1"/>
  <c r="W40" i="123"/>
  <c r="K19" i="120" s="1"/>
  <c r="W41" i="123"/>
  <c r="K30" i="120" s="1"/>
  <c r="W42" i="123"/>
  <c r="K31" i="120" s="1"/>
  <c r="W43" i="123"/>
  <c r="K29" i="120" s="1"/>
  <c r="W44" i="123"/>
  <c r="K28" i="120" s="1"/>
  <c r="W45" i="123"/>
  <c r="K21" i="120" s="1"/>
  <c r="W46" i="123"/>
  <c r="K20" i="120" s="1"/>
  <c r="W47" i="123"/>
  <c r="K17" i="120" s="1"/>
  <c r="W48" i="123"/>
  <c r="K13" i="120" s="1"/>
  <c r="W49" i="123"/>
  <c r="K16" i="120" s="1"/>
  <c r="W38" i="122"/>
  <c r="W39"/>
  <c r="K19" i="148" s="1"/>
  <c r="W40" i="122"/>
  <c r="W41"/>
  <c r="K18" i="148" s="1"/>
  <c r="W42" i="122"/>
  <c r="W43"/>
  <c r="K32" i="148" s="1"/>
  <c r="W44" i="122"/>
  <c r="W45"/>
  <c r="K15" i="148" s="1"/>
  <c r="W46" i="122"/>
  <c r="W47"/>
  <c r="K33" i="148" s="1"/>
  <c r="W48" i="122"/>
  <c r="W49"/>
  <c r="K20" i="148" s="1"/>
  <c r="W50" i="122"/>
  <c r="W51"/>
  <c r="W52"/>
  <c r="W53"/>
  <c r="W54"/>
  <c r="K17" i="148" s="1"/>
  <c r="W55" i="122"/>
  <c r="W56"/>
  <c r="W57"/>
  <c r="W58"/>
  <c r="W59"/>
  <c r="W60"/>
  <c r="K35" i="148" s="1"/>
  <c r="W61" i="122"/>
  <c r="W62"/>
  <c r="K22" i="148" s="1"/>
  <c r="W63" i="122"/>
  <c r="K14" i="148"/>
  <c r="N14"/>
  <c r="L19"/>
  <c r="M19"/>
  <c r="N19"/>
  <c r="O19"/>
  <c r="K25"/>
  <c r="N25"/>
  <c r="K24"/>
  <c r="L24"/>
  <c r="M24"/>
  <c r="N24"/>
  <c r="O24"/>
  <c r="N32"/>
  <c r="K30"/>
  <c r="L30"/>
  <c r="M30"/>
  <c r="N30"/>
  <c r="O30"/>
  <c r="N15"/>
  <c r="K21"/>
  <c r="L21"/>
  <c r="M21"/>
  <c r="N21"/>
  <c r="O21"/>
  <c r="N33"/>
  <c r="K28"/>
  <c r="N28"/>
  <c r="N20"/>
  <c r="K13"/>
  <c r="N13"/>
  <c r="K36"/>
  <c r="N36"/>
  <c r="K29"/>
  <c r="N29"/>
  <c r="K38"/>
  <c r="N38"/>
  <c r="N17"/>
  <c r="K37"/>
  <c r="N37"/>
  <c r="K23"/>
  <c r="N23"/>
  <c r="K31"/>
  <c r="N31"/>
  <c r="K34"/>
  <c r="N34"/>
  <c r="K27"/>
  <c r="N27"/>
  <c r="K16"/>
  <c r="N16"/>
  <c r="N22"/>
  <c r="K26"/>
  <c r="N26"/>
  <c r="G14"/>
  <c r="H14"/>
  <c r="I14"/>
  <c r="J14"/>
  <c r="I19"/>
  <c r="G25"/>
  <c r="H25"/>
  <c r="I25"/>
  <c r="J25"/>
  <c r="G18"/>
  <c r="H18"/>
  <c r="I18"/>
  <c r="J18"/>
  <c r="I24"/>
  <c r="G32"/>
  <c r="H32"/>
  <c r="I32"/>
  <c r="J32"/>
  <c r="I30"/>
  <c r="G15"/>
  <c r="H15"/>
  <c r="I15"/>
  <c r="J15"/>
  <c r="I21"/>
  <c r="I33"/>
  <c r="I28"/>
  <c r="I20"/>
  <c r="I13"/>
  <c r="I36"/>
  <c r="I29"/>
  <c r="I38"/>
  <c r="I17"/>
  <c r="I37"/>
  <c r="I23"/>
  <c r="I31"/>
  <c r="I34"/>
  <c r="I27"/>
  <c r="I35"/>
  <c r="I16"/>
  <c r="I22"/>
  <c r="I26"/>
  <c r="W25" i="139"/>
  <c r="K21" i="144" s="1"/>
  <c r="W26" i="139"/>
  <c r="W27"/>
  <c r="K22" i="144" s="1"/>
  <c r="W28" i="139"/>
  <c r="W29"/>
  <c r="K18" i="144" s="1"/>
  <c r="W30" i="139"/>
  <c r="W31"/>
  <c r="K20" i="144" s="1"/>
  <c r="W32" i="139"/>
  <c r="W33"/>
  <c r="K25" i="144" s="1"/>
  <c r="W34" i="139"/>
  <c r="W35"/>
  <c r="K14" i="144" s="1"/>
  <c r="W36" i="139"/>
  <c r="W37"/>
  <c r="K13" i="144" s="1"/>
  <c r="K23"/>
  <c r="K17"/>
  <c r="K16"/>
  <c r="K15"/>
  <c r="K24"/>
  <c r="K19"/>
  <c r="B20" i="158"/>
  <c r="C20"/>
  <c r="D20"/>
  <c r="E20"/>
  <c r="F20"/>
  <c r="B23"/>
  <c r="C23"/>
  <c r="D23"/>
  <c r="E23"/>
  <c r="F23"/>
  <c r="B18"/>
  <c r="C18"/>
  <c r="D18"/>
  <c r="E18"/>
  <c r="F18"/>
  <c r="B15"/>
  <c r="C15"/>
  <c r="D15"/>
  <c r="E15"/>
  <c r="F15"/>
  <c r="B19"/>
  <c r="C19"/>
  <c r="D19"/>
  <c r="E19"/>
  <c r="F19"/>
  <c r="B17"/>
  <c r="C17"/>
  <c r="D17"/>
  <c r="E17"/>
  <c r="F17"/>
  <c r="B16"/>
  <c r="C16"/>
  <c r="D16"/>
  <c r="E16"/>
  <c r="F16"/>
  <c r="B22"/>
  <c r="C22"/>
  <c r="D22"/>
  <c r="E22"/>
  <c r="F22"/>
  <c r="B14"/>
  <c r="C14"/>
  <c r="D14"/>
  <c r="E14"/>
  <c r="F14"/>
  <c r="B21"/>
  <c r="C21"/>
  <c r="D21"/>
  <c r="E21"/>
  <c r="F21"/>
  <c r="B29" i="155"/>
  <c r="C29"/>
  <c r="D29"/>
  <c r="E29"/>
  <c r="F29"/>
  <c r="B45"/>
  <c r="C45"/>
  <c r="D45"/>
  <c r="E45"/>
  <c r="F45"/>
  <c r="B18"/>
  <c r="C18"/>
  <c r="D18"/>
  <c r="E18"/>
  <c r="F18"/>
  <c r="B27"/>
  <c r="C27"/>
  <c r="D27"/>
  <c r="E27"/>
  <c r="F27"/>
  <c r="B30"/>
  <c r="C30"/>
  <c r="D30"/>
  <c r="E30"/>
  <c r="F30"/>
  <c r="B14"/>
  <c r="C14"/>
  <c r="D14"/>
  <c r="E14"/>
  <c r="F14"/>
  <c r="B22"/>
  <c r="C22"/>
  <c r="D22"/>
  <c r="E22"/>
  <c r="F22"/>
  <c r="B37"/>
  <c r="C37"/>
  <c r="D37"/>
  <c r="E37"/>
  <c r="F37"/>
  <c r="B40"/>
  <c r="C40"/>
  <c r="D40"/>
  <c r="E40"/>
  <c r="F40"/>
  <c r="B23"/>
  <c r="C23"/>
  <c r="D23"/>
  <c r="E23"/>
  <c r="F23"/>
  <c r="B38"/>
  <c r="C38"/>
  <c r="D38"/>
  <c r="E38"/>
  <c r="F38"/>
  <c r="B31"/>
  <c r="C31"/>
  <c r="D31"/>
  <c r="E31"/>
  <c r="F31"/>
  <c r="B39"/>
  <c r="C39"/>
  <c r="D39"/>
  <c r="E39"/>
  <c r="F39"/>
  <c r="B16"/>
  <c r="C16"/>
  <c r="D16"/>
  <c r="E16"/>
  <c r="F16"/>
  <c r="B26"/>
  <c r="C26"/>
  <c r="D26"/>
  <c r="E26"/>
  <c r="F26"/>
  <c r="B36"/>
  <c r="C36"/>
  <c r="D36"/>
  <c r="E36"/>
  <c r="F36"/>
  <c r="B33"/>
  <c r="C33"/>
  <c r="D33"/>
  <c r="E33"/>
  <c r="F33"/>
  <c r="B17"/>
  <c r="C17"/>
  <c r="D17"/>
  <c r="E17"/>
  <c r="F17"/>
  <c r="B32"/>
  <c r="C32"/>
  <c r="D32"/>
  <c r="E32"/>
  <c r="F32"/>
  <c r="B25"/>
  <c r="C25"/>
  <c r="D25"/>
  <c r="E25"/>
  <c r="F25"/>
  <c r="B15"/>
  <c r="C15"/>
  <c r="D15"/>
  <c r="E15"/>
  <c r="F15"/>
  <c r="B20"/>
  <c r="C20"/>
  <c r="D20"/>
  <c r="E20"/>
  <c r="F20"/>
  <c r="B19"/>
  <c r="C19"/>
  <c r="D19"/>
  <c r="E19"/>
  <c r="F19"/>
  <c r="B28"/>
  <c r="C28"/>
  <c r="D28"/>
  <c r="E28"/>
  <c r="F28"/>
  <c r="B42"/>
  <c r="C42"/>
  <c r="D42"/>
  <c r="E42"/>
  <c r="F42"/>
  <c r="B41"/>
  <c r="C41"/>
  <c r="D41"/>
  <c r="E41"/>
  <c r="F41"/>
  <c r="B35"/>
  <c r="C35"/>
  <c r="D35"/>
  <c r="E35"/>
  <c r="F35"/>
  <c r="B34"/>
  <c r="C34"/>
  <c r="D34"/>
  <c r="E34"/>
  <c r="F34"/>
  <c r="B21"/>
  <c r="C21"/>
  <c r="D21"/>
  <c r="E21"/>
  <c r="F21"/>
  <c r="B43"/>
  <c r="C43"/>
  <c r="D43"/>
  <c r="E43"/>
  <c r="F43"/>
  <c r="B24"/>
  <c r="C24"/>
  <c r="D24"/>
  <c r="E24"/>
  <c r="F24"/>
  <c r="B44"/>
  <c r="C44"/>
  <c r="D44"/>
  <c r="E44"/>
  <c r="F44"/>
  <c r="B32" i="145"/>
  <c r="C32"/>
  <c r="D32"/>
  <c r="E32"/>
  <c r="F32"/>
  <c r="B40"/>
  <c r="C40"/>
  <c r="D40"/>
  <c r="E40"/>
  <c r="F40"/>
  <c r="B33"/>
  <c r="C33"/>
  <c r="D33"/>
  <c r="E33"/>
  <c r="F33"/>
  <c r="B34"/>
  <c r="C34"/>
  <c r="D34"/>
  <c r="E34"/>
  <c r="F34"/>
  <c r="B29"/>
  <c r="C29"/>
  <c r="D29"/>
  <c r="E29"/>
  <c r="F29"/>
  <c r="B38"/>
  <c r="C38"/>
  <c r="D38"/>
  <c r="E38"/>
  <c r="F38"/>
  <c r="B35"/>
  <c r="C35"/>
  <c r="D35"/>
  <c r="E35"/>
  <c r="F35"/>
  <c r="B37"/>
  <c r="C37"/>
  <c r="D37"/>
  <c r="E37"/>
  <c r="F37"/>
  <c r="B30"/>
  <c r="C30"/>
  <c r="D30"/>
  <c r="E30"/>
  <c r="F30"/>
  <c r="B39"/>
  <c r="C39"/>
  <c r="D39"/>
  <c r="E39"/>
  <c r="F39"/>
  <c r="B31"/>
  <c r="C31"/>
  <c r="D31"/>
  <c r="E31"/>
  <c r="F31"/>
  <c r="B36"/>
  <c r="C36"/>
  <c r="D36"/>
  <c r="E36"/>
  <c r="F36"/>
  <c r="B28"/>
  <c r="C28"/>
  <c r="D28"/>
  <c r="E28"/>
  <c r="F28"/>
  <c r="B27"/>
  <c r="C27"/>
  <c r="D27"/>
  <c r="E27"/>
  <c r="F27"/>
  <c r="B13"/>
  <c r="C13"/>
  <c r="D13"/>
  <c r="E13"/>
  <c r="F13"/>
  <c r="B18"/>
  <c r="C18"/>
  <c r="D18"/>
  <c r="E18"/>
  <c r="F18"/>
  <c r="B15"/>
  <c r="C15"/>
  <c r="D15"/>
  <c r="E15"/>
  <c r="F15"/>
  <c r="B16"/>
  <c r="C16"/>
  <c r="D16"/>
  <c r="E16"/>
  <c r="F16"/>
  <c r="B17"/>
  <c r="C17"/>
  <c r="D17"/>
  <c r="E17"/>
  <c r="F17"/>
  <c r="B20"/>
  <c r="C20"/>
  <c r="D20"/>
  <c r="E20"/>
  <c r="F20"/>
  <c r="B19"/>
  <c r="C19"/>
  <c r="D19"/>
  <c r="E19"/>
  <c r="F19"/>
  <c r="B21"/>
  <c r="C21"/>
  <c r="D21"/>
  <c r="E21"/>
  <c r="F21"/>
  <c r="B14"/>
  <c r="C14"/>
  <c r="D14"/>
  <c r="E14"/>
  <c r="F14"/>
  <c r="B26" i="120"/>
  <c r="C26"/>
  <c r="D26"/>
  <c r="E26"/>
  <c r="F26"/>
  <c r="B15"/>
  <c r="C15"/>
  <c r="D15"/>
  <c r="E15"/>
  <c r="F15"/>
  <c r="B22"/>
  <c r="C22"/>
  <c r="D22"/>
  <c r="E22"/>
  <c r="F22"/>
  <c r="B27"/>
  <c r="C27"/>
  <c r="D27"/>
  <c r="E27"/>
  <c r="F27"/>
  <c r="B23"/>
  <c r="C23"/>
  <c r="D23"/>
  <c r="E23"/>
  <c r="F23"/>
  <c r="B18"/>
  <c r="C18"/>
  <c r="D18"/>
  <c r="E18"/>
  <c r="F18"/>
  <c r="B24"/>
  <c r="C24"/>
  <c r="D24"/>
  <c r="E24"/>
  <c r="F24"/>
  <c r="B25"/>
  <c r="C25"/>
  <c r="D25"/>
  <c r="E25"/>
  <c r="F25"/>
  <c r="B14"/>
  <c r="C14"/>
  <c r="D14"/>
  <c r="E14"/>
  <c r="F14"/>
  <c r="B19"/>
  <c r="C19"/>
  <c r="D19"/>
  <c r="E19"/>
  <c r="F19"/>
  <c r="B30"/>
  <c r="C30"/>
  <c r="D30"/>
  <c r="E30"/>
  <c r="F30"/>
  <c r="B31"/>
  <c r="C31"/>
  <c r="D31"/>
  <c r="E31"/>
  <c r="F31"/>
  <c r="B29"/>
  <c r="C29"/>
  <c r="D29"/>
  <c r="E29"/>
  <c r="F29"/>
  <c r="B28"/>
  <c r="C28"/>
  <c r="D28"/>
  <c r="E28"/>
  <c r="F28"/>
  <c r="B21"/>
  <c r="C21"/>
  <c r="D21"/>
  <c r="E21"/>
  <c r="F21"/>
  <c r="B20"/>
  <c r="C20"/>
  <c r="D20"/>
  <c r="E20"/>
  <c r="F20"/>
  <c r="B17"/>
  <c r="C17"/>
  <c r="D17"/>
  <c r="E17"/>
  <c r="F17"/>
  <c r="B13"/>
  <c r="C13"/>
  <c r="D13"/>
  <c r="E13"/>
  <c r="F13"/>
  <c r="B16"/>
  <c r="C16"/>
  <c r="D16"/>
  <c r="E16"/>
  <c r="F16"/>
  <c r="B14" i="148"/>
  <c r="C14"/>
  <c r="D14"/>
  <c r="E14"/>
  <c r="F14"/>
  <c r="B19"/>
  <c r="C19"/>
  <c r="D19"/>
  <c r="E19"/>
  <c r="F19"/>
  <c r="B25"/>
  <c r="C25"/>
  <c r="D25"/>
  <c r="E25"/>
  <c r="F25"/>
  <c r="B18"/>
  <c r="C18"/>
  <c r="D18"/>
  <c r="E18"/>
  <c r="F18"/>
  <c r="B24"/>
  <c r="C24"/>
  <c r="D24"/>
  <c r="E24"/>
  <c r="F24"/>
  <c r="B32"/>
  <c r="C32"/>
  <c r="D32"/>
  <c r="E32"/>
  <c r="F32"/>
  <c r="B30"/>
  <c r="C30"/>
  <c r="D30"/>
  <c r="E30"/>
  <c r="F30"/>
  <c r="B15"/>
  <c r="C15"/>
  <c r="D15"/>
  <c r="E15"/>
  <c r="F15"/>
  <c r="B21"/>
  <c r="C21"/>
  <c r="D21"/>
  <c r="E21"/>
  <c r="F21"/>
  <c r="B33"/>
  <c r="C33"/>
  <c r="D33"/>
  <c r="E33"/>
  <c r="F33"/>
  <c r="B28"/>
  <c r="C28"/>
  <c r="D28"/>
  <c r="E28"/>
  <c r="F28"/>
  <c r="B20"/>
  <c r="C20"/>
  <c r="D20"/>
  <c r="E20"/>
  <c r="F20"/>
  <c r="B13"/>
  <c r="C13"/>
  <c r="D13"/>
  <c r="E13"/>
  <c r="F13"/>
  <c r="B36"/>
  <c r="C36"/>
  <c r="D36"/>
  <c r="E36"/>
  <c r="F36"/>
  <c r="B29"/>
  <c r="C29"/>
  <c r="D29"/>
  <c r="E29"/>
  <c r="F29"/>
  <c r="B38"/>
  <c r="C38"/>
  <c r="D38"/>
  <c r="E38"/>
  <c r="F38"/>
  <c r="B17"/>
  <c r="C17"/>
  <c r="D17"/>
  <c r="E17"/>
  <c r="F17"/>
  <c r="B37"/>
  <c r="C37"/>
  <c r="D37"/>
  <c r="E37"/>
  <c r="F37"/>
  <c r="B23"/>
  <c r="C23"/>
  <c r="D23"/>
  <c r="E23"/>
  <c r="F23"/>
  <c r="B31"/>
  <c r="C31"/>
  <c r="D31"/>
  <c r="E31"/>
  <c r="F31"/>
  <c r="B34"/>
  <c r="C34"/>
  <c r="D34"/>
  <c r="E34"/>
  <c r="F34"/>
  <c r="B27"/>
  <c r="C27"/>
  <c r="D27"/>
  <c r="E27"/>
  <c r="F27"/>
  <c r="B35"/>
  <c r="C35"/>
  <c r="D35"/>
  <c r="E35"/>
  <c r="F35"/>
  <c r="B16"/>
  <c r="C16"/>
  <c r="D16"/>
  <c r="E16"/>
  <c r="F16"/>
  <c r="B22"/>
  <c r="C22"/>
  <c r="D22"/>
  <c r="E22"/>
  <c r="F22"/>
  <c r="B26"/>
  <c r="C26"/>
  <c r="D26"/>
  <c r="E26"/>
  <c r="F26"/>
  <c r="B21" i="144"/>
  <c r="C21"/>
  <c r="D21"/>
  <c r="E21"/>
  <c r="F21"/>
  <c r="B23"/>
  <c r="C23"/>
  <c r="D23"/>
  <c r="E23"/>
  <c r="F23"/>
  <c r="B22"/>
  <c r="C22"/>
  <c r="D22"/>
  <c r="E22"/>
  <c r="F22"/>
  <c r="B17"/>
  <c r="C17"/>
  <c r="D17"/>
  <c r="E17"/>
  <c r="F17"/>
  <c r="B18"/>
  <c r="C18"/>
  <c r="D18"/>
  <c r="E18"/>
  <c r="F18"/>
  <c r="B16"/>
  <c r="C16"/>
  <c r="D16"/>
  <c r="E16"/>
  <c r="F16"/>
  <c r="B20"/>
  <c r="C20"/>
  <c r="D20"/>
  <c r="E20"/>
  <c r="F20"/>
  <c r="B15"/>
  <c r="C15"/>
  <c r="D15"/>
  <c r="E15"/>
  <c r="F15"/>
  <c r="B25"/>
  <c r="C25"/>
  <c r="D25"/>
  <c r="E25"/>
  <c r="F25"/>
  <c r="B24"/>
  <c r="C24"/>
  <c r="D24"/>
  <c r="E24"/>
  <c r="F24"/>
  <c r="B14"/>
  <c r="C14"/>
  <c r="D14"/>
  <c r="E14"/>
  <c r="F14"/>
  <c r="B19"/>
  <c r="C19"/>
  <c r="D19"/>
  <c r="E19"/>
  <c r="F19"/>
  <c r="B13"/>
  <c r="C13"/>
  <c r="D13"/>
  <c r="E13"/>
  <c r="F13"/>
  <c r="B23" i="93"/>
  <c r="C23"/>
  <c r="D23"/>
  <c r="E23"/>
  <c r="F23"/>
  <c r="B31"/>
  <c r="C31"/>
  <c r="D31"/>
  <c r="E31"/>
  <c r="F31"/>
  <c r="B24"/>
  <c r="C24"/>
  <c r="D24"/>
  <c r="E24"/>
  <c r="F24"/>
  <c r="B30"/>
  <c r="C30"/>
  <c r="D30"/>
  <c r="E30"/>
  <c r="F30"/>
  <c r="B29"/>
  <c r="C29"/>
  <c r="D29"/>
  <c r="E29"/>
  <c r="F29"/>
  <c r="B26"/>
  <c r="C26"/>
  <c r="D26"/>
  <c r="E26"/>
  <c r="F26"/>
  <c r="B27"/>
  <c r="C27"/>
  <c r="D27"/>
  <c r="E27"/>
  <c r="F27"/>
  <c r="B28"/>
  <c r="C28"/>
  <c r="D28"/>
  <c r="E28"/>
  <c r="F28"/>
  <c r="B25"/>
  <c r="C25"/>
  <c r="D25"/>
  <c r="E25"/>
  <c r="F25"/>
  <c r="B14"/>
  <c r="C14"/>
  <c r="D14"/>
  <c r="E14"/>
  <c r="F14"/>
  <c r="B17"/>
  <c r="C17"/>
  <c r="D17"/>
  <c r="E17"/>
  <c r="F17"/>
  <c r="B16"/>
  <c r="C16"/>
  <c r="D16"/>
  <c r="E16"/>
  <c r="F16"/>
  <c r="B13"/>
  <c r="C13"/>
  <c r="D13"/>
  <c r="E13"/>
  <c r="F13"/>
  <c r="B15"/>
  <c r="C15"/>
  <c r="D15"/>
  <c r="E15"/>
  <c r="F15"/>
  <c r="A22" i="154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44" i="157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36" i="15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26" i="141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1" i="140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31" i="123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38" i="122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25" i="139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 i="153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6" i="150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6" i="151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5" i="138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6"/>
  <c r="B6"/>
  <c r="C6"/>
  <c r="D6"/>
  <c r="E6"/>
  <c r="A21" i="136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6" i="135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6" i="133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6" i="152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K14" i="74"/>
  <c r="K15"/>
  <c r="K84"/>
  <c r="R14" i="142" l="1"/>
  <c r="T14" s="1"/>
  <c r="R9"/>
  <c r="K157" i="74"/>
  <c r="K158"/>
  <c r="K67"/>
  <c r="K68"/>
  <c r="K69"/>
  <c r="K70"/>
  <c r="K71"/>
  <c r="K72"/>
  <c r="K73"/>
  <c r="K74"/>
  <c r="A9" i="158"/>
  <c r="A9" i="155"/>
  <c r="G10"/>
  <c r="G19" i="147"/>
  <c r="G10"/>
  <c r="A9"/>
  <c r="K19"/>
  <c r="G24" i="145"/>
  <c r="G10"/>
  <c r="A23"/>
  <c r="A9"/>
  <c r="K10" i="120"/>
  <c r="G10"/>
  <c r="A9"/>
  <c r="G10" i="148"/>
  <c r="A9"/>
  <c r="A9" i="144"/>
  <c r="A19" i="93"/>
  <c r="A9"/>
  <c r="G7" i="154"/>
  <c r="A6"/>
  <c r="Z31"/>
  <c r="O31"/>
  <c r="P31" s="1"/>
  <c r="I31"/>
  <c r="X31" s="1"/>
  <c r="L21" i="158" s="1"/>
  <c r="Z30" i="154"/>
  <c r="O30"/>
  <c r="P30" s="1"/>
  <c r="I30"/>
  <c r="X30" s="1"/>
  <c r="L14" i="158" s="1"/>
  <c r="Z29" i="154"/>
  <c r="O29"/>
  <c r="P29" s="1"/>
  <c r="I29"/>
  <c r="X29" s="1"/>
  <c r="L22" i="158" s="1"/>
  <c r="Z28" i="154"/>
  <c r="O28"/>
  <c r="P28" s="1"/>
  <c r="I28"/>
  <c r="X28" s="1"/>
  <c r="L16" i="158" s="1"/>
  <c r="Z27" i="154"/>
  <c r="O27"/>
  <c r="P27" s="1"/>
  <c r="I27"/>
  <c r="X27" s="1"/>
  <c r="L17" i="158" s="1"/>
  <c r="Z26" i="154"/>
  <c r="O26"/>
  <c r="P26" s="1"/>
  <c r="I26"/>
  <c r="X26" s="1"/>
  <c r="L19" i="158" s="1"/>
  <c r="Z25" i="154"/>
  <c r="O25"/>
  <c r="P25" s="1"/>
  <c r="I25"/>
  <c r="X25" s="1"/>
  <c r="L15" i="158" s="1"/>
  <c r="Z24" i="154"/>
  <c r="O24"/>
  <c r="P24" s="1"/>
  <c r="I24"/>
  <c r="X24" s="1"/>
  <c r="L18" i="158" s="1"/>
  <c r="Z23" i="154"/>
  <c r="O23"/>
  <c r="P23" s="1"/>
  <c r="I23"/>
  <c r="X23" s="1"/>
  <c r="Z22"/>
  <c r="O22"/>
  <c r="P22" s="1"/>
  <c r="I22"/>
  <c r="X22" s="1"/>
  <c r="L20" i="158" s="1"/>
  <c r="G20" i="154"/>
  <c r="Z18"/>
  <c r="O18"/>
  <c r="P18" s="1"/>
  <c r="I18"/>
  <c r="X18" s="1"/>
  <c r="G21" i="158" s="1"/>
  <c r="Z17" i="154"/>
  <c r="O17"/>
  <c r="P17" s="1"/>
  <c r="Y17" s="1"/>
  <c r="H14" i="158" s="1"/>
  <c r="I17" i="154"/>
  <c r="X17" s="1"/>
  <c r="G14" i="158" s="1"/>
  <c r="Z16" i="154"/>
  <c r="O16"/>
  <c r="P16" s="1"/>
  <c r="I16"/>
  <c r="X16" s="1"/>
  <c r="G22" i="158" s="1"/>
  <c r="Z15" i="154"/>
  <c r="O15"/>
  <c r="P15" s="1"/>
  <c r="Y15" s="1"/>
  <c r="H16" i="158" s="1"/>
  <c r="I15" i="154"/>
  <c r="X15" s="1"/>
  <c r="G16" i="158" s="1"/>
  <c r="Z14" i="154"/>
  <c r="O14"/>
  <c r="P14" s="1"/>
  <c r="I14"/>
  <c r="X14" s="1"/>
  <c r="G17" i="158" s="1"/>
  <c r="Z13" i="154"/>
  <c r="O13"/>
  <c r="P13" s="1"/>
  <c r="Y13" s="1"/>
  <c r="H19" i="158" s="1"/>
  <c r="I13" i="154"/>
  <c r="X13" s="1"/>
  <c r="G19" i="158" s="1"/>
  <c r="Z12" i="154"/>
  <c r="O12"/>
  <c r="P12" s="1"/>
  <c r="I12"/>
  <c r="X12" s="1"/>
  <c r="G15" i="158" s="1"/>
  <c r="Z11" i="154"/>
  <c r="P11"/>
  <c r="Y11" s="1"/>
  <c r="O11"/>
  <c r="I11"/>
  <c r="X11" s="1"/>
  <c r="Z10"/>
  <c r="O10"/>
  <c r="P10" s="1"/>
  <c r="I10"/>
  <c r="X10" s="1"/>
  <c r="G23" i="158" s="1"/>
  <c r="Z9" i="154"/>
  <c r="O9"/>
  <c r="P9" s="1"/>
  <c r="I9"/>
  <c r="X9" s="1"/>
  <c r="F9"/>
  <c r="W9" s="1"/>
  <c r="U6"/>
  <c r="Z45" i="157"/>
  <c r="Z46"/>
  <c r="Z47"/>
  <c r="Z48"/>
  <c r="Z49"/>
  <c r="Z50"/>
  <c r="Z51"/>
  <c r="Z52"/>
  <c r="Z53"/>
  <c r="Z54"/>
  <c r="Z55"/>
  <c r="N31" i="155" s="1"/>
  <c r="Z56" i="157"/>
  <c r="Z57"/>
  <c r="Z58"/>
  <c r="Z59"/>
  <c r="Z60"/>
  <c r="Z61"/>
  <c r="Z62"/>
  <c r="Z63"/>
  <c r="Z64"/>
  <c r="Z65"/>
  <c r="Z66"/>
  <c r="Z67"/>
  <c r="Z68"/>
  <c r="Z69"/>
  <c r="Z70"/>
  <c r="Z71"/>
  <c r="Z72"/>
  <c r="N21" i="155" s="1"/>
  <c r="Z73" i="157"/>
  <c r="Z74"/>
  <c r="Z75"/>
  <c r="O45"/>
  <c r="P45" s="1"/>
  <c r="Y45" s="1"/>
  <c r="O46"/>
  <c r="P46" s="1"/>
  <c r="Y46" s="1"/>
  <c r="M18" i="155" s="1"/>
  <c r="O47" i="157"/>
  <c r="P47" s="1"/>
  <c r="Y47" s="1"/>
  <c r="O48"/>
  <c r="P48" s="1"/>
  <c r="Y48" s="1"/>
  <c r="M30" i="155" s="1"/>
  <c r="O49" i="157"/>
  <c r="P49" s="1"/>
  <c r="Y49" s="1"/>
  <c r="O50"/>
  <c r="P50" s="1"/>
  <c r="Y50" s="1"/>
  <c r="M22" i="155" s="1"/>
  <c r="O51" i="157"/>
  <c r="P51" s="1"/>
  <c r="Y51" s="1"/>
  <c r="O52"/>
  <c r="P52" s="1"/>
  <c r="Y52" s="1"/>
  <c r="O53"/>
  <c r="P53" s="1"/>
  <c r="Y53" s="1"/>
  <c r="M23" i="155" s="1"/>
  <c r="O54" i="157"/>
  <c r="P54" s="1"/>
  <c r="Y54" s="1"/>
  <c r="O55"/>
  <c r="P55" s="1"/>
  <c r="Y55" s="1"/>
  <c r="M31" i="155" s="1"/>
  <c r="O56" i="157"/>
  <c r="P56" s="1"/>
  <c r="Y56" s="1"/>
  <c r="O57"/>
  <c r="P57" s="1"/>
  <c r="Y57" s="1"/>
  <c r="M16" i="155" s="1"/>
  <c r="O58" i="157"/>
  <c r="P58" s="1"/>
  <c r="Y58" s="1"/>
  <c r="O59"/>
  <c r="P59" s="1"/>
  <c r="Y59" s="1"/>
  <c r="M36" i="155" s="1"/>
  <c r="O60" i="157"/>
  <c r="P60" s="1"/>
  <c r="Y60" s="1"/>
  <c r="O61"/>
  <c r="P61" s="1"/>
  <c r="Y61" s="1"/>
  <c r="M17" i="155" s="1"/>
  <c r="O62" i="157"/>
  <c r="P62" s="1"/>
  <c r="Y62" s="1"/>
  <c r="O63"/>
  <c r="P63" s="1"/>
  <c r="Y63" s="1"/>
  <c r="M25" i="155" s="1"/>
  <c r="O64" i="157"/>
  <c r="P64" s="1"/>
  <c r="Y64" s="1"/>
  <c r="O65"/>
  <c r="P65" s="1"/>
  <c r="Y65" s="1"/>
  <c r="O66"/>
  <c r="P66" s="1"/>
  <c r="Y66" s="1"/>
  <c r="M19" i="155" s="1"/>
  <c r="O67" i="157"/>
  <c r="P67" s="1"/>
  <c r="Y67" s="1"/>
  <c r="O68"/>
  <c r="P68" s="1"/>
  <c r="Y68" s="1"/>
  <c r="O69"/>
  <c r="P69" s="1"/>
  <c r="Y69" s="1"/>
  <c r="M41" i="155" s="1"/>
  <c r="O70" i="157"/>
  <c r="P70" s="1"/>
  <c r="Y70" s="1"/>
  <c r="O71"/>
  <c r="P71" s="1"/>
  <c r="Y71" s="1"/>
  <c r="M34" i="155" s="1"/>
  <c r="O72" i="157"/>
  <c r="P72" s="1"/>
  <c r="Y72" s="1"/>
  <c r="M21" i="155" s="1"/>
  <c r="O73" i="157"/>
  <c r="P73" s="1"/>
  <c r="Y73" s="1"/>
  <c r="M43" i="155" s="1"/>
  <c r="O74" i="157"/>
  <c r="P74" s="1"/>
  <c r="Y74" s="1"/>
  <c r="M24" i="155" s="1"/>
  <c r="O75" i="157"/>
  <c r="P75" s="1"/>
  <c r="Y75" s="1"/>
  <c r="M44" i="155" s="1"/>
  <c r="I45" i="157"/>
  <c r="X45" s="1"/>
  <c r="I46"/>
  <c r="X46" s="1"/>
  <c r="L18" i="155" s="1"/>
  <c r="I47" i="157"/>
  <c r="X47" s="1"/>
  <c r="I48"/>
  <c r="X48" s="1"/>
  <c r="L30" i="155" s="1"/>
  <c r="I49" i="157"/>
  <c r="X49" s="1"/>
  <c r="I50"/>
  <c r="X50" s="1"/>
  <c r="L22" i="155" s="1"/>
  <c r="I51" i="157"/>
  <c r="X51" s="1"/>
  <c r="I52"/>
  <c r="X52" s="1"/>
  <c r="I53"/>
  <c r="X53" s="1"/>
  <c r="L23" i="155" s="1"/>
  <c r="I54" i="157"/>
  <c r="X54" s="1"/>
  <c r="I55"/>
  <c r="X55" s="1"/>
  <c r="L31" i="155" s="1"/>
  <c r="I56" i="157"/>
  <c r="X56" s="1"/>
  <c r="I57"/>
  <c r="X57" s="1"/>
  <c r="L16" i="155" s="1"/>
  <c r="I58" i="157"/>
  <c r="X58" s="1"/>
  <c r="I59"/>
  <c r="X59" s="1"/>
  <c r="L36" i="155" s="1"/>
  <c r="I60" i="157"/>
  <c r="X60" s="1"/>
  <c r="I61"/>
  <c r="X61" s="1"/>
  <c r="L17" i="155" s="1"/>
  <c r="I62" i="157"/>
  <c r="X62" s="1"/>
  <c r="I63"/>
  <c r="X63" s="1"/>
  <c r="L25" i="155" s="1"/>
  <c r="I64" i="157"/>
  <c r="X64" s="1"/>
  <c r="I65"/>
  <c r="X65" s="1"/>
  <c r="I66"/>
  <c r="X66" s="1"/>
  <c r="L19" i="155" s="1"/>
  <c r="I67" i="157"/>
  <c r="X67" s="1"/>
  <c r="I68"/>
  <c r="X68" s="1"/>
  <c r="I69"/>
  <c r="X69" s="1"/>
  <c r="L41" i="155" s="1"/>
  <c r="I70" i="157"/>
  <c r="X70" s="1"/>
  <c r="I71"/>
  <c r="X71" s="1"/>
  <c r="L34" i="155" s="1"/>
  <c r="I72" i="157"/>
  <c r="X72" s="1"/>
  <c r="L21" i="155" s="1"/>
  <c r="I73" i="157"/>
  <c r="X73" s="1"/>
  <c r="L43" i="155" s="1"/>
  <c r="I74" i="157"/>
  <c r="X74" s="1"/>
  <c r="L24" i="155" s="1"/>
  <c r="I75" i="157"/>
  <c r="X75" s="1"/>
  <c r="L44" i="155" s="1"/>
  <c r="O10" i="157"/>
  <c r="P10" s="1"/>
  <c r="O11"/>
  <c r="P11" s="1"/>
  <c r="O12"/>
  <c r="P12" s="1"/>
  <c r="O13"/>
  <c r="P13" s="1"/>
  <c r="O14"/>
  <c r="P14" s="1"/>
  <c r="Y14" s="1"/>
  <c r="H14" i="155" s="1"/>
  <c r="O15" i="157"/>
  <c r="P15" s="1"/>
  <c r="Y15" s="1"/>
  <c r="O16"/>
  <c r="P16" s="1"/>
  <c r="Y16" s="1"/>
  <c r="H37" i="155" s="1"/>
  <c r="O17" i="157"/>
  <c r="P17" s="1"/>
  <c r="Y17" s="1"/>
  <c r="H40" i="155" s="1"/>
  <c r="O18" i="157"/>
  <c r="P18" s="1"/>
  <c r="Y18" s="1"/>
  <c r="O19"/>
  <c r="P19" s="1"/>
  <c r="Y19" s="1"/>
  <c r="H38" i="155" s="1"/>
  <c r="O20" i="157"/>
  <c r="P20" s="1"/>
  <c r="Y20" s="1"/>
  <c r="O21"/>
  <c r="P21" s="1"/>
  <c r="Y21" s="1"/>
  <c r="H39" i="155" s="1"/>
  <c r="O22" i="157"/>
  <c r="P22" s="1"/>
  <c r="Y22" s="1"/>
  <c r="O23"/>
  <c r="P23" s="1"/>
  <c r="Y23" s="1"/>
  <c r="H26" i="155" s="1"/>
  <c r="O24" i="157"/>
  <c r="P24" s="1"/>
  <c r="Y24" s="1"/>
  <c r="O25"/>
  <c r="P25" s="1"/>
  <c r="Y25" s="1"/>
  <c r="H33" i="155" s="1"/>
  <c r="O26" i="157"/>
  <c r="P26" s="1"/>
  <c r="Y26" s="1"/>
  <c r="O27"/>
  <c r="P27" s="1"/>
  <c r="Y27" s="1"/>
  <c r="H32" i="155" s="1"/>
  <c r="O28" i="157"/>
  <c r="P28" s="1"/>
  <c r="Y28" s="1"/>
  <c r="O29"/>
  <c r="P29" s="1"/>
  <c r="Y29" s="1"/>
  <c r="H15" i="155" s="1"/>
  <c r="O30" i="157"/>
  <c r="P30" s="1"/>
  <c r="Y30" s="1"/>
  <c r="H20" i="155" s="1"/>
  <c r="O31" i="157"/>
  <c r="P31" s="1"/>
  <c r="Y31" s="1"/>
  <c r="O32"/>
  <c r="P32" s="1"/>
  <c r="Y32" s="1"/>
  <c r="H28" i="155" s="1"/>
  <c r="O33" i="157"/>
  <c r="P33" s="1"/>
  <c r="Y33" s="1"/>
  <c r="H42" i="155" s="1"/>
  <c r="O34" i="157"/>
  <c r="P34" s="1"/>
  <c r="Y34" s="1"/>
  <c r="H41" i="155" s="1"/>
  <c r="O35" i="157"/>
  <c r="P35" s="1"/>
  <c r="Y35" s="1"/>
  <c r="H35" i="155" s="1"/>
  <c r="O36" i="157"/>
  <c r="P36" s="1"/>
  <c r="Y36" s="1"/>
  <c r="H34" i="155" s="1"/>
  <c r="O37" i="157"/>
  <c r="P37" s="1"/>
  <c r="Y37" s="1"/>
  <c r="H21" i="155" s="1"/>
  <c r="O38" i="157"/>
  <c r="P38" s="1"/>
  <c r="Y38" s="1"/>
  <c r="H43" i="155" s="1"/>
  <c r="O39" i="157"/>
  <c r="P39" s="1"/>
  <c r="Y39" s="1"/>
  <c r="H24" i="155" s="1"/>
  <c r="O40" i="157"/>
  <c r="P40" s="1"/>
  <c r="Y40" s="1"/>
  <c r="H44" i="155" s="1"/>
  <c r="I10" i="157"/>
  <c r="I1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G7"/>
  <c r="A6"/>
  <c r="O37" i="156"/>
  <c r="P37" s="1"/>
  <c r="O38"/>
  <c r="P38" s="1"/>
  <c r="O39"/>
  <c r="P39" s="1"/>
  <c r="O40"/>
  <c r="P40" s="1"/>
  <c r="O41"/>
  <c r="P41" s="1"/>
  <c r="Y41" s="1"/>
  <c r="O42"/>
  <c r="P42" s="1"/>
  <c r="Y42" s="1"/>
  <c r="O43"/>
  <c r="P43" s="1"/>
  <c r="Y43" s="1"/>
  <c r="O44"/>
  <c r="P44" s="1"/>
  <c r="Y44" s="1"/>
  <c r="O45"/>
  <c r="P45" s="1"/>
  <c r="Y45" s="1"/>
  <c r="O46"/>
  <c r="P46" s="1"/>
  <c r="Y46" s="1"/>
  <c r="O47"/>
  <c r="P47" s="1"/>
  <c r="Y47" s="1"/>
  <c r="O48"/>
  <c r="P48" s="1"/>
  <c r="Y48" s="1"/>
  <c r="O49"/>
  <c r="P49" s="1"/>
  <c r="Y49" s="1"/>
  <c r="O50"/>
  <c r="P50" s="1"/>
  <c r="Y50" s="1"/>
  <c r="O51"/>
  <c r="P51" s="1"/>
  <c r="Y51" s="1"/>
  <c r="O52"/>
  <c r="P52" s="1"/>
  <c r="Y52" s="1"/>
  <c r="O53"/>
  <c r="P53" s="1"/>
  <c r="Y53" s="1"/>
  <c r="O54"/>
  <c r="P54" s="1"/>
  <c r="O55"/>
  <c r="P55" s="1"/>
  <c r="O56"/>
  <c r="P56" s="1"/>
  <c r="Y56" s="1"/>
  <c r="O57"/>
  <c r="P57" s="1"/>
  <c r="Y57" s="1"/>
  <c r="O58"/>
  <c r="P58" s="1"/>
  <c r="Y58" s="1"/>
  <c r="O59"/>
  <c r="P59" s="1"/>
  <c r="Y59" s="1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O10"/>
  <c r="P10" s="1"/>
  <c r="Y10" s="1"/>
  <c r="O11"/>
  <c r="P11" s="1"/>
  <c r="Y11" s="1"/>
  <c r="O12"/>
  <c r="P12" s="1"/>
  <c r="Y12" s="1"/>
  <c r="O13"/>
  <c r="P13" s="1"/>
  <c r="Y13" s="1"/>
  <c r="O14"/>
  <c r="P14" s="1"/>
  <c r="Y14" s="1"/>
  <c r="O15"/>
  <c r="P15" s="1"/>
  <c r="Y15" s="1"/>
  <c r="O16"/>
  <c r="P16" s="1"/>
  <c r="Y16" s="1"/>
  <c r="O17"/>
  <c r="P17" s="1"/>
  <c r="Y17" s="1"/>
  <c r="O18"/>
  <c r="P18" s="1"/>
  <c r="Y18" s="1"/>
  <c r="O19"/>
  <c r="P19" s="1"/>
  <c r="Y19" s="1"/>
  <c r="O20"/>
  <c r="P20" s="1"/>
  <c r="Y20" s="1"/>
  <c r="O21"/>
  <c r="P21" s="1"/>
  <c r="Y21" s="1"/>
  <c r="O22"/>
  <c r="P22" s="1"/>
  <c r="Y22" s="1"/>
  <c r="O23"/>
  <c r="P23" s="1"/>
  <c r="Y23" s="1"/>
  <c r="O24"/>
  <c r="P24" s="1"/>
  <c r="Y24" s="1"/>
  <c r="O25"/>
  <c r="P25" s="1"/>
  <c r="Y25" s="1"/>
  <c r="O26"/>
  <c r="P26" s="1"/>
  <c r="Y26" s="1"/>
  <c r="O27"/>
  <c r="P27" s="1"/>
  <c r="Y27" s="1"/>
  <c r="O28"/>
  <c r="P28" s="1"/>
  <c r="Y28" s="1"/>
  <c r="O29"/>
  <c r="P29" s="1"/>
  <c r="Y29" s="1"/>
  <c r="O30"/>
  <c r="P30" s="1"/>
  <c r="Y30" s="1"/>
  <c r="O31"/>
  <c r="P31" s="1"/>
  <c r="Y31" s="1"/>
  <c r="O32"/>
  <c r="P32" s="1"/>
  <c r="Y32" s="1"/>
  <c r="I10"/>
  <c r="X10" s="1"/>
  <c r="I11"/>
  <c r="X11" s="1"/>
  <c r="I12"/>
  <c r="X12" s="1"/>
  <c r="I13"/>
  <c r="X13" s="1"/>
  <c r="I14"/>
  <c r="X14" s="1"/>
  <c r="I15"/>
  <c r="X15" s="1"/>
  <c r="I16"/>
  <c r="X16" s="1"/>
  <c r="I17"/>
  <c r="X17" s="1"/>
  <c r="I18"/>
  <c r="X18" s="1"/>
  <c r="I19"/>
  <c r="X19" s="1"/>
  <c r="I20"/>
  <c r="X20" s="1"/>
  <c r="I21"/>
  <c r="X21" s="1"/>
  <c r="I22"/>
  <c r="X22" s="1"/>
  <c r="I23"/>
  <c r="X23" s="1"/>
  <c r="I24"/>
  <c r="X24" s="1"/>
  <c r="I25"/>
  <c r="X25" s="1"/>
  <c r="I26"/>
  <c r="X26" s="1"/>
  <c r="I27"/>
  <c r="X27" s="1"/>
  <c r="I28"/>
  <c r="X28" s="1"/>
  <c r="I29"/>
  <c r="X29" s="1"/>
  <c r="I30"/>
  <c r="X30" s="1"/>
  <c r="I31"/>
  <c r="X31" s="1"/>
  <c r="I32"/>
  <c r="X32" s="1"/>
  <c r="G7"/>
  <c r="A6"/>
  <c r="G7" i="142"/>
  <c r="A6"/>
  <c r="Z27" i="141"/>
  <c r="Z28"/>
  <c r="Z29"/>
  <c r="Z30"/>
  <c r="N29" i="145" s="1"/>
  <c r="Z31" i="141"/>
  <c r="Z32"/>
  <c r="Z33"/>
  <c r="Z34"/>
  <c r="Z35"/>
  <c r="Z36"/>
  <c r="Z37"/>
  <c r="Z38"/>
  <c r="Z39"/>
  <c r="Z10"/>
  <c r="Z11"/>
  <c r="Z12"/>
  <c r="Z13"/>
  <c r="Z14"/>
  <c r="Z15"/>
  <c r="Z16"/>
  <c r="Z17"/>
  <c r="Z18"/>
  <c r="Z19"/>
  <c r="Z20"/>
  <c r="Z21"/>
  <c r="Z22"/>
  <c r="O27"/>
  <c r="P27" s="1"/>
  <c r="Y27" s="1"/>
  <c r="O28"/>
  <c r="P28" s="1"/>
  <c r="Y28" s="1"/>
  <c r="O29"/>
  <c r="P29" s="1"/>
  <c r="Y29" s="1"/>
  <c r="O30"/>
  <c r="P30" s="1"/>
  <c r="Y30" s="1"/>
  <c r="M29" i="145" s="1"/>
  <c r="O31" i="141"/>
  <c r="P31" s="1"/>
  <c r="Y31" s="1"/>
  <c r="O32"/>
  <c r="P32" s="1"/>
  <c r="Y32" s="1"/>
  <c r="M35" i="145" s="1"/>
  <c r="O33" i="141"/>
  <c r="P33" s="1"/>
  <c r="Y33" s="1"/>
  <c r="O34"/>
  <c r="P34" s="1"/>
  <c r="Y34" s="1"/>
  <c r="M30" i="145" s="1"/>
  <c r="O35" i="141"/>
  <c r="P35" s="1"/>
  <c r="Y35" s="1"/>
  <c r="O36"/>
  <c r="P36" s="1"/>
  <c r="Y36" s="1"/>
  <c r="M31" i="145" s="1"/>
  <c r="O37" i="141"/>
  <c r="P37" s="1"/>
  <c r="Y37" s="1"/>
  <c r="O38"/>
  <c r="P38" s="1"/>
  <c r="Y38" s="1"/>
  <c r="M28" i="145" s="1"/>
  <c r="O39" i="141"/>
  <c r="P39" s="1"/>
  <c r="Y39" s="1"/>
  <c r="I27"/>
  <c r="X27" s="1"/>
  <c r="I28"/>
  <c r="X28" s="1"/>
  <c r="I29"/>
  <c r="X29" s="1"/>
  <c r="I30"/>
  <c r="X30" s="1"/>
  <c r="L29" i="145" s="1"/>
  <c r="I31" i="141"/>
  <c r="X31" s="1"/>
  <c r="I32"/>
  <c r="X32" s="1"/>
  <c r="L35" i="145" s="1"/>
  <c r="I33" i="141"/>
  <c r="X33" s="1"/>
  <c r="I34"/>
  <c r="X34" s="1"/>
  <c r="L30" i="145" s="1"/>
  <c r="I35" i="141"/>
  <c r="X35" s="1"/>
  <c r="I36"/>
  <c r="X36" s="1"/>
  <c r="L31" i="145" s="1"/>
  <c r="I37" i="141"/>
  <c r="X37" s="1"/>
  <c r="I38"/>
  <c r="X38" s="1"/>
  <c r="L28" i="145" s="1"/>
  <c r="I39" i="141"/>
  <c r="X39" s="1"/>
  <c r="O10"/>
  <c r="P10" s="1"/>
  <c r="Y10" s="1"/>
  <c r="O11"/>
  <c r="P11" s="1"/>
  <c r="Y11" s="1"/>
  <c r="O12"/>
  <c r="P12" s="1"/>
  <c r="Y12" s="1"/>
  <c r="O13"/>
  <c r="P13" s="1"/>
  <c r="Y13" s="1"/>
  <c r="O14"/>
  <c r="P14" s="1"/>
  <c r="Y14" s="1"/>
  <c r="H38" i="145" s="1"/>
  <c r="O15" i="141"/>
  <c r="P15" s="1"/>
  <c r="Y15" s="1"/>
  <c r="O16"/>
  <c r="P16" s="1"/>
  <c r="Y16" s="1"/>
  <c r="H37" i="145" s="1"/>
  <c r="O17" i="141"/>
  <c r="P17" s="1"/>
  <c r="Y17" s="1"/>
  <c r="O18"/>
  <c r="P18" s="1"/>
  <c r="Y18" s="1"/>
  <c r="H39" i="145" s="1"/>
  <c r="O19" i="141"/>
  <c r="P19" s="1"/>
  <c r="Y19" s="1"/>
  <c r="O20"/>
  <c r="P20" s="1"/>
  <c r="Y20" s="1"/>
  <c r="H36" i="145" s="1"/>
  <c r="O21" i="141"/>
  <c r="P21" s="1"/>
  <c r="Y21" s="1"/>
  <c r="O22"/>
  <c r="P22" s="1"/>
  <c r="Y22" s="1"/>
  <c r="H27" i="145" s="1"/>
  <c r="I10" i="141"/>
  <c r="X10" s="1"/>
  <c r="I11"/>
  <c r="X11" s="1"/>
  <c r="I12"/>
  <c r="X12" s="1"/>
  <c r="I13"/>
  <c r="X13" s="1"/>
  <c r="I14"/>
  <c r="X14" s="1"/>
  <c r="G38" i="145" s="1"/>
  <c r="I15" i="141"/>
  <c r="X15" s="1"/>
  <c r="I16"/>
  <c r="X16" s="1"/>
  <c r="G37" i="145" s="1"/>
  <c r="I17" i="141"/>
  <c r="X17" s="1"/>
  <c r="I18"/>
  <c r="X18" s="1"/>
  <c r="G39" i="145" s="1"/>
  <c r="I19" i="141"/>
  <c r="X19" s="1"/>
  <c r="I20"/>
  <c r="X20" s="1"/>
  <c r="G36" i="145" s="1"/>
  <c r="I21" i="141"/>
  <c r="X21" s="1"/>
  <c r="I22"/>
  <c r="X22" s="1"/>
  <c r="G27" i="145" s="1"/>
  <c r="G7" i="141"/>
  <c r="A6"/>
  <c r="Z22" i="140"/>
  <c r="Z23"/>
  <c r="Z24"/>
  <c r="Z25"/>
  <c r="Z26"/>
  <c r="Z27"/>
  <c r="Z28"/>
  <c r="Z29"/>
  <c r="O22"/>
  <c r="P22" s="1"/>
  <c r="Y22" s="1"/>
  <c r="O23"/>
  <c r="P23" s="1"/>
  <c r="Y23" s="1"/>
  <c r="O24"/>
  <c r="P24" s="1"/>
  <c r="Y24" s="1"/>
  <c r="O25"/>
  <c r="P25" s="1"/>
  <c r="Y25" s="1"/>
  <c r="O26"/>
  <c r="P26" s="1"/>
  <c r="Y26" s="1"/>
  <c r="O27"/>
  <c r="P27" s="1"/>
  <c r="Y27" s="1"/>
  <c r="O28"/>
  <c r="P28" s="1"/>
  <c r="Y28" s="1"/>
  <c r="O29"/>
  <c r="P29" s="1"/>
  <c r="Y29" s="1"/>
  <c r="I22"/>
  <c r="X22" s="1"/>
  <c r="I23"/>
  <c r="X23" s="1"/>
  <c r="I24"/>
  <c r="X24" s="1"/>
  <c r="I25"/>
  <c r="X25" s="1"/>
  <c r="I26"/>
  <c r="X26" s="1"/>
  <c r="I27"/>
  <c r="X27" s="1"/>
  <c r="I28"/>
  <c r="X28" s="1"/>
  <c r="I29"/>
  <c r="X29" s="1"/>
  <c r="Z10"/>
  <c r="Z11"/>
  <c r="Z12"/>
  <c r="Z13"/>
  <c r="Z14"/>
  <c r="Z15"/>
  <c r="Z16"/>
  <c r="Z17"/>
  <c r="O10"/>
  <c r="P10" s="1"/>
  <c r="Y10" s="1"/>
  <c r="O11"/>
  <c r="P11" s="1"/>
  <c r="Y11" s="1"/>
  <c r="O12"/>
  <c r="P12" s="1"/>
  <c r="Y12" s="1"/>
  <c r="O13"/>
  <c r="P13" s="1"/>
  <c r="Y13" s="1"/>
  <c r="O14"/>
  <c r="P14" s="1"/>
  <c r="Y14" s="1"/>
  <c r="O15"/>
  <c r="P15" s="1"/>
  <c r="Y15" s="1"/>
  <c r="O16"/>
  <c r="P16" s="1"/>
  <c r="Y16" s="1"/>
  <c r="O17"/>
  <c r="P17" s="1"/>
  <c r="Y17" s="1"/>
  <c r="H14" i="145" s="1"/>
  <c r="I10" i="140"/>
  <c r="X10" s="1"/>
  <c r="I11"/>
  <c r="X11" s="1"/>
  <c r="I12"/>
  <c r="X12" s="1"/>
  <c r="I13"/>
  <c r="X13" s="1"/>
  <c r="I14"/>
  <c r="X14" s="1"/>
  <c r="I15"/>
  <c r="X15" s="1"/>
  <c r="I16"/>
  <c r="X16" s="1"/>
  <c r="I17"/>
  <c r="X17" s="1"/>
  <c r="G14" i="145" s="1"/>
  <c r="G7" i="140"/>
  <c r="A6"/>
  <c r="G7" i="123"/>
  <c r="Z26" i="139"/>
  <c r="N23" i="144" s="1"/>
  <c r="Z27" i="139"/>
  <c r="N22" i="144" s="1"/>
  <c r="Z28" i="139"/>
  <c r="N17" i="144" s="1"/>
  <c r="Z29" i="139"/>
  <c r="N18" i="144" s="1"/>
  <c r="Z30" i="139"/>
  <c r="N16" i="144" s="1"/>
  <c r="Z31" i="139"/>
  <c r="N20" i="144" s="1"/>
  <c r="Z32" i="139"/>
  <c r="N15" i="144" s="1"/>
  <c r="Z33" i="139"/>
  <c r="N25" i="144" s="1"/>
  <c r="Z34" i="139"/>
  <c r="N24" i="144" s="1"/>
  <c r="Z35" i="139"/>
  <c r="N14" i="144" s="1"/>
  <c r="Z36" i="139"/>
  <c r="N19" i="144" s="1"/>
  <c r="Z37" i="139"/>
  <c r="N13" i="144" s="1"/>
  <c r="G7" i="122"/>
  <c r="Z39"/>
  <c r="Z40"/>
  <c r="Z41"/>
  <c r="N18" i="148" s="1"/>
  <c r="Z42" i="12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N35" i="148" s="1"/>
  <c r="Z61" i="122"/>
  <c r="Z62"/>
  <c r="Z63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O39"/>
  <c r="P39" s="1"/>
  <c r="Y39" s="1"/>
  <c r="O40"/>
  <c r="P40" s="1"/>
  <c r="O41"/>
  <c r="P41" s="1"/>
  <c r="Y41" s="1"/>
  <c r="M18" i="148" s="1"/>
  <c r="O42" i="122"/>
  <c r="P42" s="1"/>
  <c r="Y42" s="1"/>
  <c r="O43"/>
  <c r="P43" s="1"/>
  <c r="O44"/>
  <c r="P44" s="1"/>
  <c r="Y44" s="1"/>
  <c r="O45"/>
  <c r="P45" s="1"/>
  <c r="Y45" s="1"/>
  <c r="M15" i="148" s="1"/>
  <c r="O46" i="122"/>
  <c r="P46" s="1"/>
  <c r="Y46" s="1"/>
  <c r="O47"/>
  <c r="P47" s="1"/>
  <c r="O48"/>
  <c r="P48" s="1"/>
  <c r="Y48" s="1"/>
  <c r="M28" i="148" s="1"/>
  <c r="O49" i="122"/>
  <c r="P49" s="1"/>
  <c r="Y49" s="1"/>
  <c r="M20" i="148" s="1"/>
  <c r="O50" i="122"/>
  <c r="P50" s="1"/>
  <c r="Y50" s="1"/>
  <c r="M13" i="148" s="1"/>
  <c r="O51" i="122"/>
  <c r="P51" s="1"/>
  <c r="O52"/>
  <c r="P52" s="1"/>
  <c r="Y52" s="1"/>
  <c r="M29" i="148" s="1"/>
  <c r="O53" i="122"/>
  <c r="P53" s="1"/>
  <c r="Y53" s="1"/>
  <c r="M38" i="148" s="1"/>
  <c r="O54" i="122"/>
  <c r="P54" s="1"/>
  <c r="Y54" s="1"/>
  <c r="M17" i="148" s="1"/>
  <c r="O55" i="122"/>
  <c r="P55" s="1"/>
  <c r="O56"/>
  <c r="P56" s="1"/>
  <c r="Y56" s="1"/>
  <c r="M23" i="148" s="1"/>
  <c r="O57" i="122"/>
  <c r="P57" s="1"/>
  <c r="Y57" s="1"/>
  <c r="M31" i="148" s="1"/>
  <c r="O58" i="122"/>
  <c r="P58" s="1"/>
  <c r="Y58" s="1"/>
  <c r="M34" i="148" s="1"/>
  <c r="O59" i="122"/>
  <c r="P59" s="1"/>
  <c r="O60"/>
  <c r="P60" s="1"/>
  <c r="Y60" s="1"/>
  <c r="M35" i="148" s="1"/>
  <c r="O61" i="122"/>
  <c r="P61" s="1"/>
  <c r="Y61" s="1"/>
  <c r="M16" i="148" s="1"/>
  <c r="O62" i="122"/>
  <c r="P62" s="1"/>
  <c r="Y62" s="1"/>
  <c r="M22" i="148" s="1"/>
  <c r="O63" i="122"/>
  <c r="P63" s="1"/>
  <c r="I39"/>
  <c r="X39" s="1"/>
  <c r="I40"/>
  <c r="X40" s="1"/>
  <c r="L25" i="148" s="1"/>
  <c r="I41" i="122"/>
  <c r="X41" s="1"/>
  <c r="L18" i="148" s="1"/>
  <c r="I42" i="122"/>
  <c r="X42" s="1"/>
  <c r="I43"/>
  <c r="X43" s="1"/>
  <c r="L32" i="148" s="1"/>
  <c r="I44" i="122"/>
  <c r="X44" s="1"/>
  <c r="I45"/>
  <c r="X45" s="1"/>
  <c r="L15" i="148" s="1"/>
  <c r="I46" i="122"/>
  <c r="X46" s="1"/>
  <c r="I47"/>
  <c r="X47" s="1"/>
  <c r="L33" i="148" s="1"/>
  <c r="I48" i="122"/>
  <c r="X48" s="1"/>
  <c r="L28" i="148" s="1"/>
  <c r="I49" i="122"/>
  <c r="X49" s="1"/>
  <c r="L20" i="148" s="1"/>
  <c r="I50" i="122"/>
  <c r="X50" s="1"/>
  <c r="L13" i="148" s="1"/>
  <c r="I51" i="122"/>
  <c r="X51" s="1"/>
  <c r="L36" i="148" s="1"/>
  <c r="I52" i="122"/>
  <c r="X52" s="1"/>
  <c r="L29" i="148" s="1"/>
  <c r="I53" i="122"/>
  <c r="I54"/>
  <c r="X54" s="1"/>
  <c r="L17" i="148" s="1"/>
  <c r="I55" i="122"/>
  <c r="X55" s="1"/>
  <c r="L37" i="148" s="1"/>
  <c r="I56" i="122"/>
  <c r="X56" s="1"/>
  <c r="L23" i="148" s="1"/>
  <c r="I57" i="122"/>
  <c r="X57" s="1"/>
  <c r="L31" i="148" s="1"/>
  <c r="I58" i="122"/>
  <c r="X58" s="1"/>
  <c r="L34" i="148" s="1"/>
  <c r="I59" i="122"/>
  <c r="X59" s="1"/>
  <c r="L27" i="148" s="1"/>
  <c r="I60" i="122"/>
  <c r="X60" s="1"/>
  <c r="L35" i="148" s="1"/>
  <c r="I61" i="122"/>
  <c r="I62"/>
  <c r="X62" s="1"/>
  <c r="L22" i="148" s="1"/>
  <c r="I63" i="122"/>
  <c r="X63" s="1"/>
  <c r="L26" i="148" s="1"/>
  <c r="O10" i="122"/>
  <c r="P10" s="1"/>
  <c r="Y10" s="1"/>
  <c r="H19" i="148" s="1"/>
  <c r="O11" i="122"/>
  <c r="P11" s="1"/>
  <c r="Y11" s="1"/>
  <c r="O12"/>
  <c r="P12" s="1"/>
  <c r="Y12" s="1"/>
  <c r="O13"/>
  <c r="P13" s="1"/>
  <c r="Y13" s="1"/>
  <c r="H24" i="148" s="1"/>
  <c r="O14" i="122"/>
  <c r="P14" s="1"/>
  <c r="Y14" s="1"/>
  <c r="O15"/>
  <c r="P15" s="1"/>
  <c r="Y15" s="1"/>
  <c r="H30" i="148" s="1"/>
  <c r="O16" i="122"/>
  <c r="P16" s="1"/>
  <c r="Y16" s="1"/>
  <c r="O17"/>
  <c r="P17" s="1"/>
  <c r="Y17" s="1"/>
  <c r="H21" i="148" s="1"/>
  <c r="O18" i="122"/>
  <c r="P18" s="1"/>
  <c r="Y18" s="1"/>
  <c r="H33" i="148" s="1"/>
  <c r="O19" i="122"/>
  <c r="P19" s="1"/>
  <c r="Y19" s="1"/>
  <c r="H28" i="148" s="1"/>
  <c r="O20" i="122"/>
  <c r="P20" s="1"/>
  <c r="Y20" s="1"/>
  <c r="H20" i="148" s="1"/>
  <c r="O21" i="122"/>
  <c r="P21" s="1"/>
  <c r="Y21" s="1"/>
  <c r="H13" i="148" s="1"/>
  <c r="O22" i="122"/>
  <c r="P22" s="1"/>
  <c r="Y22" s="1"/>
  <c r="H36" i="148" s="1"/>
  <c r="O23" i="122"/>
  <c r="P23" s="1"/>
  <c r="Y23" s="1"/>
  <c r="H29" i="148" s="1"/>
  <c r="O24" i="122"/>
  <c r="P24" s="1"/>
  <c r="Y24" s="1"/>
  <c r="H38" i="148" s="1"/>
  <c r="O25" i="122"/>
  <c r="P25" s="1"/>
  <c r="Y25" s="1"/>
  <c r="H17" i="148" s="1"/>
  <c r="O26" i="122"/>
  <c r="P26" s="1"/>
  <c r="Y26" s="1"/>
  <c r="H37" i="148" s="1"/>
  <c r="O27" i="122"/>
  <c r="P27" s="1"/>
  <c r="Y27" s="1"/>
  <c r="H23" i="148" s="1"/>
  <c r="O28" i="122"/>
  <c r="P28" s="1"/>
  <c r="Y28" s="1"/>
  <c r="H31" i="148" s="1"/>
  <c r="O29" i="122"/>
  <c r="P29" s="1"/>
  <c r="Y29" s="1"/>
  <c r="H34" i="148" s="1"/>
  <c r="O30" i="122"/>
  <c r="P30" s="1"/>
  <c r="Y30" s="1"/>
  <c r="H27" i="148" s="1"/>
  <c r="O31" i="122"/>
  <c r="P31" s="1"/>
  <c r="Y31" s="1"/>
  <c r="H35" i="148" s="1"/>
  <c r="O32" i="122"/>
  <c r="P32" s="1"/>
  <c r="Y32" s="1"/>
  <c r="H16" i="148" s="1"/>
  <c r="O33" i="122"/>
  <c r="P33" s="1"/>
  <c r="Y33" s="1"/>
  <c r="H22" i="148" s="1"/>
  <c r="O34" i="122"/>
  <c r="P34" s="1"/>
  <c r="Y34" s="1"/>
  <c r="H26" i="148" s="1"/>
  <c r="I10" i="122"/>
  <c r="X10" s="1"/>
  <c r="G19" i="148" s="1"/>
  <c r="I11" i="122"/>
  <c r="I12"/>
  <c r="I13"/>
  <c r="X13" s="1"/>
  <c r="G24" i="148" s="1"/>
  <c r="I14" i="122"/>
  <c r="I15"/>
  <c r="X15" s="1"/>
  <c r="G30" i="148" s="1"/>
  <c r="I16" i="122"/>
  <c r="I17"/>
  <c r="X17" s="1"/>
  <c r="G21" i="148" s="1"/>
  <c r="I18" i="122"/>
  <c r="I19"/>
  <c r="X19" s="1"/>
  <c r="G28" i="148" s="1"/>
  <c r="I20" i="122"/>
  <c r="I21"/>
  <c r="X21" s="1"/>
  <c r="G13" i="148" s="1"/>
  <c r="I22" i="122"/>
  <c r="I23"/>
  <c r="X23" s="1"/>
  <c r="G29" i="148" s="1"/>
  <c r="I24" i="122"/>
  <c r="I25"/>
  <c r="X25" s="1"/>
  <c r="G17" i="148" s="1"/>
  <c r="I26" i="122"/>
  <c r="I27"/>
  <c r="X27" s="1"/>
  <c r="G23" i="148" s="1"/>
  <c r="I28" i="122"/>
  <c r="I29"/>
  <c r="X29" s="1"/>
  <c r="G34" i="148" s="1"/>
  <c r="I30" i="122"/>
  <c r="I31"/>
  <c r="X31" s="1"/>
  <c r="G35" i="148" s="1"/>
  <c r="I32" i="122"/>
  <c r="I33"/>
  <c r="X33" s="1"/>
  <c r="G22" i="148" s="1"/>
  <c r="I34" i="122"/>
  <c r="O26" i="139"/>
  <c r="P26" s="1"/>
  <c r="Y26" s="1"/>
  <c r="M23" i="144" s="1"/>
  <c r="O27" i="139"/>
  <c r="P27" s="1"/>
  <c r="Y27" s="1"/>
  <c r="M22" i="144" s="1"/>
  <c r="O28" i="139"/>
  <c r="P28" s="1"/>
  <c r="Y28" s="1"/>
  <c r="M17" i="144" s="1"/>
  <c r="O29" i="139"/>
  <c r="P29" s="1"/>
  <c r="Y29" s="1"/>
  <c r="M18" i="144" s="1"/>
  <c r="O30" i="139"/>
  <c r="P30" s="1"/>
  <c r="Y30" s="1"/>
  <c r="M16" i="144" s="1"/>
  <c r="O31" i="139"/>
  <c r="P31" s="1"/>
  <c r="Y31" s="1"/>
  <c r="M20" i="144" s="1"/>
  <c r="O32" i="139"/>
  <c r="P32" s="1"/>
  <c r="Y32" s="1"/>
  <c r="M15" i="144" s="1"/>
  <c r="O33" i="139"/>
  <c r="P33" s="1"/>
  <c r="Y33" s="1"/>
  <c r="M25" i="144" s="1"/>
  <c r="O34" i="139"/>
  <c r="P34" s="1"/>
  <c r="Y34" s="1"/>
  <c r="M24" i="144" s="1"/>
  <c r="O35" i="139"/>
  <c r="P35" s="1"/>
  <c r="Y35" s="1"/>
  <c r="M14" i="144" s="1"/>
  <c r="O36" i="139"/>
  <c r="P36" s="1"/>
  <c r="Y36" s="1"/>
  <c r="M19" i="144" s="1"/>
  <c r="O37" i="139"/>
  <c r="P37" s="1"/>
  <c r="Y37" s="1"/>
  <c r="M13" i="144" s="1"/>
  <c r="I26" i="139"/>
  <c r="X26" s="1"/>
  <c r="L23" i="144" s="1"/>
  <c r="I27" i="139"/>
  <c r="X27" s="1"/>
  <c r="L22" i="144" s="1"/>
  <c r="I28" i="139"/>
  <c r="X28" s="1"/>
  <c r="L17" i="144" s="1"/>
  <c r="I29" i="139"/>
  <c r="X29" s="1"/>
  <c r="L18" i="144" s="1"/>
  <c r="I30" i="139"/>
  <c r="X30" s="1"/>
  <c r="L16" i="144" s="1"/>
  <c r="I31" i="139"/>
  <c r="X31" s="1"/>
  <c r="L20" i="144" s="1"/>
  <c r="I32" i="139"/>
  <c r="X32" s="1"/>
  <c r="L15" i="144" s="1"/>
  <c r="I33" i="139"/>
  <c r="X33" s="1"/>
  <c r="L25" i="144" s="1"/>
  <c r="I34" i="139"/>
  <c r="X34" s="1"/>
  <c r="L24" i="144" s="1"/>
  <c r="I35" i="139"/>
  <c r="X35" s="1"/>
  <c r="L14" i="144" s="1"/>
  <c r="I36" i="139"/>
  <c r="X36" s="1"/>
  <c r="L19" i="144" s="1"/>
  <c r="I37" i="139"/>
  <c r="X37" s="1"/>
  <c r="L13" i="144" s="1"/>
  <c r="Z10" i="139"/>
  <c r="I23" i="144" s="1"/>
  <c r="Z11" i="139"/>
  <c r="I22" i="144" s="1"/>
  <c r="Z12" i="139"/>
  <c r="I17" i="144" s="1"/>
  <c r="Z13" i="139"/>
  <c r="I18" i="144" s="1"/>
  <c r="Z14" i="139"/>
  <c r="I16" i="144" s="1"/>
  <c r="Z15" i="139"/>
  <c r="I20" i="144" s="1"/>
  <c r="Z16" i="139"/>
  <c r="I15" i="144" s="1"/>
  <c r="Z17" i="139"/>
  <c r="I25" i="144" s="1"/>
  <c r="Z18" i="139"/>
  <c r="I24" i="144" s="1"/>
  <c r="Z19" i="139"/>
  <c r="I14" i="144" s="1"/>
  <c r="Z20" i="139"/>
  <c r="I19" i="144" s="1"/>
  <c r="Z21" i="139"/>
  <c r="I13" i="144" s="1"/>
  <c r="O10" i="139"/>
  <c r="P10" s="1"/>
  <c r="O11"/>
  <c r="P11" s="1"/>
  <c r="Y11" s="1"/>
  <c r="H22" i="144" s="1"/>
  <c r="O12" i="139"/>
  <c r="P12" s="1"/>
  <c r="O13"/>
  <c r="P13" s="1"/>
  <c r="Y13" s="1"/>
  <c r="H18" i="144" s="1"/>
  <c r="O14" i="139"/>
  <c r="P14" s="1"/>
  <c r="O15"/>
  <c r="P15" s="1"/>
  <c r="Y15" s="1"/>
  <c r="H20" i="144" s="1"/>
  <c r="O16" i="139"/>
  <c r="P16" s="1"/>
  <c r="O17"/>
  <c r="P17" s="1"/>
  <c r="O18"/>
  <c r="P18" s="1"/>
  <c r="Y18" s="1"/>
  <c r="H24" i="144" s="1"/>
  <c r="O19" i="139"/>
  <c r="P19" s="1"/>
  <c r="O20"/>
  <c r="P20" s="1"/>
  <c r="Y20" s="1"/>
  <c r="H19" i="144" s="1"/>
  <c r="O21" i="139"/>
  <c r="P21" s="1"/>
  <c r="I10"/>
  <c r="X10" s="1"/>
  <c r="G23" i="144" s="1"/>
  <c r="I11" i="139"/>
  <c r="I12"/>
  <c r="X12" s="1"/>
  <c r="G17" i="144" s="1"/>
  <c r="I13" i="139"/>
  <c r="I14"/>
  <c r="X14" s="1"/>
  <c r="G16" i="144" s="1"/>
  <c r="I15" i="139"/>
  <c r="I16"/>
  <c r="X16" s="1"/>
  <c r="G15" i="144" s="1"/>
  <c r="I17" i="139"/>
  <c r="X17" s="1"/>
  <c r="G25" i="144" s="1"/>
  <c r="I18" i="139"/>
  <c r="I19"/>
  <c r="X19" s="1"/>
  <c r="G14" i="144" s="1"/>
  <c r="I20" i="139"/>
  <c r="I21"/>
  <c r="X21" s="1"/>
  <c r="G13" i="144" s="1"/>
  <c r="Z23" i="153"/>
  <c r="I31" i="93" s="1"/>
  <c r="Z24" i="153"/>
  <c r="I24" i="93" s="1"/>
  <c r="Z25" i="153"/>
  <c r="I30" i="93" s="1"/>
  <c r="Z26" i="153"/>
  <c r="I29" i="93" s="1"/>
  <c r="Z27" i="153"/>
  <c r="I26" i="93" s="1"/>
  <c r="Z28" i="153"/>
  <c r="I27" i="93" s="1"/>
  <c r="Z29" i="153"/>
  <c r="I28" i="93" s="1"/>
  <c r="Z30" i="153"/>
  <c r="I25" i="93" s="1"/>
  <c r="O23" i="153"/>
  <c r="P23" s="1"/>
  <c r="Y23" s="1"/>
  <c r="H31" i="93" s="1"/>
  <c r="O24" i="153"/>
  <c r="P24" s="1"/>
  <c r="Y24" s="1"/>
  <c r="H24" i="93" s="1"/>
  <c r="O25" i="153"/>
  <c r="P25" s="1"/>
  <c r="Y25" s="1"/>
  <c r="H30" i="93" s="1"/>
  <c r="O26" i="153"/>
  <c r="P26" s="1"/>
  <c r="Y26" s="1"/>
  <c r="H29" i="93" s="1"/>
  <c r="O27" i="153"/>
  <c r="P27" s="1"/>
  <c r="Y27" s="1"/>
  <c r="H26" i="93" s="1"/>
  <c r="O28" i="153"/>
  <c r="P28" s="1"/>
  <c r="Y28" s="1"/>
  <c r="H27" i="93" s="1"/>
  <c r="O29" i="153"/>
  <c r="P29" s="1"/>
  <c r="Y29" s="1"/>
  <c r="H28" i="93" s="1"/>
  <c r="O30" i="153"/>
  <c r="P30" s="1"/>
  <c r="Y30" s="1"/>
  <c r="H25" i="93" s="1"/>
  <c r="I23" i="153"/>
  <c r="X23" s="1"/>
  <c r="G31" i="93" s="1"/>
  <c r="I24" i="153"/>
  <c r="X24" s="1"/>
  <c r="G24" i="93" s="1"/>
  <c r="I25" i="153"/>
  <c r="X25" s="1"/>
  <c r="G30" i="93" s="1"/>
  <c r="I26" i="153"/>
  <c r="X26" s="1"/>
  <c r="G29" i="93" s="1"/>
  <c r="I27" i="153"/>
  <c r="X27" s="1"/>
  <c r="G26" i="93" s="1"/>
  <c r="I28" i="153"/>
  <c r="X28" s="1"/>
  <c r="G27" i="93" s="1"/>
  <c r="I29" i="153"/>
  <c r="X29" s="1"/>
  <c r="G28" i="93" s="1"/>
  <c r="I30" i="153"/>
  <c r="X30" s="1"/>
  <c r="G25" i="93" s="1"/>
  <c r="Z10" i="153"/>
  <c r="I17" i="93" s="1"/>
  <c r="Z11" i="153"/>
  <c r="I16" i="93" s="1"/>
  <c r="Z12" i="153"/>
  <c r="I13" i="93" s="1"/>
  <c r="Z13" i="153"/>
  <c r="I15" i="93" s="1"/>
  <c r="O10" i="153"/>
  <c r="P10" s="1"/>
  <c r="Y10" s="1"/>
  <c r="H17" i="93" s="1"/>
  <c r="O11" i="153"/>
  <c r="P11" s="1"/>
  <c r="Y11" s="1"/>
  <c r="H16" i="93" s="1"/>
  <c r="O12" i="153"/>
  <c r="P12" s="1"/>
  <c r="Y12" s="1"/>
  <c r="H13" i="93" s="1"/>
  <c r="I10" i="153"/>
  <c r="X10" s="1"/>
  <c r="G17" i="93" s="1"/>
  <c r="I11" i="153"/>
  <c r="X11" s="1"/>
  <c r="G16" i="93" s="1"/>
  <c r="I12" i="153"/>
  <c r="X12" s="1"/>
  <c r="G13" i="93" s="1"/>
  <c r="I13" i="153"/>
  <c r="X13" s="1"/>
  <c r="G15" i="93" s="1"/>
  <c r="Z22" i="153"/>
  <c r="I23" i="93" s="1"/>
  <c r="O22" i="153"/>
  <c r="P22" s="1"/>
  <c r="Y22" s="1"/>
  <c r="H23" i="93" s="1"/>
  <c r="I22" i="153"/>
  <c r="X22" s="1"/>
  <c r="G23" i="93" s="1"/>
  <c r="G20" i="153"/>
  <c r="J4" i="151"/>
  <c r="F4"/>
  <c r="J4" i="150"/>
  <c r="F4"/>
  <c r="J13" i="138"/>
  <c r="F13"/>
  <c r="J4"/>
  <c r="F4"/>
  <c r="J19" i="136"/>
  <c r="F19"/>
  <c r="J4"/>
  <c r="F4"/>
  <c r="J4" i="135"/>
  <c r="F4"/>
  <c r="J4" i="133"/>
  <c r="F4"/>
  <c r="A3" i="151"/>
  <c r="A3" i="150"/>
  <c r="A12" i="138"/>
  <c r="A3"/>
  <c r="A18" i="136"/>
  <c r="A3"/>
  <c r="A3" i="135"/>
  <c r="A6" i="123" s="1"/>
  <c r="A3" i="133"/>
  <c r="A6" i="122" s="1"/>
  <c r="A3" i="132"/>
  <c r="A6" i="139" s="1"/>
  <c r="A13" i="152"/>
  <c r="A19" i="153" s="1"/>
  <c r="K122" i="74"/>
  <c r="K123"/>
  <c r="K124"/>
  <c r="R39" i="157" l="1"/>
  <c r="AA39" s="1"/>
  <c r="J24" i="155" s="1"/>
  <c r="X39" i="157"/>
  <c r="G24" i="155" s="1"/>
  <c r="R37" i="157"/>
  <c r="AA37" s="1"/>
  <c r="J21" i="155" s="1"/>
  <c r="X37" i="157"/>
  <c r="G21" i="155" s="1"/>
  <c r="R35" i="157"/>
  <c r="AA35" s="1"/>
  <c r="J35" i="155" s="1"/>
  <c r="X35" i="157"/>
  <c r="G35" i="155" s="1"/>
  <c r="R33" i="157"/>
  <c r="AA33" s="1"/>
  <c r="J42" i="155" s="1"/>
  <c r="X33" i="157"/>
  <c r="G42" i="155" s="1"/>
  <c r="R31" i="157"/>
  <c r="AA31" s="1"/>
  <c r="X31"/>
  <c r="R29"/>
  <c r="AA29" s="1"/>
  <c r="J15" i="155" s="1"/>
  <c r="X29" i="157"/>
  <c r="G15" i="155" s="1"/>
  <c r="R27" i="157"/>
  <c r="AA27" s="1"/>
  <c r="J32" i="155" s="1"/>
  <c r="X27" i="157"/>
  <c r="G32" i="155" s="1"/>
  <c r="R25" i="157"/>
  <c r="AA25" s="1"/>
  <c r="J33" i="155" s="1"/>
  <c r="X25" i="157"/>
  <c r="G33" i="155" s="1"/>
  <c r="R23" i="157"/>
  <c r="AA23" s="1"/>
  <c r="J26" i="155" s="1"/>
  <c r="X23" i="157"/>
  <c r="G26" i="155" s="1"/>
  <c r="R21" i="157"/>
  <c r="AA21" s="1"/>
  <c r="J39" i="155" s="1"/>
  <c r="X21" i="157"/>
  <c r="G39" i="155" s="1"/>
  <c r="R19" i="157"/>
  <c r="AA19" s="1"/>
  <c r="J38" i="155" s="1"/>
  <c r="X19" i="157"/>
  <c r="G38" i="155" s="1"/>
  <c r="R17" i="157"/>
  <c r="AA17" s="1"/>
  <c r="J40" i="155" s="1"/>
  <c r="X17" i="157"/>
  <c r="G40" i="155" s="1"/>
  <c r="R15" i="157"/>
  <c r="AA15" s="1"/>
  <c r="X15"/>
  <c r="R13"/>
  <c r="AA13" s="1"/>
  <c r="J30" i="155" s="1"/>
  <c r="X13" i="157"/>
  <c r="G30" i="155" s="1"/>
  <c r="R11" i="157"/>
  <c r="AA11" s="1"/>
  <c r="X11"/>
  <c r="R40"/>
  <c r="AA40" s="1"/>
  <c r="J44" i="155" s="1"/>
  <c r="X40" i="157"/>
  <c r="G44" i="155" s="1"/>
  <c r="R38" i="157"/>
  <c r="AA38" s="1"/>
  <c r="J43" i="155" s="1"/>
  <c r="X38" i="157"/>
  <c r="G43" i="155" s="1"/>
  <c r="R36" i="157"/>
  <c r="AA36" s="1"/>
  <c r="J34" i="155" s="1"/>
  <c r="X36" i="157"/>
  <c r="G34" i="155" s="1"/>
  <c r="R34" i="157"/>
  <c r="AA34" s="1"/>
  <c r="J41" i="155" s="1"/>
  <c r="X34" i="157"/>
  <c r="G41" i="155" s="1"/>
  <c r="R32" i="157"/>
  <c r="AA32" s="1"/>
  <c r="J28" i="155" s="1"/>
  <c r="X32" i="157"/>
  <c r="G28" i="155" s="1"/>
  <c r="R30" i="157"/>
  <c r="AA30" s="1"/>
  <c r="J20" i="155" s="1"/>
  <c r="X30" i="157"/>
  <c r="G20" i="155" s="1"/>
  <c r="R28" i="157"/>
  <c r="AA28" s="1"/>
  <c r="X28"/>
  <c r="R26"/>
  <c r="AA26" s="1"/>
  <c r="X26"/>
  <c r="R24"/>
  <c r="AA24" s="1"/>
  <c r="X24"/>
  <c r="R22"/>
  <c r="AA22" s="1"/>
  <c r="X22"/>
  <c r="R20"/>
  <c r="AA20" s="1"/>
  <c r="X20"/>
  <c r="R18"/>
  <c r="AA18" s="1"/>
  <c r="X18"/>
  <c r="R16"/>
  <c r="AA16" s="1"/>
  <c r="J37" i="155" s="1"/>
  <c r="X16" i="157"/>
  <c r="G37" i="155" s="1"/>
  <c r="R14" i="157"/>
  <c r="AA14" s="1"/>
  <c r="J14" i="155" s="1"/>
  <c r="X14" i="157"/>
  <c r="G14" i="155" s="1"/>
  <c r="R12" i="157"/>
  <c r="AA12" s="1"/>
  <c r="J27" i="155" s="1"/>
  <c r="X12" i="157"/>
  <c r="G27" i="155" s="1"/>
  <c r="R10" i="157"/>
  <c r="AA10" s="1"/>
  <c r="J45" i="155" s="1"/>
  <c r="X10" i="157"/>
  <c r="G45" i="155" s="1"/>
  <c r="R58" i="156"/>
  <c r="T58" s="1"/>
  <c r="R56"/>
  <c r="R54"/>
  <c r="R52"/>
  <c r="AA52" s="1"/>
  <c r="R50"/>
  <c r="R46"/>
  <c r="R48"/>
  <c r="R44"/>
  <c r="AA44" s="1"/>
  <c r="R42"/>
  <c r="R40"/>
  <c r="R38"/>
  <c r="R53"/>
  <c r="AA53" s="1"/>
  <c r="R51"/>
  <c r="AA51" s="1"/>
  <c r="R49"/>
  <c r="AA49" s="1"/>
  <c r="R47"/>
  <c r="AA47" s="1"/>
  <c r="R45"/>
  <c r="AA45" s="1"/>
  <c r="R43"/>
  <c r="AA43" s="1"/>
  <c r="R41"/>
  <c r="AA41" s="1"/>
  <c r="R39"/>
  <c r="R37"/>
  <c r="AA14" i="142"/>
  <c r="O15" i="147" s="1"/>
  <c r="S14" i="142"/>
  <c r="AA9"/>
  <c r="J15" i="147" s="1"/>
  <c r="R29" i="153"/>
  <c r="R27"/>
  <c r="R25"/>
  <c r="R23"/>
  <c r="R30"/>
  <c r="R28"/>
  <c r="R26"/>
  <c r="R24"/>
  <c r="R74" i="157"/>
  <c r="R72"/>
  <c r="S72" s="1"/>
  <c r="R70"/>
  <c r="R68"/>
  <c r="S68" s="1"/>
  <c r="R67"/>
  <c r="R65"/>
  <c r="S65" s="1"/>
  <c r="R64"/>
  <c r="R62"/>
  <c r="R60"/>
  <c r="R58"/>
  <c r="R56"/>
  <c r="R54"/>
  <c r="R52"/>
  <c r="R51"/>
  <c r="R49"/>
  <c r="R47"/>
  <c r="S47" s="1"/>
  <c r="R45"/>
  <c r="R75"/>
  <c r="R73"/>
  <c r="R71"/>
  <c r="S71" s="1"/>
  <c r="R69"/>
  <c r="R66"/>
  <c r="R63"/>
  <c r="R61"/>
  <c r="R59"/>
  <c r="R57"/>
  <c r="R55"/>
  <c r="R53"/>
  <c r="R50"/>
  <c r="R48"/>
  <c r="R46"/>
  <c r="R59" i="156"/>
  <c r="R57"/>
  <c r="R55"/>
  <c r="AA50"/>
  <c r="AA48"/>
  <c r="AA46"/>
  <c r="AA42"/>
  <c r="R31"/>
  <c r="R29"/>
  <c r="R27"/>
  <c r="R25"/>
  <c r="R23"/>
  <c r="R21"/>
  <c r="R19"/>
  <c r="R17"/>
  <c r="R15"/>
  <c r="R13"/>
  <c r="R11"/>
  <c r="R32"/>
  <c r="R30"/>
  <c r="R28"/>
  <c r="R26"/>
  <c r="R24"/>
  <c r="R22"/>
  <c r="R20"/>
  <c r="R18"/>
  <c r="R16"/>
  <c r="R14"/>
  <c r="R12"/>
  <c r="R10"/>
  <c r="R22" i="141"/>
  <c r="R20"/>
  <c r="R18"/>
  <c r="R16"/>
  <c r="R14"/>
  <c r="R12"/>
  <c r="R10"/>
  <c r="R38"/>
  <c r="R36"/>
  <c r="R34"/>
  <c r="R32"/>
  <c r="R30"/>
  <c r="R28"/>
  <c r="R21"/>
  <c r="R19"/>
  <c r="R17"/>
  <c r="R15"/>
  <c r="R13"/>
  <c r="R11"/>
  <c r="R39"/>
  <c r="R37"/>
  <c r="R35"/>
  <c r="R33"/>
  <c r="R31"/>
  <c r="R29"/>
  <c r="R27"/>
  <c r="R17" i="140"/>
  <c r="R15"/>
  <c r="R12"/>
  <c r="R10"/>
  <c r="R29"/>
  <c r="R27"/>
  <c r="R24"/>
  <c r="R22"/>
  <c r="R16"/>
  <c r="R14"/>
  <c r="R13"/>
  <c r="R11"/>
  <c r="R28"/>
  <c r="R26"/>
  <c r="R25"/>
  <c r="R23"/>
  <c r="R61" i="122"/>
  <c r="AA61" s="1"/>
  <c r="O16" i="148" s="1"/>
  <c r="R57" i="122"/>
  <c r="R53"/>
  <c r="X61"/>
  <c r="L16" i="148" s="1"/>
  <c r="X53" i="122"/>
  <c r="L38" i="148" s="1"/>
  <c r="AA57" i="122"/>
  <c r="O31" i="148" s="1"/>
  <c r="AA53" i="122"/>
  <c r="O38" i="148" s="1"/>
  <c r="Y63" i="122"/>
  <c r="M26" i="148" s="1"/>
  <c r="R63" i="122"/>
  <c r="Y59"/>
  <c r="M27" i="148" s="1"/>
  <c r="R59" i="122"/>
  <c r="Y55"/>
  <c r="M37" i="148" s="1"/>
  <c r="R55" i="122"/>
  <c r="Y51"/>
  <c r="M36" i="148" s="1"/>
  <c r="R51" i="122"/>
  <c r="Y47"/>
  <c r="M33" i="148" s="1"/>
  <c r="R47" i="122"/>
  <c r="Y43"/>
  <c r="M32" i="148" s="1"/>
  <c r="R43" i="122"/>
  <c r="Y40"/>
  <c r="M25" i="148" s="1"/>
  <c r="R40" i="122"/>
  <c r="X34"/>
  <c r="G26" i="148" s="1"/>
  <c r="R34" i="122"/>
  <c r="X32"/>
  <c r="G16" i="148" s="1"/>
  <c r="R32" i="122"/>
  <c r="X30"/>
  <c r="G27" i="148" s="1"/>
  <c r="R30" i="122"/>
  <c r="X28"/>
  <c r="G31" i="148" s="1"/>
  <c r="R28" i="122"/>
  <c r="X26"/>
  <c r="G37" i="148" s="1"/>
  <c r="R26" i="122"/>
  <c r="X24"/>
  <c r="G38" i="148" s="1"/>
  <c r="R24" i="122"/>
  <c r="X22"/>
  <c r="G36" i="148" s="1"/>
  <c r="R22" i="122"/>
  <c r="X20"/>
  <c r="G20" i="148" s="1"/>
  <c r="R20" i="122"/>
  <c r="X18"/>
  <c r="G33" i="148" s="1"/>
  <c r="R18" i="122"/>
  <c r="X16"/>
  <c r="R16"/>
  <c r="X14"/>
  <c r="R14"/>
  <c r="X12"/>
  <c r="R12"/>
  <c r="X11"/>
  <c r="R11"/>
  <c r="R31"/>
  <c r="R27"/>
  <c r="R23"/>
  <c r="R19"/>
  <c r="R15"/>
  <c r="R33"/>
  <c r="R29"/>
  <c r="R25"/>
  <c r="R21"/>
  <c r="R17"/>
  <c r="R13"/>
  <c r="R10"/>
  <c r="R49"/>
  <c r="R45"/>
  <c r="R41"/>
  <c r="R62"/>
  <c r="R60"/>
  <c r="R58"/>
  <c r="R56"/>
  <c r="R54"/>
  <c r="R52"/>
  <c r="R50"/>
  <c r="R48"/>
  <c r="R46"/>
  <c r="R44"/>
  <c r="R42"/>
  <c r="R39"/>
  <c r="R20" i="139"/>
  <c r="R18"/>
  <c r="R15"/>
  <c r="AA15" s="1"/>
  <c r="J20" i="144" s="1"/>
  <c r="R13" i="139"/>
  <c r="R11"/>
  <c r="AA20"/>
  <c r="J19" i="144" s="1"/>
  <c r="AA13" i="139"/>
  <c r="J18" i="144" s="1"/>
  <c r="AA11" i="139"/>
  <c r="J22" i="144" s="1"/>
  <c r="Y21" i="139"/>
  <c r="H13" i="144" s="1"/>
  <c r="R21" i="139"/>
  <c r="Y19"/>
  <c r="H14" i="144" s="1"/>
  <c r="R19" i="139"/>
  <c r="Y17"/>
  <c r="H25" i="144" s="1"/>
  <c r="R17" i="139"/>
  <c r="Y16"/>
  <c r="H15" i="144" s="1"/>
  <c r="R16" i="139"/>
  <c r="Y14"/>
  <c r="H16" i="144" s="1"/>
  <c r="R14" i="139"/>
  <c r="Y12"/>
  <c r="H17" i="144" s="1"/>
  <c r="R12" i="139"/>
  <c r="Y10"/>
  <c r="H23" i="144" s="1"/>
  <c r="R10" i="139"/>
  <c r="T15" s="1"/>
  <c r="X20"/>
  <c r="G19" i="144" s="1"/>
  <c r="X18" i="139"/>
  <c r="G24" i="144" s="1"/>
  <c r="X15" i="139"/>
  <c r="G20" i="144" s="1"/>
  <c r="X13" i="139"/>
  <c r="G18" i="144" s="1"/>
  <c r="X11" i="139"/>
  <c r="G22" i="144" s="1"/>
  <c r="R36" i="139"/>
  <c r="S36" s="1"/>
  <c r="R34"/>
  <c r="R31"/>
  <c r="R29"/>
  <c r="R27"/>
  <c r="R37"/>
  <c r="R35"/>
  <c r="R33"/>
  <c r="R32"/>
  <c r="R30"/>
  <c r="R28"/>
  <c r="R26"/>
  <c r="Y9" i="154"/>
  <c r="R9"/>
  <c r="Y22"/>
  <c r="M20" i="158" s="1"/>
  <c r="R22" i="154"/>
  <c r="Y23"/>
  <c r="R23"/>
  <c r="Y24"/>
  <c r="M18" i="158" s="1"/>
  <c r="R24" i="154"/>
  <c r="Y25"/>
  <c r="M15" i="158" s="1"/>
  <c r="R25" i="154"/>
  <c r="Y26"/>
  <c r="M19" i="158" s="1"/>
  <c r="R26" i="154"/>
  <c r="Y27"/>
  <c r="M17" i="158" s="1"/>
  <c r="R27" i="154"/>
  <c r="Y28"/>
  <c r="M16" i="158" s="1"/>
  <c r="R28" i="154"/>
  <c r="Y29"/>
  <c r="M22" i="158" s="1"/>
  <c r="R29" i="154"/>
  <c r="Y30"/>
  <c r="M14" i="158" s="1"/>
  <c r="R30" i="154"/>
  <c r="Y31"/>
  <c r="M21" i="158" s="1"/>
  <c r="R31" i="154"/>
  <c r="Y10"/>
  <c r="H23" i="158" s="1"/>
  <c r="R10" i="154"/>
  <c r="Y12"/>
  <c r="H15" i="158" s="1"/>
  <c r="R12" i="154"/>
  <c r="Y14"/>
  <c r="H17" i="158" s="1"/>
  <c r="R14" i="154"/>
  <c r="Y16"/>
  <c r="H22" i="158" s="1"/>
  <c r="R16" i="154"/>
  <c r="Y18"/>
  <c r="H21" i="158" s="1"/>
  <c r="R18" i="154"/>
  <c r="R11"/>
  <c r="R13"/>
  <c r="R15"/>
  <c r="R17"/>
  <c r="R11" i="153"/>
  <c r="R12"/>
  <c r="R10"/>
  <c r="R22"/>
  <c r="K117" i="74"/>
  <c r="K118"/>
  <c r="K119"/>
  <c r="K120"/>
  <c r="K121"/>
  <c r="K95"/>
  <c r="K96"/>
  <c r="K97"/>
  <c r="K98"/>
  <c r="K53"/>
  <c r="K54"/>
  <c r="K160"/>
  <c r="K161"/>
  <c r="K162"/>
  <c r="K163"/>
  <c r="K164"/>
  <c r="K165"/>
  <c r="K166"/>
  <c r="K168"/>
  <c r="K47"/>
  <c r="K48"/>
  <c r="K49"/>
  <c r="K50"/>
  <c r="K51"/>
  <c r="K52"/>
  <c r="K8"/>
  <c r="K9"/>
  <c r="K10"/>
  <c r="K11"/>
  <c r="K12"/>
  <c r="K13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02"/>
  <c r="K103"/>
  <c r="K104"/>
  <c r="K105"/>
  <c r="K106"/>
  <c r="K107"/>
  <c r="K108"/>
  <c r="K109"/>
  <c r="K110"/>
  <c r="K111"/>
  <c r="K112"/>
  <c r="K113"/>
  <c r="K114"/>
  <c r="K115"/>
  <c r="K116"/>
  <c r="K17"/>
  <c r="K18"/>
  <c r="K19"/>
  <c r="K20"/>
  <c r="K21"/>
  <c r="K22"/>
  <c r="K23"/>
  <c r="K24"/>
  <c r="K25"/>
  <c r="K26"/>
  <c r="K27"/>
  <c r="K28"/>
  <c r="K86"/>
  <c r="K87"/>
  <c r="K88"/>
  <c r="K89"/>
  <c r="K90"/>
  <c r="K91"/>
  <c r="K92"/>
  <c r="K93"/>
  <c r="K94"/>
  <c r="K56"/>
  <c r="K57"/>
  <c r="K58"/>
  <c r="K59"/>
  <c r="K60"/>
  <c r="K61"/>
  <c r="K62"/>
  <c r="K63"/>
  <c r="K64"/>
  <c r="K65"/>
  <c r="K66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K4"/>
  <c r="K5"/>
  <c r="K6"/>
  <c r="K101"/>
  <c r="K100"/>
  <c r="K85"/>
  <c r="K75"/>
  <c r="K55"/>
  <c r="K29"/>
  <c r="K16"/>
  <c r="K7"/>
  <c r="K2"/>
  <c r="G42" i="157"/>
  <c r="F13"/>
  <c r="W13" s="1"/>
  <c r="K10" i="158"/>
  <c r="G10"/>
  <c r="A3"/>
  <c r="A5"/>
  <c r="A7"/>
  <c r="G34" i="156"/>
  <c r="U4" i="157"/>
  <c r="U5"/>
  <c r="U6"/>
  <c r="I9"/>
  <c r="X9" s="1"/>
  <c r="O9"/>
  <c r="P9" s="1"/>
  <c r="Y9" s="1"/>
  <c r="Y10"/>
  <c r="H45" i="155" s="1"/>
  <c r="Y11" i="157"/>
  <c r="Y12"/>
  <c r="H27" i="155" s="1"/>
  <c r="Y13" i="157"/>
  <c r="H30" i="155" s="1"/>
  <c r="Z9" i="157"/>
  <c r="I44"/>
  <c r="X44" s="1"/>
  <c r="L29" i="155" s="1"/>
  <c r="O44" i="157"/>
  <c r="P44" s="1"/>
  <c r="Y44" s="1"/>
  <c r="M29" i="155" s="1"/>
  <c r="Z44" i="157"/>
  <c r="I36" i="156"/>
  <c r="X36" s="1"/>
  <c r="O36"/>
  <c r="P36" s="1"/>
  <c r="Y36" s="1"/>
  <c r="Z36"/>
  <c r="I9"/>
  <c r="O9"/>
  <c r="P9" s="1"/>
  <c r="Y9" s="1"/>
  <c r="Z9"/>
  <c r="K10" i="155"/>
  <c r="F11" i="156"/>
  <c r="W11" s="1"/>
  <c r="U4"/>
  <c r="U5"/>
  <c r="U6"/>
  <c r="A3" i="155"/>
  <c r="A5"/>
  <c r="A7"/>
  <c r="G12" i="142"/>
  <c r="I15"/>
  <c r="X15" s="1"/>
  <c r="L14" i="147" s="1"/>
  <c r="O15" i="142"/>
  <c r="P15" s="1"/>
  <c r="Y15" s="1"/>
  <c r="M14" i="147" s="1"/>
  <c r="I10" i="142"/>
  <c r="X10" s="1"/>
  <c r="G14" i="147" s="1"/>
  <c r="O10" i="142"/>
  <c r="P10" s="1"/>
  <c r="Y10" s="1"/>
  <c r="H14" i="147" s="1"/>
  <c r="Z10" i="142"/>
  <c r="G24" i="141"/>
  <c r="I26"/>
  <c r="O26"/>
  <c r="P26" s="1"/>
  <c r="Y26" s="1"/>
  <c r="Z26"/>
  <c r="I9"/>
  <c r="O9"/>
  <c r="P9" s="1"/>
  <c r="Y9" s="1"/>
  <c r="Z9"/>
  <c r="G36" i="122"/>
  <c r="K24" i="145"/>
  <c r="G19" i="140"/>
  <c r="G29" i="123"/>
  <c r="I31"/>
  <c r="O31"/>
  <c r="P31" s="1"/>
  <c r="Y31" s="1"/>
  <c r="M26" i="120" s="1"/>
  <c r="Z31" i="123"/>
  <c r="N26" i="120" s="1"/>
  <c r="I9" i="123"/>
  <c r="X9" s="1"/>
  <c r="G26" i="120" s="1"/>
  <c r="O9" i="123"/>
  <c r="P9" s="1"/>
  <c r="Y9" s="1"/>
  <c r="H26" i="120" s="1"/>
  <c r="I32" i="123"/>
  <c r="O32"/>
  <c r="P32" s="1"/>
  <c r="Y32" s="1"/>
  <c r="M15" i="120" s="1"/>
  <c r="Z32" i="123"/>
  <c r="N15" i="120" s="1"/>
  <c r="I10" i="123"/>
  <c r="X10" s="1"/>
  <c r="G15" i="120" s="1"/>
  <c r="O10" i="123"/>
  <c r="P10" s="1"/>
  <c r="Y10" s="1"/>
  <c r="H15" i="120" s="1"/>
  <c r="I33" i="123"/>
  <c r="O33"/>
  <c r="P33" s="1"/>
  <c r="Y33" s="1"/>
  <c r="M22" i="120" s="1"/>
  <c r="Z33" i="123"/>
  <c r="N22" i="120" s="1"/>
  <c r="I11" i="123"/>
  <c r="X11" s="1"/>
  <c r="G22" i="120" s="1"/>
  <c r="O11" i="123"/>
  <c r="P11" s="1"/>
  <c r="Y11" s="1"/>
  <c r="H22" i="120" s="1"/>
  <c r="I34" i="123"/>
  <c r="O34"/>
  <c r="P34" s="1"/>
  <c r="Y34" s="1"/>
  <c r="M27" i="120" s="1"/>
  <c r="Z34" i="123"/>
  <c r="N27" i="120" s="1"/>
  <c r="I12" i="123"/>
  <c r="X12" s="1"/>
  <c r="G27" i="120" s="1"/>
  <c r="O12" i="123"/>
  <c r="P12" s="1"/>
  <c r="Y12" s="1"/>
  <c r="H27" i="120" s="1"/>
  <c r="I35" i="123"/>
  <c r="O35"/>
  <c r="P35" s="1"/>
  <c r="Y35" s="1"/>
  <c r="M23" i="120" s="1"/>
  <c r="Z35" i="123"/>
  <c r="N23" i="120" s="1"/>
  <c r="I13" i="123"/>
  <c r="X13" s="1"/>
  <c r="G23" i="120" s="1"/>
  <c r="O13" i="123"/>
  <c r="P13" s="1"/>
  <c r="Y13" s="1"/>
  <c r="H23" i="120" s="1"/>
  <c r="I36" i="123"/>
  <c r="O36"/>
  <c r="P36" s="1"/>
  <c r="Y36" s="1"/>
  <c r="M18" i="120" s="1"/>
  <c r="Z36" i="123"/>
  <c r="N18" i="120" s="1"/>
  <c r="I14" i="123"/>
  <c r="O14"/>
  <c r="P14" s="1"/>
  <c r="Y14" s="1"/>
  <c r="H18" i="120" s="1"/>
  <c r="I37" i="123"/>
  <c r="O37"/>
  <c r="P37" s="1"/>
  <c r="Y37" s="1"/>
  <c r="M24" i="120" s="1"/>
  <c r="Z37" i="123"/>
  <c r="N24" i="120" s="1"/>
  <c r="I15" i="123"/>
  <c r="X15" s="1"/>
  <c r="G24" i="120" s="1"/>
  <c r="O15" i="123"/>
  <c r="P15" s="1"/>
  <c r="Y15" s="1"/>
  <c r="H24" i="120" s="1"/>
  <c r="I38" i="123"/>
  <c r="X38" s="1"/>
  <c r="L25" i="120" s="1"/>
  <c r="O38" i="123"/>
  <c r="P38" s="1"/>
  <c r="Y38" s="1"/>
  <c r="M25" i="120" s="1"/>
  <c r="Z38" i="123"/>
  <c r="N25" i="120" s="1"/>
  <c r="I16" i="123"/>
  <c r="X16" s="1"/>
  <c r="G25" i="120" s="1"/>
  <c r="O16" i="123"/>
  <c r="P16" s="1"/>
  <c r="Y16" s="1"/>
  <c r="H25" i="120" s="1"/>
  <c r="I39" i="123"/>
  <c r="O39"/>
  <c r="P39" s="1"/>
  <c r="Y39" s="1"/>
  <c r="M14" i="120" s="1"/>
  <c r="Z39" i="123"/>
  <c r="N14" i="120" s="1"/>
  <c r="I17" i="123"/>
  <c r="O17"/>
  <c r="P17" s="1"/>
  <c r="Y17" s="1"/>
  <c r="H14" i="120" s="1"/>
  <c r="I40" i="123"/>
  <c r="X40" s="1"/>
  <c r="L19" i="120" s="1"/>
  <c r="O40" i="123"/>
  <c r="P40" s="1"/>
  <c r="Y40" s="1"/>
  <c r="M19" i="120" s="1"/>
  <c r="Z40" i="123"/>
  <c r="N19" i="120" s="1"/>
  <c r="I18" i="123"/>
  <c r="X18" s="1"/>
  <c r="G19" i="120" s="1"/>
  <c r="O18" i="123"/>
  <c r="P18" s="1"/>
  <c r="Y18" s="1"/>
  <c r="H19" i="120" s="1"/>
  <c r="I41" i="123"/>
  <c r="O41"/>
  <c r="P41" s="1"/>
  <c r="Y41" s="1"/>
  <c r="M30" i="120" s="1"/>
  <c r="Z41" i="123"/>
  <c r="N30" i="120" s="1"/>
  <c r="I19" i="123"/>
  <c r="O19"/>
  <c r="P19" s="1"/>
  <c r="Y19" s="1"/>
  <c r="H30" i="120" s="1"/>
  <c r="I42" i="123"/>
  <c r="X42" s="1"/>
  <c r="L31" i="120" s="1"/>
  <c r="O42" i="123"/>
  <c r="P42" s="1"/>
  <c r="Y42" s="1"/>
  <c r="M31" i="120" s="1"/>
  <c r="Z42" i="123"/>
  <c r="N31" i="120" s="1"/>
  <c r="I20" i="123"/>
  <c r="X20" s="1"/>
  <c r="G31" i="120" s="1"/>
  <c r="O20" i="123"/>
  <c r="P20" s="1"/>
  <c r="Y20" s="1"/>
  <c r="H31" i="120" s="1"/>
  <c r="I43" i="123"/>
  <c r="O43"/>
  <c r="P43" s="1"/>
  <c r="Y43" s="1"/>
  <c r="M29" i="120" s="1"/>
  <c r="Z43" i="123"/>
  <c r="N29" i="120" s="1"/>
  <c r="I21" i="123"/>
  <c r="O21"/>
  <c r="P21" s="1"/>
  <c r="Y21" s="1"/>
  <c r="H29" i="120" s="1"/>
  <c r="I44" i="123"/>
  <c r="X44" s="1"/>
  <c r="L28" i="120" s="1"/>
  <c r="O44" i="123"/>
  <c r="P44" s="1"/>
  <c r="Y44" s="1"/>
  <c r="M28" i="120" s="1"/>
  <c r="Z44" i="123"/>
  <c r="N28" i="120" s="1"/>
  <c r="I22" i="123"/>
  <c r="O22"/>
  <c r="P22" s="1"/>
  <c r="Y22" s="1"/>
  <c r="H28" i="120" s="1"/>
  <c r="I45" i="123"/>
  <c r="X45" s="1"/>
  <c r="L21" i="120" s="1"/>
  <c r="O45" i="123"/>
  <c r="P45" s="1"/>
  <c r="Z45"/>
  <c r="N21" i="120" s="1"/>
  <c r="I23" i="123"/>
  <c r="X23" s="1"/>
  <c r="G21" i="120" s="1"/>
  <c r="O23" i="123"/>
  <c r="P23" s="1"/>
  <c r="I46"/>
  <c r="X46" s="1"/>
  <c r="L20" i="120" s="1"/>
  <c r="O46" i="123"/>
  <c r="P46" s="1"/>
  <c r="Y46" s="1"/>
  <c r="M20" i="120" s="1"/>
  <c r="Z46" i="123"/>
  <c r="N20" i="120" s="1"/>
  <c r="I24" i="123"/>
  <c r="O24"/>
  <c r="P24" s="1"/>
  <c r="Y24" s="1"/>
  <c r="H20" i="120" s="1"/>
  <c r="I47" i="123"/>
  <c r="X47" s="1"/>
  <c r="L17" i="120" s="1"/>
  <c r="O47" i="123"/>
  <c r="P47" s="1"/>
  <c r="Y47" s="1"/>
  <c r="M17" i="120" s="1"/>
  <c r="Z47" i="123"/>
  <c r="N17" i="120" s="1"/>
  <c r="I25" i="123"/>
  <c r="O25"/>
  <c r="P25" s="1"/>
  <c r="Y25" s="1"/>
  <c r="H17" i="120" s="1"/>
  <c r="I48" i="123"/>
  <c r="X48" s="1"/>
  <c r="L13" i="120" s="1"/>
  <c r="O48" i="123"/>
  <c r="P48" s="1"/>
  <c r="Z48"/>
  <c r="N13" i="120" s="1"/>
  <c r="I26" i="123"/>
  <c r="X26" s="1"/>
  <c r="G13" i="120" s="1"/>
  <c r="O26" i="123"/>
  <c r="P26" s="1"/>
  <c r="I49"/>
  <c r="X49" s="1"/>
  <c r="L16" i="120" s="1"/>
  <c r="O49" i="123"/>
  <c r="P49" s="1"/>
  <c r="Z49"/>
  <c r="N16" i="120" s="1"/>
  <c r="I27" i="123"/>
  <c r="X27" s="1"/>
  <c r="G16" i="120" s="1"/>
  <c r="O27" i="123"/>
  <c r="P27" s="1"/>
  <c r="Y27" s="1"/>
  <c r="H16" i="120" s="1"/>
  <c r="Z9" i="123"/>
  <c r="I26" i="120" s="1"/>
  <c r="Z10" i="123"/>
  <c r="I15" i="120" s="1"/>
  <c r="Z11" i="123"/>
  <c r="I22" i="120" s="1"/>
  <c r="Z12" i="123"/>
  <c r="I27" i="120" s="1"/>
  <c r="Z13" i="123"/>
  <c r="I23" i="120" s="1"/>
  <c r="Z14" i="123"/>
  <c r="I18" i="120" s="1"/>
  <c r="Z15" i="123"/>
  <c r="I24" i="120" s="1"/>
  <c r="Z16" i="123"/>
  <c r="I25" i="120" s="1"/>
  <c r="Z17" i="123"/>
  <c r="I14" i="120" s="1"/>
  <c r="Z18" i="123"/>
  <c r="I19" i="120" s="1"/>
  <c r="Z19" i="123"/>
  <c r="I30" i="120" s="1"/>
  <c r="Z20" i="123"/>
  <c r="I31" i="120" s="1"/>
  <c r="Z21" i="123"/>
  <c r="I29" i="120" s="1"/>
  <c r="Z22" i="123"/>
  <c r="I28" i="120" s="1"/>
  <c r="Z23" i="123"/>
  <c r="I21" i="120" s="1"/>
  <c r="Z24" i="123"/>
  <c r="I20" i="120" s="1"/>
  <c r="Z25" i="123"/>
  <c r="I17" i="120" s="1"/>
  <c r="Z26" i="123"/>
  <c r="I13" i="120" s="1"/>
  <c r="Z27" i="123"/>
  <c r="I16" i="120" s="1"/>
  <c r="G23" i="139"/>
  <c r="I25"/>
  <c r="O25"/>
  <c r="P25" s="1"/>
  <c r="Y25" s="1"/>
  <c r="M21" i="144" s="1"/>
  <c r="Z25" i="139"/>
  <c r="N21" i="144" s="1"/>
  <c r="I9" i="139"/>
  <c r="X9" s="1"/>
  <c r="G21" i="144" s="1"/>
  <c r="O9" i="139"/>
  <c r="P9" s="1"/>
  <c r="Z9"/>
  <c r="I21" i="144" s="1"/>
  <c r="G7" i="139"/>
  <c r="G20" i="93"/>
  <c r="U4" i="154"/>
  <c r="U5"/>
  <c r="G10" i="93"/>
  <c r="G7" i="153"/>
  <c r="A6"/>
  <c r="U4"/>
  <c r="U5"/>
  <c r="U6"/>
  <c r="I9"/>
  <c r="O9"/>
  <c r="P9" s="1"/>
  <c r="O13"/>
  <c r="P13" s="1"/>
  <c r="Y13" s="1"/>
  <c r="H15" i="93" s="1"/>
  <c r="X9" i="153"/>
  <c r="G14" i="93" s="1"/>
  <c r="Z9" i="153"/>
  <c r="I14" i="93" s="1"/>
  <c r="F4" i="152"/>
  <c r="A3"/>
  <c r="D1" i="151"/>
  <c r="P1"/>
  <c r="P2"/>
  <c r="D1" i="150"/>
  <c r="P1"/>
  <c r="P2"/>
  <c r="K159" i="74"/>
  <c r="K10" i="148"/>
  <c r="A3"/>
  <c r="A5"/>
  <c r="A7"/>
  <c r="K10" i="147"/>
  <c r="A3"/>
  <c r="A5"/>
  <c r="A7"/>
  <c r="I21" i="140"/>
  <c r="X21" s="1"/>
  <c r="O21"/>
  <c r="P21" s="1"/>
  <c r="Z21"/>
  <c r="I9"/>
  <c r="X9" s="1"/>
  <c r="O9"/>
  <c r="P9" s="1"/>
  <c r="Y9" s="1"/>
  <c r="Z9"/>
  <c r="K10" i="145"/>
  <c r="A3"/>
  <c r="A5"/>
  <c r="A7"/>
  <c r="K10" i="144"/>
  <c r="G10"/>
  <c r="A3"/>
  <c r="A5"/>
  <c r="A7"/>
  <c r="U4" i="142"/>
  <c r="U5"/>
  <c r="U6"/>
  <c r="U4" i="141"/>
  <c r="U5"/>
  <c r="U6"/>
  <c r="U4" i="140"/>
  <c r="U5"/>
  <c r="U6"/>
  <c r="I9" i="122"/>
  <c r="X9" s="1"/>
  <c r="O9"/>
  <c r="P9" s="1"/>
  <c r="I38"/>
  <c r="X38" s="1"/>
  <c r="L14" i="148" s="1"/>
  <c r="O38" i="122"/>
  <c r="P38" s="1"/>
  <c r="Y38" s="1"/>
  <c r="M14" i="148" s="1"/>
  <c r="U4" i="139"/>
  <c r="U5"/>
  <c r="U6"/>
  <c r="P2" i="138"/>
  <c r="P1"/>
  <c r="D1"/>
  <c r="P2" i="136"/>
  <c r="P1"/>
  <c r="D1"/>
  <c r="P2" i="135"/>
  <c r="P1"/>
  <c r="D1"/>
  <c r="P2" i="133"/>
  <c r="P1"/>
  <c r="D1"/>
  <c r="J4" i="132"/>
  <c r="F4"/>
  <c r="P2"/>
  <c r="P1"/>
  <c r="D1"/>
  <c r="J129" i="74"/>
  <c r="I129"/>
  <c r="J128"/>
  <c r="I128"/>
  <c r="J127"/>
  <c r="I127"/>
  <c r="J126"/>
  <c r="I126"/>
  <c r="J125"/>
  <c r="I125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3"/>
  <c r="I103"/>
  <c r="J102"/>
  <c r="I102"/>
  <c r="J101"/>
  <c r="I101"/>
  <c r="J100"/>
  <c r="I100"/>
  <c r="J88"/>
  <c r="I88"/>
  <c r="J87"/>
  <c r="I87"/>
  <c r="J86"/>
  <c r="I86"/>
  <c r="J85"/>
  <c r="I85"/>
  <c r="J84"/>
  <c r="I84"/>
  <c r="J82"/>
  <c r="I82"/>
  <c r="J81"/>
  <c r="I81"/>
  <c r="J80"/>
  <c r="I80"/>
  <c r="J79"/>
  <c r="I79"/>
  <c r="J78"/>
  <c r="I78"/>
  <c r="J77"/>
  <c r="I77"/>
  <c r="J76"/>
  <c r="I76"/>
  <c r="J75"/>
  <c r="I75"/>
  <c r="K82"/>
  <c r="K81"/>
  <c r="K80"/>
  <c r="K79"/>
  <c r="K78"/>
  <c r="K77"/>
  <c r="K76"/>
  <c r="U4" i="123"/>
  <c r="U5"/>
  <c r="U6"/>
  <c r="U4" i="122"/>
  <c r="U5"/>
  <c r="U6"/>
  <c r="Z9"/>
  <c r="Z38"/>
  <c r="J68" i="74"/>
  <c r="I68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A3" i="120"/>
  <c r="A5"/>
  <c r="A7"/>
  <c r="J57" i="74"/>
  <c r="I57"/>
  <c r="J56"/>
  <c r="I56"/>
  <c r="J55"/>
  <c r="I55"/>
  <c r="J30"/>
  <c r="I30"/>
  <c r="J2"/>
  <c r="I2"/>
  <c r="I9"/>
  <c r="J9"/>
  <c r="I10"/>
  <c r="J10"/>
  <c r="I11"/>
  <c r="J11"/>
  <c r="J36"/>
  <c r="I36"/>
  <c r="J35"/>
  <c r="I35"/>
  <c r="J34"/>
  <c r="I34"/>
  <c r="J33"/>
  <c r="I33"/>
  <c r="J32"/>
  <c r="I32"/>
  <c r="J31"/>
  <c r="I31"/>
  <c r="J29"/>
  <c r="I29"/>
  <c r="J20"/>
  <c r="I20"/>
  <c r="J19"/>
  <c r="I19"/>
  <c r="J17"/>
  <c r="I17"/>
  <c r="J16"/>
  <c r="I16"/>
  <c r="J8"/>
  <c r="I8"/>
  <c r="J7"/>
  <c r="I7"/>
  <c r="A7" i="93"/>
  <c r="A5"/>
  <c r="A3"/>
  <c r="F9" i="141"/>
  <c r="W9" s="1"/>
  <c r="F17" i="140"/>
  <c r="F15"/>
  <c r="F12"/>
  <c r="F10"/>
  <c r="F9"/>
  <c r="T37" i="157" l="1"/>
  <c r="T39"/>
  <c r="T33"/>
  <c r="T35"/>
  <c r="T29"/>
  <c r="T32"/>
  <c r="S62"/>
  <c r="T25"/>
  <c r="T27"/>
  <c r="T17"/>
  <c r="T21"/>
  <c r="S58"/>
  <c r="T23"/>
  <c r="S54"/>
  <c r="T19"/>
  <c r="T40"/>
  <c r="T36"/>
  <c r="T10"/>
  <c r="S51"/>
  <c r="T14"/>
  <c r="T13"/>
  <c r="S75"/>
  <c r="U75" s="1"/>
  <c r="T34"/>
  <c r="S46"/>
  <c r="S50"/>
  <c r="AB50" s="1"/>
  <c r="P22" i="155" s="1"/>
  <c r="S53" i="157"/>
  <c r="AB53" s="1"/>
  <c r="P23" i="155" s="1"/>
  <c r="S57" i="157"/>
  <c r="AB57" s="1"/>
  <c r="P16" i="155" s="1"/>
  <c r="S61" i="157"/>
  <c r="T12"/>
  <c r="T16"/>
  <c r="T30"/>
  <c r="T38"/>
  <c r="T56" i="156"/>
  <c r="T54"/>
  <c r="T52"/>
  <c r="T50"/>
  <c r="T46"/>
  <c r="T48"/>
  <c r="T44"/>
  <c r="T42"/>
  <c r="T40"/>
  <c r="T38"/>
  <c r="AB14" i="142"/>
  <c r="T9" i="141"/>
  <c r="T61" i="122"/>
  <c r="T57"/>
  <c r="T53"/>
  <c r="T13" i="139"/>
  <c r="T18"/>
  <c r="T11"/>
  <c r="T20"/>
  <c r="S29"/>
  <c r="AB29" s="1"/>
  <c r="P18" i="144" s="1"/>
  <c r="AA18" i="139"/>
  <c r="J24" i="144" s="1"/>
  <c r="AA26" i="153"/>
  <c r="J29" i="93" s="1"/>
  <c r="T26" i="153"/>
  <c r="AA30"/>
  <c r="J25" i="93" s="1"/>
  <c r="T30" i="153"/>
  <c r="AA25"/>
  <c r="J30" i="93" s="1"/>
  <c r="T25" i="153"/>
  <c r="AA29"/>
  <c r="J28" i="93" s="1"/>
  <c r="T29" i="153"/>
  <c r="AA24"/>
  <c r="J24" i="93" s="1"/>
  <c r="T24" i="153"/>
  <c r="AA28"/>
  <c r="J27" i="93" s="1"/>
  <c r="T28" i="153"/>
  <c r="AA23"/>
  <c r="J31" i="93" s="1"/>
  <c r="T23" i="153"/>
  <c r="AA27"/>
  <c r="J26" i="93" s="1"/>
  <c r="T27" i="153"/>
  <c r="AB71" i="157"/>
  <c r="P34" i="155" s="1"/>
  <c r="AB58" i="157"/>
  <c r="P26" i="155" s="1"/>
  <c r="AB46" i="157"/>
  <c r="P18" i="155" s="1"/>
  <c r="AB61" i="157"/>
  <c r="P17" i="155" s="1"/>
  <c r="AB75" i="157"/>
  <c r="P44" i="155" s="1"/>
  <c r="AB47" i="157"/>
  <c r="P27" i="155" s="1"/>
  <c r="AB51" i="157"/>
  <c r="P37" i="155" s="1"/>
  <c r="AB54" i="157"/>
  <c r="P38" i="155" s="1"/>
  <c r="AB62" i="157"/>
  <c r="P32" i="155" s="1"/>
  <c r="AB65" i="157"/>
  <c r="P20" i="155" s="1"/>
  <c r="AB68" i="157"/>
  <c r="P42" i="155" s="1"/>
  <c r="AB72" i="157"/>
  <c r="P21" i="155" s="1"/>
  <c r="AA48" i="157"/>
  <c r="O30" i="155" s="1"/>
  <c r="AA55" i="157"/>
  <c r="O31" i="155" s="1"/>
  <c r="T55" i="157"/>
  <c r="AA59"/>
  <c r="O36" i="155" s="1"/>
  <c r="T59" i="157"/>
  <c r="AA63"/>
  <c r="O25" i="155" s="1"/>
  <c r="T63" i="157"/>
  <c r="AA66"/>
  <c r="O19" i="155" s="1"/>
  <c r="T66" i="157"/>
  <c r="AA69"/>
  <c r="O41" i="155" s="1"/>
  <c r="T69" i="157"/>
  <c r="AA73"/>
  <c r="O43" i="155" s="1"/>
  <c r="T73" i="157"/>
  <c r="AA45"/>
  <c r="AA49"/>
  <c r="AA52"/>
  <c r="AA56"/>
  <c r="AA60"/>
  <c r="AA64"/>
  <c r="AA67"/>
  <c r="AA70"/>
  <c r="AA74"/>
  <c r="O24" i="155" s="1"/>
  <c r="S55" i="157"/>
  <c r="S45"/>
  <c r="S49"/>
  <c r="S52"/>
  <c r="S56"/>
  <c r="S60"/>
  <c r="S64"/>
  <c r="S67"/>
  <c r="S70"/>
  <c r="S74"/>
  <c r="S48"/>
  <c r="S59"/>
  <c r="S63"/>
  <c r="S66"/>
  <c r="S69"/>
  <c r="S73"/>
  <c r="AA46"/>
  <c r="O18" i="155" s="1"/>
  <c r="T46" i="157"/>
  <c r="AA50"/>
  <c r="O22" i="155" s="1"/>
  <c r="T50" i="157"/>
  <c r="AA53"/>
  <c r="O23" i="155" s="1"/>
  <c r="T53" i="157"/>
  <c r="AA57"/>
  <c r="O16" i="155" s="1"/>
  <c r="T57" i="157"/>
  <c r="AA61"/>
  <c r="O17" i="155" s="1"/>
  <c r="T61" i="157"/>
  <c r="AA71"/>
  <c r="O34" i="155" s="1"/>
  <c r="T71" i="157"/>
  <c r="AA75"/>
  <c r="O44" i="155" s="1"/>
  <c r="T75" i="157"/>
  <c r="AA47"/>
  <c r="AA51"/>
  <c r="AA54"/>
  <c r="AA58"/>
  <c r="AA62"/>
  <c r="AA65"/>
  <c r="AA68"/>
  <c r="AA72"/>
  <c r="O21" i="155" s="1"/>
  <c r="S39" i="156"/>
  <c r="AA12"/>
  <c r="T12"/>
  <c r="S43"/>
  <c r="AA16"/>
  <c r="T16"/>
  <c r="S47"/>
  <c r="AA20"/>
  <c r="T20"/>
  <c r="S51"/>
  <c r="AA24"/>
  <c r="T24"/>
  <c r="S55"/>
  <c r="AA28"/>
  <c r="T28"/>
  <c r="S59"/>
  <c r="AA32"/>
  <c r="T32"/>
  <c r="S38"/>
  <c r="AA11"/>
  <c r="T11"/>
  <c r="S42"/>
  <c r="AA15"/>
  <c r="T15"/>
  <c r="S46"/>
  <c r="AA19"/>
  <c r="T19"/>
  <c r="S50"/>
  <c r="AA23"/>
  <c r="T23"/>
  <c r="S54"/>
  <c r="AA27"/>
  <c r="T27"/>
  <c r="S58"/>
  <c r="AA31"/>
  <c r="T31"/>
  <c r="S37"/>
  <c r="AA10"/>
  <c r="T10"/>
  <c r="S41"/>
  <c r="AA14"/>
  <c r="T14"/>
  <c r="S45"/>
  <c r="AA18"/>
  <c r="T18"/>
  <c r="S49"/>
  <c r="AA22"/>
  <c r="T22"/>
  <c r="S53"/>
  <c r="AA26"/>
  <c r="T26"/>
  <c r="S57"/>
  <c r="U57" s="1"/>
  <c r="AA30"/>
  <c r="T30"/>
  <c r="S40"/>
  <c r="AA13"/>
  <c r="T13"/>
  <c r="S44"/>
  <c r="AA17"/>
  <c r="T17"/>
  <c r="S48"/>
  <c r="AA21"/>
  <c r="T21"/>
  <c r="S52"/>
  <c r="AA25"/>
  <c r="T25"/>
  <c r="S56"/>
  <c r="AA29"/>
  <c r="T29"/>
  <c r="AA27" i="141"/>
  <c r="AA31"/>
  <c r="AA35"/>
  <c r="AA39"/>
  <c r="AA11"/>
  <c r="S28"/>
  <c r="T11"/>
  <c r="AA15"/>
  <c r="S32"/>
  <c r="T15"/>
  <c r="AA19"/>
  <c r="S36"/>
  <c r="T19"/>
  <c r="AA28"/>
  <c r="T28"/>
  <c r="AA32"/>
  <c r="O35" i="145" s="1"/>
  <c r="T32" i="141"/>
  <c r="AA36"/>
  <c r="O31" i="145" s="1"/>
  <c r="T36" i="141"/>
  <c r="AA10"/>
  <c r="S27"/>
  <c r="T10"/>
  <c r="AA14"/>
  <c r="J38" i="145" s="1"/>
  <c r="S31" i="141"/>
  <c r="T14"/>
  <c r="AA18"/>
  <c r="J39" i="145" s="1"/>
  <c r="S35" i="141"/>
  <c r="T18"/>
  <c r="AA22"/>
  <c r="J27" i="145" s="1"/>
  <c r="S39" i="141"/>
  <c r="T22"/>
  <c r="AA29"/>
  <c r="AA33"/>
  <c r="AA37"/>
  <c r="AA13"/>
  <c r="S30"/>
  <c r="T13"/>
  <c r="AA17"/>
  <c r="S34"/>
  <c r="T17"/>
  <c r="AA21"/>
  <c r="S38"/>
  <c r="T21"/>
  <c r="AA30"/>
  <c r="O29" i="145" s="1"/>
  <c r="T30" i="141"/>
  <c r="AA34"/>
  <c r="O30" i="145" s="1"/>
  <c r="T34" i="141"/>
  <c r="AA38"/>
  <c r="O28" i="145" s="1"/>
  <c r="T38" i="141"/>
  <c r="AA12"/>
  <c r="S29"/>
  <c r="T12"/>
  <c r="AA16"/>
  <c r="J37" i="145" s="1"/>
  <c r="S33" i="141"/>
  <c r="T16"/>
  <c r="AA20"/>
  <c r="J36" i="145" s="1"/>
  <c r="S37" i="141"/>
  <c r="T20"/>
  <c r="T23" i="140"/>
  <c r="AA23"/>
  <c r="T26"/>
  <c r="AA26"/>
  <c r="AA11"/>
  <c r="T11"/>
  <c r="S23"/>
  <c r="AA14"/>
  <c r="T14"/>
  <c r="S26"/>
  <c r="AA24"/>
  <c r="AA27"/>
  <c r="S22"/>
  <c r="AA10"/>
  <c r="T10"/>
  <c r="S29"/>
  <c r="AA17"/>
  <c r="J14" i="145" s="1"/>
  <c r="T17" i="140"/>
  <c r="T25"/>
  <c r="AA25"/>
  <c r="T28"/>
  <c r="AA28"/>
  <c r="AA13"/>
  <c r="T13"/>
  <c r="S25"/>
  <c r="AA16"/>
  <c r="T16"/>
  <c r="S28"/>
  <c r="AA22"/>
  <c r="AA29"/>
  <c r="S24"/>
  <c r="AA12"/>
  <c r="T12"/>
  <c r="S27"/>
  <c r="AA15"/>
  <c r="T15"/>
  <c r="AA44" i="122"/>
  <c r="AA48"/>
  <c r="O28" i="148" s="1"/>
  <c r="AA52" i="122"/>
  <c r="O29" i="148" s="1"/>
  <c r="AA56" i="122"/>
  <c r="O23" i="148" s="1"/>
  <c r="AA60" i="122"/>
  <c r="O35" i="148" s="1"/>
  <c r="AA41" i="122"/>
  <c r="O18" i="148" s="1"/>
  <c r="T41" i="122"/>
  <c r="AA49"/>
  <c r="O20" i="148" s="1"/>
  <c r="T49" i="122"/>
  <c r="AA13"/>
  <c r="J24" i="148" s="1"/>
  <c r="S42" i="122"/>
  <c r="T13"/>
  <c r="AA21"/>
  <c r="J13" i="148" s="1"/>
  <c r="S50" i="122"/>
  <c r="T21"/>
  <c r="AA29"/>
  <c r="J34" i="148" s="1"/>
  <c r="S58" i="122"/>
  <c r="T29"/>
  <c r="AA15"/>
  <c r="J30" i="148" s="1"/>
  <c r="S44" i="122"/>
  <c r="T15"/>
  <c r="AA23"/>
  <c r="J29" i="148" s="1"/>
  <c r="S52" i="122"/>
  <c r="T23"/>
  <c r="AA31"/>
  <c r="J35" i="148" s="1"/>
  <c r="S60" i="122"/>
  <c r="T31"/>
  <c r="AA39"/>
  <c r="AA42"/>
  <c r="AA46"/>
  <c r="AA50"/>
  <c r="O13" i="148" s="1"/>
  <c r="AA54" i="122"/>
  <c r="O17" i="148" s="1"/>
  <c r="AA58" i="122"/>
  <c r="O34" i="148" s="1"/>
  <c r="AA62" i="122"/>
  <c r="O22" i="148" s="1"/>
  <c r="AA45" i="122"/>
  <c r="O15" i="148" s="1"/>
  <c r="T45" i="122"/>
  <c r="AA10"/>
  <c r="J19" i="148" s="1"/>
  <c r="S39" i="122"/>
  <c r="T10"/>
  <c r="AA17"/>
  <c r="J21" i="148" s="1"/>
  <c r="S46" i="122"/>
  <c r="T17"/>
  <c r="AA25"/>
  <c r="J17" i="148" s="1"/>
  <c r="S54" i="122"/>
  <c r="T25"/>
  <c r="AA33"/>
  <c r="J22" i="148" s="1"/>
  <c r="S62" i="122"/>
  <c r="T33"/>
  <c r="AA19"/>
  <c r="J28" i="148" s="1"/>
  <c r="S48" i="122"/>
  <c r="T19"/>
  <c r="AA27"/>
  <c r="J23" i="148" s="1"/>
  <c r="S56" i="122"/>
  <c r="T27"/>
  <c r="S40"/>
  <c r="AA11"/>
  <c r="T11"/>
  <c r="AA12"/>
  <c r="T12"/>
  <c r="S41"/>
  <c r="S43"/>
  <c r="AA14"/>
  <c r="T14"/>
  <c r="AA16"/>
  <c r="T16"/>
  <c r="S45"/>
  <c r="S47"/>
  <c r="AA18"/>
  <c r="J33" i="148" s="1"/>
  <c r="T18" i="122"/>
  <c r="AA20"/>
  <c r="J20" i="148" s="1"/>
  <c r="T20" i="122"/>
  <c r="S49"/>
  <c r="S51"/>
  <c r="AA22"/>
  <c r="J36" i="148" s="1"/>
  <c r="T22" i="122"/>
  <c r="AA24"/>
  <c r="J38" i="148" s="1"/>
  <c r="T24" i="122"/>
  <c r="S53"/>
  <c r="S55"/>
  <c r="AA26"/>
  <c r="J37" i="148" s="1"/>
  <c r="T26" i="122"/>
  <c r="AA28"/>
  <c r="J31" i="148" s="1"/>
  <c r="T28" i="122"/>
  <c r="S57"/>
  <c r="S59"/>
  <c r="AA30"/>
  <c r="J27" i="148" s="1"/>
  <c r="T30" i="122"/>
  <c r="AA32"/>
  <c r="J16" i="148" s="1"/>
  <c r="T32" i="122"/>
  <c r="S61"/>
  <c r="S63"/>
  <c r="AA34"/>
  <c r="J26" i="148" s="1"/>
  <c r="T34" i="122"/>
  <c r="AA40"/>
  <c r="O25" i="148" s="1"/>
  <c r="T40" i="122"/>
  <c r="AA43"/>
  <c r="O32" i="148" s="1"/>
  <c r="T43" i="122"/>
  <c r="AA47"/>
  <c r="O33" i="148" s="1"/>
  <c r="T47" i="122"/>
  <c r="AA51"/>
  <c r="O36" i="148" s="1"/>
  <c r="T51" i="122"/>
  <c r="AA55"/>
  <c r="O37" i="148" s="1"/>
  <c r="T55" i="122"/>
  <c r="AA59"/>
  <c r="O27" i="148" s="1"/>
  <c r="T59" i="122"/>
  <c r="AA63"/>
  <c r="O26" i="148" s="1"/>
  <c r="T63" i="122"/>
  <c r="U36" i="139"/>
  <c r="AB36"/>
  <c r="P19" i="144" s="1"/>
  <c r="AA26" i="139"/>
  <c r="O23" i="144" s="1"/>
  <c r="AA30" i="139"/>
  <c r="O16" i="144" s="1"/>
  <c r="AA33" i="139"/>
  <c r="O25" i="144" s="1"/>
  <c r="AA37" i="139"/>
  <c r="O13" i="144" s="1"/>
  <c r="AA27" i="139"/>
  <c r="O22" i="144" s="1"/>
  <c r="AA31" i="139"/>
  <c r="O20" i="144" s="1"/>
  <c r="AA34" i="139"/>
  <c r="O24" i="144" s="1"/>
  <c r="F11" i="139"/>
  <c r="W11" s="1"/>
  <c r="F13"/>
  <c r="W13" s="1"/>
  <c r="F15"/>
  <c r="W15" s="1"/>
  <c r="F18"/>
  <c r="W18" s="1"/>
  <c r="F20"/>
  <c r="W20" s="1"/>
  <c r="F10"/>
  <c r="W10" s="1"/>
  <c r="F12"/>
  <c r="W12" s="1"/>
  <c r="F14"/>
  <c r="W14" s="1"/>
  <c r="F16"/>
  <c r="W16" s="1"/>
  <c r="F17"/>
  <c r="W17" s="1"/>
  <c r="F19"/>
  <c r="W19" s="1"/>
  <c r="F21"/>
  <c r="W21" s="1"/>
  <c r="AA28"/>
  <c r="O17" i="144" s="1"/>
  <c r="AA32" i="139"/>
  <c r="O15" i="144" s="1"/>
  <c r="AA35" i="139"/>
  <c r="O14" i="144" s="1"/>
  <c r="AA29" i="139"/>
  <c r="O18" i="144" s="1"/>
  <c r="AA36" i="139"/>
  <c r="O19" i="144" s="1"/>
  <c r="T36" i="139"/>
  <c r="S26"/>
  <c r="T10"/>
  <c r="AA10"/>
  <c r="J23" i="144" s="1"/>
  <c r="S28" i="139"/>
  <c r="T12"/>
  <c r="AA12"/>
  <c r="J17" i="144" s="1"/>
  <c r="S30" i="139"/>
  <c r="T14"/>
  <c r="AA14"/>
  <c r="J16" i="144" s="1"/>
  <c r="S32" i="139"/>
  <c r="T16"/>
  <c r="AA16"/>
  <c r="J15" i="144" s="1"/>
  <c r="S33" i="139"/>
  <c r="T17"/>
  <c r="AA17"/>
  <c r="J25" i="144" s="1"/>
  <c r="S35" i="139"/>
  <c r="T19"/>
  <c r="AA19"/>
  <c r="J14" i="144" s="1"/>
  <c r="S37" i="139"/>
  <c r="T21"/>
  <c r="AA21"/>
  <c r="J13" i="144" s="1"/>
  <c r="S27" i="139"/>
  <c r="S31"/>
  <c r="S34"/>
  <c r="S28" i="154"/>
  <c r="AA15"/>
  <c r="J16" i="158" s="1"/>
  <c r="T15" i="154"/>
  <c r="S24"/>
  <c r="AA11"/>
  <c r="T11"/>
  <c r="S30"/>
  <c r="AA17"/>
  <c r="J14" i="158" s="1"/>
  <c r="T17" i="154"/>
  <c r="S26"/>
  <c r="AA13"/>
  <c r="J19" i="158" s="1"/>
  <c r="T13" i="154"/>
  <c r="S31"/>
  <c r="AA18"/>
  <c r="J21" i="158" s="1"/>
  <c r="T18" i="154"/>
  <c r="S29"/>
  <c r="AA16"/>
  <c r="J22" i="158" s="1"/>
  <c r="T16" i="154"/>
  <c r="S27"/>
  <c r="AA14"/>
  <c r="J17" i="158" s="1"/>
  <c r="T14" i="154"/>
  <c r="S25"/>
  <c r="AA12"/>
  <c r="J15" i="158" s="1"/>
  <c r="T12" i="154"/>
  <c r="S23"/>
  <c r="AA10"/>
  <c r="J23" i="158" s="1"/>
  <c r="T10" i="154"/>
  <c r="AA31"/>
  <c r="O21" i="158" s="1"/>
  <c r="T31" i="154"/>
  <c r="AA30"/>
  <c r="O14" i="158" s="1"/>
  <c r="T30" i="154"/>
  <c r="AA29"/>
  <c r="O22" i="158" s="1"/>
  <c r="T29" i="154"/>
  <c r="AA28"/>
  <c r="O16" i="158" s="1"/>
  <c r="T28" i="154"/>
  <c r="AA27"/>
  <c r="O17" i="158" s="1"/>
  <c r="T27" i="154"/>
  <c r="AA26"/>
  <c r="O19" i="158" s="1"/>
  <c r="T26" i="154"/>
  <c r="AA25"/>
  <c r="O15" i="158" s="1"/>
  <c r="T25" i="154"/>
  <c r="AA24"/>
  <c r="O18" i="158" s="1"/>
  <c r="T24" i="154"/>
  <c r="AA23"/>
  <c r="T23"/>
  <c r="AA22"/>
  <c r="O20" i="158" s="1"/>
  <c r="T22" i="154"/>
  <c r="S22"/>
  <c r="T9"/>
  <c r="AA9"/>
  <c r="F12" i="157"/>
  <c r="W12" s="1"/>
  <c r="F11"/>
  <c r="W11" s="1"/>
  <c r="F10"/>
  <c r="W10" s="1"/>
  <c r="Y55" i="156"/>
  <c r="Y54"/>
  <c r="Y40"/>
  <c r="Y39"/>
  <c r="Y38"/>
  <c r="Y37"/>
  <c r="R21" i="140"/>
  <c r="AA21" s="1"/>
  <c r="R9" i="139"/>
  <c r="F9"/>
  <c r="W9" s="1"/>
  <c r="AA10" i="153"/>
  <c r="J17" i="93" s="1"/>
  <c r="T10" i="153"/>
  <c r="R13"/>
  <c r="AA12"/>
  <c r="J13" i="93" s="1"/>
  <c r="T12" i="153"/>
  <c r="AA11"/>
  <c r="J16" i="93" s="1"/>
  <c r="T11" i="153"/>
  <c r="AA22"/>
  <c r="J23" i="93" s="1"/>
  <c r="S22" i="153"/>
  <c r="T22"/>
  <c r="S30"/>
  <c r="S29"/>
  <c r="F10" i="142"/>
  <c r="W10" s="1"/>
  <c r="R9" i="140"/>
  <c r="AA9" s="1"/>
  <c r="Y21"/>
  <c r="R38" i="122"/>
  <c r="AA38" s="1"/>
  <c r="O14" i="148" s="1"/>
  <c r="F9" i="157"/>
  <c r="W9" s="1"/>
  <c r="R44"/>
  <c r="T48" s="1"/>
  <c r="R9"/>
  <c r="F10" i="156"/>
  <c r="W10" s="1"/>
  <c r="F32"/>
  <c r="W32" s="1"/>
  <c r="F9"/>
  <c r="W9" s="1"/>
  <c r="F13"/>
  <c r="W13" s="1"/>
  <c r="F29"/>
  <c r="W29" s="1"/>
  <c r="R9"/>
  <c r="AA9" s="1"/>
  <c r="R10" i="142"/>
  <c r="AA10" s="1"/>
  <c r="J14" i="147" s="1"/>
  <c r="R25" i="123"/>
  <c r="AA25" s="1"/>
  <c r="J17" i="120" s="1"/>
  <c r="R26" i="123"/>
  <c r="AA26" s="1"/>
  <c r="J13" i="120" s="1"/>
  <c r="R27" i="123"/>
  <c r="AA27" s="1"/>
  <c r="J16" i="120" s="1"/>
  <c r="R17" i="123"/>
  <c r="AA17" s="1"/>
  <c r="J14" i="120" s="1"/>
  <c r="R14" i="123"/>
  <c r="AA14" s="1"/>
  <c r="J18" i="120" s="1"/>
  <c r="R22" i="123"/>
  <c r="AA22" s="1"/>
  <c r="J28" i="120" s="1"/>
  <c r="R23" i="123"/>
  <c r="AA23" s="1"/>
  <c r="J21" i="120" s="1"/>
  <c r="Y26" i="123"/>
  <c r="H13" i="120" s="1"/>
  <c r="R19" i="123"/>
  <c r="AA19" s="1"/>
  <c r="J30" i="120" s="1"/>
  <c r="R10" i="123"/>
  <c r="AA10" s="1"/>
  <c r="J15" i="120" s="1"/>
  <c r="Y23" i="123"/>
  <c r="H21" i="120" s="1"/>
  <c r="R21" i="123"/>
  <c r="AA21" s="1"/>
  <c r="J29" i="120" s="1"/>
  <c r="X14" i="123"/>
  <c r="G18" i="120" s="1"/>
  <c r="R13" i="123"/>
  <c r="AA13" s="1"/>
  <c r="J23" i="120" s="1"/>
  <c r="R9" i="153"/>
  <c r="S9" s="1"/>
  <c r="F31" i="156"/>
  <c r="W31" s="1"/>
  <c r="F15"/>
  <c r="W15" s="1"/>
  <c r="F40" i="157"/>
  <c r="W40" s="1"/>
  <c r="F37"/>
  <c r="W37" s="1"/>
  <c r="F30" i="156"/>
  <c r="W30" s="1"/>
  <c r="F14"/>
  <c r="W14" s="1"/>
  <c r="F12"/>
  <c r="W12" s="1"/>
  <c r="R9" i="122"/>
  <c r="Y9"/>
  <c r="AA9" i="139"/>
  <c r="J21" i="144" s="1"/>
  <c r="Y49" i="123"/>
  <c r="M16" i="120" s="1"/>
  <c r="R49" i="123"/>
  <c r="Y9" i="153"/>
  <c r="H14" i="93" s="1"/>
  <c r="R24" i="123"/>
  <c r="X25" i="139"/>
  <c r="L21" i="144" s="1"/>
  <c r="R25" i="139"/>
  <c r="T26" s="1"/>
  <c r="Y48" i="123"/>
  <c r="M13" i="120" s="1"/>
  <c r="R48" i="123"/>
  <c r="Y45"/>
  <c r="M21" i="120" s="1"/>
  <c r="R45" i="123"/>
  <c r="Y9" i="139"/>
  <c r="H21" i="144" s="1"/>
  <c r="X36" i="123"/>
  <c r="L18" i="120" s="1"/>
  <c r="R36" i="123"/>
  <c r="X35"/>
  <c r="L23" i="120" s="1"/>
  <c r="R35" i="123"/>
  <c r="X32"/>
  <c r="L15" i="120" s="1"/>
  <c r="R32" i="123"/>
  <c r="X25"/>
  <c r="G17" i="120" s="1"/>
  <c r="X24" i="123"/>
  <c r="G20" i="120" s="1"/>
  <c r="X22" i="123"/>
  <c r="G28" i="120" s="1"/>
  <c r="X21" i="123"/>
  <c r="G29" i="120" s="1"/>
  <c r="X19" i="123"/>
  <c r="G30" i="120" s="1"/>
  <c r="X17" i="123"/>
  <c r="G14" i="120" s="1"/>
  <c r="R47" i="123"/>
  <c r="R46"/>
  <c r="R44"/>
  <c r="R42"/>
  <c r="R40"/>
  <c r="R38"/>
  <c r="X9" i="141"/>
  <c r="R9"/>
  <c r="X26"/>
  <c r="R26"/>
  <c r="T27" s="1"/>
  <c r="X43" i="123"/>
  <c r="L29" i="120" s="1"/>
  <c r="R43" i="123"/>
  <c r="X41"/>
  <c r="L30" i="120" s="1"/>
  <c r="R41" i="123"/>
  <c r="X39"/>
  <c r="L14" i="120" s="1"/>
  <c r="R39" i="123"/>
  <c r="X37"/>
  <c r="L24" i="120" s="1"/>
  <c r="R37" i="123"/>
  <c r="X34"/>
  <c r="L27" i="120" s="1"/>
  <c r="R34" i="123"/>
  <c r="X33"/>
  <c r="L22" i="120" s="1"/>
  <c r="R33" i="123"/>
  <c r="X31"/>
  <c r="L26" i="120" s="1"/>
  <c r="R31" i="123"/>
  <c r="R20"/>
  <c r="R18"/>
  <c r="R16"/>
  <c r="R15"/>
  <c r="R12"/>
  <c r="R11"/>
  <c r="R9"/>
  <c r="R15" i="142"/>
  <c r="AA15" s="1"/>
  <c r="O14" i="147" s="1"/>
  <c r="AA59" i="156"/>
  <c r="AA58"/>
  <c r="AA57"/>
  <c r="AA56"/>
  <c r="AA55"/>
  <c r="AA54"/>
  <c r="AA40"/>
  <c r="AA39"/>
  <c r="AA38"/>
  <c r="AA37"/>
  <c r="R36"/>
  <c r="X9"/>
  <c r="U71" i="157" l="1"/>
  <c r="U72"/>
  <c r="U68"/>
  <c r="U65"/>
  <c r="U62"/>
  <c r="U61"/>
  <c r="U54"/>
  <c r="U46"/>
  <c r="U58"/>
  <c r="U57"/>
  <c r="U53"/>
  <c r="U47"/>
  <c r="U51"/>
  <c r="U50"/>
  <c r="AA44"/>
  <c r="O29" i="155" s="1"/>
  <c r="T72" i="157"/>
  <c r="T68"/>
  <c r="T65"/>
  <c r="T62"/>
  <c r="T58"/>
  <c r="T54"/>
  <c r="T51"/>
  <c r="T47"/>
  <c r="T74"/>
  <c r="T70"/>
  <c r="T67"/>
  <c r="T64"/>
  <c r="T60"/>
  <c r="T56"/>
  <c r="T52"/>
  <c r="T49"/>
  <c r="T45"/>
  <c r="AA9"/>
  <c r="T22"/>
  <c r="T20"/>
  <c r="T31"/>
  <c r="T15"/>
  <c r="T24"/>
  <c r="T11"/>
  <c r="T26"/>
  <c r="T28"/>
  <c r="T18"/>
  <c r="U56" i="156"/>
  <c r="U58"/>
  <c r="U59"/>
  <c r="U54"/>
  <c r="U55"/>
  <c r="U40"/>
  <c r="U37"/>
  <c r="U38"/>
  <c r="U39"/>
  <c r="T47"/>
  <c r="T51"/>
  <c r="T43"/>
  <c r="T45"/>
  <c r="T53"/>
  <c r="T59"/>
  <c r="T39"/>
  <c r="T41"/>
  <c r="T49"/>
  <c r="T37"/>
  <c r="T55"/>
  <c r="T57"/>
  <c r="T37" i="141"/>
  <c r="T33"/>
  <c r="T29"/>
  <c r="T39"/>
  <c r="T35"/>
  <c r="T31"/>
  <c r="T29" i="140"/>
  <c r="T22"/>
  <c r="T27"/>
  <c r="T24"/>
  <c r="T62" i="122"/>
  <c r="T58"/>
  <c r="T54"/>
  <c r="T50"/>
  <c r="T46"/>
  <c r="T42"/>
  <c r="T39"/>
  <c r="T60"/>
  <c r="T56"/>
  <c r="T52"/>
  <c r="T48"/>
  <c r="T44"/>
  <c r="T29" i="139"/>
  <c r="T34"/>
  <c r="T31"/>
  <c r="T27"/>
  <c r="T35"/>
  <c r="T32"/>
  <c r="T28"/>
  <c r="T37"/>
  <c r="T33"/>
  <c r="T30"/>
  <c r="AB73" i="157"/>
  <c r="P43" i="155" s="1"/>
  <c r="U73" i="157"/>
  <c r="AB66"/>
  <c r="P19" i="155" s="1"/>
  <c r="U66" i="157"/>
  <c r="AB59"/>
  <c r="P36" i="155" s="1"/>
  <c r="U59" i="157"/>
  <c r="AB48"/>
  <c r="P30" i="155" s="1"/>
  <c r="U48" i="157"/>
  <c r="AB70"/>
  <c r="P35" i="155" s="1"/>
  <c r="U70" i="157"/>
  <c r="AB64"/>
  <c r="P15" i="155" s="1"/>
  <c r="U64" i="157"/>
  <c r="AB56"/>
  <c r="P39" i="155" s="1"/>
  <c r="U56" i="157"/>
  <c r="AB49"/>
  <c r="P14" i="155" s="1"/>
  <c r="U49" i="157"/>
  <c r="AB55"/>
  <c r="P31" i="155" s="1"/>
  <c r="U55" i="157"/>
  <c r="AB69"/>
  <c r="P41" i="155" s="1"/>
  <c r="U69" i="157"/>
  <c r="AB63"/>
  <c r="P25" i="155" s="1"/>
  <c r="U63" i="157"/>
  <c r="AB74"/>
  <c r="P24" i="155" s="1"/>
  <c r="U74" i="157"/>
  <c r="AB67"/>
  <c r="P28" i="155" s="1"/>
  <c r="U67" i="157"/>
  <c r="AB60"/>
  <c r="P33" i="155" s="1"/>
  <c r="U60" i="157"/>
  <c r="AB52"/>
  <c r="P40" i="155" s="1"/>
  <c r="U52" i="157"/>
  <c r="AB45"/>
  <c r="P45" i="155" s="1"/>
  <c r="U45" i="157"/>
  <c r="AB48" i="156"/>
  <c r="U48"/>
  <c r="U53"/>
  <c r="AB53"/>
  <c r="U45"/>
  <c r="AB45"/>
  <c r="AB46"/>
  <c r="U46"/>
  <c r="U47"/>
  <c r="AB47"/>
  <c r="AB52"/>
  <c r="U52"/>
  <c r="AB44"/>
  <c r="U44"/>
  <c r="U49"/>
  <c r="AB49"/>
  <c r="U41"/>
  <c r="AB41"/>
  <c r="AB50"/>
  <c r="U50"/>
  <c r="AB42"/>
  <c r="U42"/>
  <c r="U51"/>
  <c r="AB51"/>
  <c r="U43"/>
  <c r="AB43"/>
  <c r="AB37" i="141"/>
  <c r="P36" i="145" s="1"/>
  <c r="U37" i="141"/>
  <c r="AB29"/>
  <c r="U29"/>
  <c r="AB38"/>
  <c r="P28" i="145" s="1"/>
  <c r="U38" i="141"/>
  <c r="AB30"/>
  <c r="P29" i="145" s="1"/>
  <c r="U30" i="141"/>
  <c r="AB39"/>
  <c r="P27" i="145" s="1"/>
  <c r="U39" i="141"/>
  <c r="AB31"/>
  <c r="P38" i="145" s="1"/>
  <c r="U31" i="141"/>
  <c r="AB32"/>
  <c r="P35" i="145" s="1"/>
  <c r="U32" i="141"/>
  <c r="AB33"/>
  <c r="P37" i="145" s="1"/>
  <c r="U33" i="141"/>
  <c r="AB34"/>
  <c r="P30" i="145" s="1"/>
  <c r="U34" i="141"/>
  <c r="AB35"/>
  <c r="P39" i="145" s="1"/>
  <c r="U35" i="141"/>
  <c r="AB27"/>
  <c r="U27"/>
  <c r="AB36"/>
  <c r="P31" i="145" s="1"/>
  <c r="U36" i="141"/>
  <c r="AB28"/>
  <c r="U28"/>
  <c r="AB25" i="140"/>
  <c r="U25"/>
  <c r="U27"/>
  <c r="AB27"/>
  <c r="AB28"/>
  <c r="U28"/>
  <c r="U29"/>
  <c r="AB29"/>
  <c r="P14" i="145" s="1"/>
  <c r="U22" i="140"/>
  <c r="AB22"/>
  <c r="AB23"/>
  <c r="U23"/>
  <c r="U24"/>
  <c r="AB24"/>
  <c r="AB26"/>
  <c r="U26"/>
  <c r="AB61" i="122"/>
  <c r="P16" i="148" s="1"/>
  <c r="U61" i="122"/>
  <c r="AB57"/>
  <c r="P31" i="148" s="1"/>
  <c r="U57" i="122"/>
  <c r="AB53"/>
  <c r="P38" i="148" s="1"/>
  <c r="U53" i="122"/>
  <c r="AB49"/>
  <c r="P20" i="148" s="1"/>
  <c r="U49" i="122"/>
  <c r="AB45"/>
  <c r="P15" i="148" s="1"/>
  <c r="U45" i="122"/>
  <c r="AB41"/>
  <c r="P18" i="148" s="1"/>
  <c r="U41" i="122"/>
  <c r="AB48"/>
  <c r="P28" i="148" s="1"/>
  <c r="U48" i="122"/>
  <c r="AB62"/>
  <c r="P22" i="148" s="1"/>
  <c r="U62" i="122"/>
  <c r="AB46"/>
  <c r="P21" i="148" s="1"/>
  <c r="U46" i="122"/>
  <c r="AB60"/>
  <c r="P35" i="148" s="1"/>
  <c r="U60" i="122"/>
  <c r="AB44"/>
  <c r="P30" i="148" s="1"/>
  <c r="U44" i="122"/>
  <c r="AB50"/>
  <c r="P13" i="148" s="1"/>
  <c r="U50" i="122"/>
  <c r="AB63"/>
  <c r="P26" i="148" s="1"/>
  <c r="U63" i="122"/>
  <c r="AB59"/>
  <c r="P27" i="148" s="1"/>
  <c r="U59" i="122"/>
  <c r="AB55"/>
  <c r="P37" i="148" s="1"/>
  <c r="U55" i="122"/>
  <c r="AB51"/>
  <c r="P36" i="148" s="1"/>
  <c r="U51" i="122"/>
  <c r="AB47"/>
  <c r="P33" i="148" s="1"/>
  <c r="U47" i="122"/>
  <c r="AB43"/>
  <c r="P32" i="148" s="1"/>
  <c r="U43" i="122"/>
  <c r="AB40"/>
  <c r="P25" i="148" s="1"/>
  <c r="U40" i="122"/>
  <c r="AB56"/>
  <c r="P23" i="148" s="1"/>
  <c r="U56" i="122"/>
  <c r="AB54"/>
  <c r="P17" i="148" s="1"/>
  <c r="U54" i="122"/>
  <c r="AB39"/>
  <c r="P19" i="148" s="1"/>
  <c r="AB52" i="122"/>
  <c r="P29" i="148" s="1"/>
  <c r="U52" i="122"/>
  <c r="AB58"/>
  <c r="P34" i="148" s="1"/>
  <c r="U58" i="122"/>
  <c r="AB42"/>
  <c r="P24" i="148" s="1"/>
  <c r="U42" i="122"/>
  <c r="AB34" i="139"/>
  <c r="P24" i="144" s="1"/>
  <c r="AB32" i="139"/>
  <c r="P15" i="144" s="1"/>
  <c r="AB28" i="139"/>
  <c r="P17" i="144" s="1"/>
  <c r="AB27" i="139"/>
  <c r="P22" i="144" s="1"/>
  <c r="AB35" i="139"/>
  <c r="P14" i="144" s="1"/>
  <c r="U35" i="139"/>
  <c r="AB31"/>
  <c r="P20" i="144" s="1"/>
  <c r="AB37" i="139"/>
  <c r="P13" i="144" s="1"/>
  <c r="U37" i="139"/>
  <c r="AB33"/>
  <c r="P25" i="144" s="1"/>
  <c r="AB30" i="139"/>
  <c r="P16" i="144" s="1"/>
  <c r="AB26" i="139"/>
  <c r="P23" i="144" s="1"/>
  <c r="U22" i="154"/>
  <c r="AB22"/>
  <c r="P20" i="158" s="1"/>
  <c r="U25" i="154"/>
  <c r="AB25"/>
  <c r="P15" i="158" s="1"/>
  <c r="U29" i="154"/>
  <c r="AB29"/>
  <c r="P22" i="158" s="1"/>
  <c r="U30" i="154"/>
  <c r="AB30"/>
  <c r="P14" i="158" s="1"/>
  <c r="U24" i="154"/>
  <c r="AB24"/>
  <c r="P18" i="158" s="1"/>
  <c r="U23" i="154"/>
  <c r="AB23"/>
  <c r="P23" i="158" s="1"/>
  <c r="U27" i="154"/>
  <c r="AB27"/>
  <c r="P17" i="158" s="1"/>
  <c r="U31" i="154"/>
  <c r="AB31"/>
  <c r="P21" i="158" s="1"/>
  <c r="U26" i="154"/>
  <c r="AB26"/>
  <c r="P19" i="158" s="1"/>
  <c r="U28" i="154"/>
  <c r="AB28"/>
  <c r="P16" i="158" s="1"/>
  <c r="AB58" i="156"/>
  <c r="AB39"/>
  <c r="AA13" i="153"/>
  <c r="J15" i="93" s="1"/>
  <c r="T13" i="153"/>
  <c r="S44" i="157"/>
  <c r="AB44" s="1"/>
  <c r="P29" i="155" s="1"/>
  <c r="T9" i="157"/>
  <c r="S15" i="142"/>
  <c r="S21" i="140"/>
  <c r="AB21" s="1"/>
  <c r="T21"/>
  <c r="T9"/>
  <c r="S43" i="123"/>
  <c r="AB43" s="1"/>
  <c r="P29" i="120" s="1"/>
  <c r="S49" i="123"/>
  <c r="AB49" s="1"/>
  <c r="P16" i="120" s="1"/>
  <c r="S45" i="123"/>
  <c r="AB45" s="1"/>
  <c r="P21" i="120" s="1"/>
  <c r="AA9" i="153"/>
  <c r="J14" i="93" s="1"/>
  <c r="AA36" i="156"/>
  <c r="T36"/>
  <c r="AA9" i="123"/>
  <c r="J26" i="120" s="1"/>
  <c r="S31" i="123"/>
  <c r="T13"/>
  <c r="T14"/>
  <c r="T25"/>
  <c r="T9"/>
  <c r="T10"/>
  <c r="AA25" i="139"/>
  <c r="O21" i="144" s="1"/>
  <c r="T25" i="139"/>
  <c r="S38" i="122"/>
  <c r="U39" s="1"/>
  <c r="T9"/>
  <c r="AA9"/>
  <c r="S11" i="153"/>
  <c r="S25" i="139"/>
  <c r="U29" s="1"/>
  <c r="AA35" i="123"/>
  <c r="O23" i="120" s="1"/>
  <c r="S35" i="123"/>
  <c r="T35"/>
  <c r="AA48"/>
  <c r="O13" i="120" s="1"/>
  <c r="T48" i="123"/>
  <c r="T15" i="142"/>
  <c r="T9" i="156"/>
  <c r="AA12" i="123"/>
  <c r="J27" i="120" s="1"/>
  <c r="S34" i="123"/>
  <c r="T12"/>
  <c r="AA18"/>
  <c r="J19" i="120" s="1"/>
  <c r="S40" i="123"/>
  <c r="T18"/>
  <c r="AA31"/>
  <c r="O26" i="120" s="1"/>
  <c r="T31" i="123"/>
  <c r="AA33"/>
  <c r="O22" i="120" s="1"/>
  <c r="T33" i="123"/>
  <c r="AA41"/>
  <c r="O30" i="120" s="1"/>
  <c r="T41" i="123"/>
  <c r="AA40"/>
  <c r="O19" i="120" s="1"/>
  <c r="T40" i="123"/>
  <c r="AA47"/>
  <c r="O17" i="120" s="1"/>
  <c r="T47" i="123"/>
  <c r="T9" i="139"/>
  <c r="T17" i="123"/>
  <c r="T19"/>
  <c r="S48"/>
  <c r="T27"/>
  <c r="T21"/>
  <c r="T9" i="153"/>
  <c r="S42" i="123"/>
  <c r="T20"/>
  <c r="AA20"/>
  <c r="J31" i="120" s="1"/>
  <c r="T10" i="142"/>
  <c r="AA32" i="123"/>
  <c r="O15" i="120" s="1"/>
  <c r="S32" i="123"/>
  <c r="T32"/>
  <c r="AA45"/>
  <c r="O21" i="120" s="1"/>
  <c r="T45" i="123"/>
  <c r="T24"/>
  <c r="S46"/>
  <c r="AA24"/>
  <c r="J20" i="120" s="1"/>
  <c r="AA11" i="123"/>
  <c r="J22" i="120" s="1"/>
  <c r="S33" i="123"/>
  <c r="T11"/>
  <c r="AA16"/>
  <c r="J25" i="120" s="1"/>
  <c r="S38" i="123"/>
  <c r="T16"/>
  <c r="AA26" i="141"/>
  <c r="T26"/>
  <c r="AA38" i="123"/>
  <c r="O25" i="120" s="1"/>
  <c r="T38" i="123"/>
  <c r="AA46"/>
  <c r="O20" i="120" s="1"/>
  <c r="T46" i="123"/>
  <c r="AA36"/>
  <c r="O18" i="120" s="1"/>
  <c r="S36" i="123"/>
  <c r="T36"/>
  <c r="S13" i="153"/>
  <c r="S36" i="156"/>
  <c r="T44" i="157"/>
  <c r="AB59" i="156"/>
  <c r="S41" i="123"/>
  <c r="T23"/>
  <c r="T26"/>
  <c r="S47"/>
  <c r="T38" i="122"/>
  <c r="AA9" i="141"/>
  <c r="S26"/>
  <c r="AA42" i="123"/>
  <c r="O31" i="120" s="1"/>
  <c r="T42" i="123"/>
  <c r="AA15"/>
  <c r="J24" i="120" s="1"/>
  <c r="S37" i="123"/>
  <c r="T15"/>
  <c r="AA34"/>
  <c r="O27" i="120" s="1"/>
  <c r="T34" i="123"/>
  <c r="AA37"/>
  <c r="O24" i="120" s="1"/>
  <c r="T37" i="123"/>
  <c r="AA39"/>
  <c r="O14" i="120" s="1"/>
  <c r="T39" i="123"/>
  <c r="AA43"/>
  <c r="O29" i="120" s="1"/>
  <c r="T43" i="123"/>
  <c r="AA44"/>
  <c r="O28" i="120" s="1"/>
  <c r="T44" i="123"/>
  <c r="AA49"/>
  <c r="O16" i="120" s="1"/>
  <c r="T49" i="123"/>
  <c r="S12" i="153"/>
  <c r="AB37" i="156"/>
  <c r="S39" i="123"/>
  <c r="T22"/>
  <c r="S44"/>
  <c r="AB15" i="142" l="1"/>
  <c r="P14" i="147" s="1"/>
  <c r="U14" i="142"/>
  <c r="U31" i="139"/>
  <c r="U27"/>
  <c r="U34"/>
  <c r="U26"/>
  <c r="U30"/>
  <c r="U33"/>
  <c r="U28"/>
  <c r="U32"/>
  <c r="AB56" i="156"/>
  <c r="AB54"/>
  <c r="AB38"/>
  <c r="AB55"/>
  <c r="AB40"/>
  <c r="AB57"/>
  <c r="U21" i="140"/>
  <c r="AB44" i="123"/>
  <c r="P28" i="120" s="1"/>
  <c r="U44" i="123"/>
  <c r="AB37"/>
  <c r="P24" i="120" s="1"/>
  <c r="U37" i="123"/>
  <c r="AB34"/>
  <c r="P27" i="120" s="1"/>
  <c r="U34" i="123"/>
  <c r="AB25" i="139"/>
  <c r="P21" i="144" s="1"/>
  <c r="U25" i="139"/>
  <c r="AB39" i="123"/>
  <c r="P14" i="120" s="1"/>
  <c r="U39" i="123"/>
  <c r="AB47"/>
  <c r="P17" i="120" s="1"/>
  <c r="U47" i="123"/>
  <c r="AB32"/>
  <c r="P15" i="120" s="1"/>
  <c r="U32" i="123"/>
  <c r="AB38" i="122"/>
  <c r="P14" i="148" s="1"/>
  <c r="U38" i="122"/>
  <c r="U44" i="157"/>
  <c r="U43" i="123"/>
  <c r="U49"/>
  <c r="AB36"/>
  <c r="P18" i="120" s="1"/>
  <c r="U36" i="123"/>
  <c r="AB46"/>
  <c r="P20" i="120" s="1"/>
  <c r="U46" i="123"/>
  <c r="AB40"/>
  <c r="P19" i="120" s="1"/>
  <c r="U40" i="123"/>
  <c r="AB38"/>
  <c r="P25" i="120" s="1"/>
  <c r="U38" i="123"/>
  <c r="AB26" i="141"/>
  <c r="U26"/>
  <c r="AB41" i="123"/>
  <c r="P30" i="120" s="1"/>
  <c r="U41" i="123"/>
  <c r="U36" i="156"/>
  <c r="AB36"/>
  <c r="AB33" i="123"/>
  <c r="P22" i="120" s="1"/>
  <c r="U33" i="123"/>
  <c r="AB42"/>
  <c r="P31" i="120" s="1"/>
  <c r="U42" i="123"/>
  <c r="AB48"/>
  <c r="P13" i="120" s="1"/>
  <c r="U48" i="123"/>
  <c r="AB35"/>
  <c r="P23" i="120" s="1"/>
  <c r="U35" i="123"/>
  <c r="AB31"/>
  <c r="P26" i="120" s="1"/>
  <c r="U31" i="123"/>
  <c r="U15" i="142"/>
  <c r="U45" i="123"/>
</calcChain>
</file>

<file path=xl/sharedStrings.xml><?xml version="1.0" encoding="utf-8"?>
<sst xmlns="http://schemas.openxmlformats.org/spreadsheetml/2006/main" count="3722" uniqueCount="1621">
  <si>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</si>
  <si>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</si>
  <si>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</si>
  <si>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</si>
  <si>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</si>
  <si>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</si>
  <si>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</si>
  <si>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</si>
  <si>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</si>
  <si>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</si>
  <si>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</si>
  <si>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</si>
  <si>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</si>
  <si>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</si>
  <si>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</si>
  <si>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</si>
  <si>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</si>
  <si>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</si>
  <si>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</si>
  <si>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</si>
  <si>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</si>
  <si>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</si>
  <si>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</si>
  <si>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</si>
  <si>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</si>
  <si>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</si>
  <si>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</si>
  <si>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</si>
  <si>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</si>
  <si>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</si>
  <si>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</si>
  <si>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</si>
  <si>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</si>
  <si>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</si>
  <si>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</si>
  <si>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</si>
  <si>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</si>
  <si>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</si>
  <si>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</si>
  <si>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</si>
  <si>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</si>
  <si>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</si>
  <si>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</si>
  <si>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</si>
  <si>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</si>
  <si>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</si>
  <si>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</si>
  <si>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</si>
  <si>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</si>
  <si>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</si>
  <si>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</si>
  <si>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</si>
  <si>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</si>
  <si>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</si>
  <si>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</si>
  <si>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</si>
  <si>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</si>
  <si>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</si>
  <si>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</si>
  <si>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</si>
  <si>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</si>
  <si>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</si>
  <si>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</si>
  <si>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</si>
  <si>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</si>
  <si>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</si>
  <si>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</si>
  <si>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</si>
  <si>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</si>
  <si>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</si>
  <si>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</si>
  <si>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</si>
  <si>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</si>
  <si>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</si>
  <si>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</si>
  <si>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</si>
  <si>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</si>
  <si>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</si>
  <si>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</si>
  <si>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</si>
  <si>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</si>
  <si>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</si>
  <si>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</si>
  <si>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</si>
  <si>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</si>
  <si>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</si>
  <si>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</si>
  <si>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</si>
  <si>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</si>
  <si>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</si>
  <si>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</si>
  <si>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</si>
  <si>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</si>
  <si>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</si>
  <si>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</si>
  <si>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</si>
  <si>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</si>
  <si>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</si>
  <si>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</si>
  <si>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</si>
  <si>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</si>
  <si>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</si>
  <si>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</si>
  <si>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</si>
  <si>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</si>
  <si>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</si>
  <si>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</si>
  <si>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</si>
  <si>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</si>
  <si>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</si>
  <si>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</si>
  <si>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</si>
  <si>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</si>
  <si>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</si>
  <si>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</si>
  <si>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</si>
  <si>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</si>
  <si>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</si>
  <si>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</si>
  <si>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</si>
  <si>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</si>
  <si>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</si>
  <si>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</si>
  <si>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</si>
  <si>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</si>
  <si>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</si>
  <si>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</si>
  <si>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</si>
  <si>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</si>
  <si>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</si>
  <si>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</si>
  <si>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</si>
  <si>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</si>
  <si>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</si>
  <si>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</si>
  <si>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</si>
  <si>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</si>
  <si>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</si>
  <si>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</si>
  <si>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</si>
  <si>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</si>
  <si>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</si>
  <si>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</si>
  <si>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</si>
  <si>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</si>
  <si>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</si>
  <si>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</si>
  <si>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</si>
  <si>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</si>
  <si>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</si>
  <si>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</si>
  <si>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</si>
  <si>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</si>
  <si>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</si>
  <si>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</si>
  <si>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</si>
  <si>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</si>
  <si>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</si>
  <si>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</si>
  <si>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</si>
  <si>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</si>
  <si>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</si>
  <si>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</si>
  <si>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</si>
  <si>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</si>
  <si>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</si>
  <si>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</si>
  <si>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</si>
  <si>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</si>
  <si>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</si>
  <si>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</si>
  <si>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</si>
  <si>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</si>
  <si>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</si>
  <si>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</si>
  <si>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</si>
  <si>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</si>
  <si>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</si>
  <si>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</si>
  <si>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</si>
  <si>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</si>
  <si>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</si>
  <si>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</si>
  <si>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</si>
  <si>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</si>
  <si>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</si>
  <si>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</si>
  <si>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</si>
  <si>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</si>
  <si>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</si>
  <si>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</si>
  <si>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</si>
  <si>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</si>
  <si>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</si>
  <si>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</si>
  <si>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</si>
  <si>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</si>
  <si>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</si>
  <si>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</si>
  <si>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</si>
  <si>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</si>
  <si>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</si>
  <si>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</si>
  <si>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</si>
  <si>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</si>
  <si>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</si>
  <si>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</si>
  <si>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</si>
  <si>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</si>
  <si>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</si>
  <si>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</si>
  <si>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</si>
  <si>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</si>
  <si>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</si>
  <si>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</si>
  <si>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</si>
  <si>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</si>
  <si>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</si>
  <si>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</si>
  <si>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</si>
  <si>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</si>
  <si>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</si>
  <si>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</si>
  <si>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</si>
  <si>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</si>
  <si>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</si>
  <si>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</si>
  <si>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</si>
  <si>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</si>
  <si>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</si>
  <si>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</si>
  <si>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</si>
  <si>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</si>
  <si>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</si>
  <si>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</si>
  <si>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</si>
  <si>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</si>
  <si>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</si>
  <si>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</si>
  <si>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</si>
  <si>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</si>
  <si>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</si>
  <si>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</si>
  <si>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</si>
  <si>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</si>
  <si>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</si>
  <si>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</si>
  <si>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</si>
  <si>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</si>
  <si>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</si>
  <si>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</si>
  <si>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</si>
  <si>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</si>
  <si>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</si>
  <si>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</si>
  <si>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</si>
  <si>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</si>
  <si>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</si>
  <si>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</si>
  <si>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</si>
  <si>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</si>
  <si>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</si>
  <si>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</si>
  <si>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</si>
  <si>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</si>
  <si>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</si>
  <si>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</si>
  <si>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</si>
  <si>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</si>
  <si>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</si>
  <si>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</si>
  <si>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</si>
  <si>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</si>
  <si>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</si>
  <si>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</si>
  <si>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</si>
  <si>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</si>
  <si>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</si>
  <si>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</si>
  <si>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</si>
  <si>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</si>
  <si>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</si>
  <si>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</si>
  <si>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</si>
  <si>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</si>
  <si>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</si>
  <si>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</si>
  <si>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</si>
  <si>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</si>
  <si>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</si>
  <si>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</si>
  <si>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</si>
  <si>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</si>
  <si>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</si>
  <si>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</si>
  <si>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</si>
  <si>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</si>
  <si>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</si>
  <si>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</si>
  <si>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</si>
  <si>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</si>
  <si>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</si>
  <si>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</si>
  <si>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</si>
  <si>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</si>
  <si>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</si>
  <si>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</si>
  <si>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</si>
  <si>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</si>
  <si>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</si>
  <si>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</si>
  <si>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</si>
  <si>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</si>
  <si>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</si>
  <si>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</si>
  <si>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</si>
  <si>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</si>
  <si>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</si>
  <si>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</si>
  <si>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</si>
  <si>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</si>
  <si>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</si>
  <si>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</si>
  <si>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</si>
  <si>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</si>
  <si>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</si>
  <si>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</si>
  <si>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</si>
  <si>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</si>
  <si>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</si>
  <si>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</si>
  <si>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</si>
  <si>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</si>
  <si>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</si>
  <si>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</si>
  <si>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</si>
  <si>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</si>
  <si>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</si>
  <si>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</si>
  <si>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</si>
  <si>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</si>
  <si>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</si>
  <si>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</si>
  <si>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</si>
  <si>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</si>
  <si>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</si>
  <si>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</si>
  <si>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</si>
  <si>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</si>
  <si>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</si>
  <si>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</si>
  <si>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</si>
  <si>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</si>
  <si>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</si>
  <si>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</si>
  <si>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</si>
  <si>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</si>
  <si>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</si>
  <si>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</si>
  <si>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</si>
  <si>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</si>
  <si>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</si>
  <si>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</si>
  <si>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</si>
  <si>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</si>
  <si>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</si>
  <si>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</si>
  <si>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</si>
  <si>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</si>
  <si>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</si>
  <si>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</si>
  <si>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</si>
  <si>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</si>
  <si>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</si>
  <si>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</si>
  <si>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</si>
  <si>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</si>
  <si>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</si>
  <si>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</si>
  <si>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</si>
  <si>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</si>
  <si>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</si>
  <si>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</si>
  <si>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</si>
  <si>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</si>
  <si>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</si>
  <si>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</si>
  <si>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</si>
  <si>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</si>
  <si>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</si>
  <si>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</si>
  <si>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</si>
  <si>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</si>
  <si>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</si>
  <si>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</si>
  <si>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</si>
  <si>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</si>
  <si>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</si>
  <si>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</si>
  <si>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</si>
  <si>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</si>
  <si>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</si>
  <si>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</si>
  <si>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</si>
  <si>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</si>
  <si>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</si>
  <si>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</si>
  <si>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</si>
  <si>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</si>
  <si>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</si>
  <si>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</si>
  <si>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</si>
  <si>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</si>
  <si>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</si>
  <si>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</si>
  <si>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</si>
  <si>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</si>
  <si>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</si>
  <si>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</si>
  <si>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</si>
  <si>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</si>
  <si>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</si>
  <si>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</si>
  <si>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</si>
  <si>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</si>
  <si>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</si>
  <si>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</si>
  <si>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</si>
  <si>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</si>
  <si>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</si>
  <si>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</si>
  <si>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</si>
  <si>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</si>
  <si>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</si>
  <si>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</si>
  <si>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</si>
  <si>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</si>
  <si>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</si>
  <si>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</si>
  <si>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</si>
  <si>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</si>
  <si>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</si>
  <si>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</si>
  <si>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</si>
  <si>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</si>
  <si>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</si>
  <si>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</si>
  <si>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</si>
  <si>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</si>
  <si>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</si>
  <si>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</si>
  <si>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</si>
  <si>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</si>
  <si>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</si>
  <si>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</si>
  <si>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</si>
  <si>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</si>
  <si>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</si>
  <si>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</si>
  <si>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</si>
  <si>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</si>
  <si>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</si>
  <si>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</si>
  <si>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</si>
  <si>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</si>
  <si>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</si>
  <si>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</si>
  <si>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</si>
  <si>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</si>
  <si>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</si>
  <si>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</si>
  <si>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</si>
  <si>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</si>
  <si>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</si>
  <si>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</si>
  <si>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</si>
  <si>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</si>
  <si>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</si>
  <si>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</si>
  <si>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</si>
  <si>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</si>
  <si>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</si>
  <si>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</si>
  <si>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</si>
  <si>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</si>
  <si>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</si>
  <si>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</si>
  <si>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</si>
  <si>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</si>
  <si>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</si>
  <si>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</si>
  <si>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</si>
  <si>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</si>
  <si>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</si>
  <si>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</si>
  <si>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</si>
  <si>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</si>
  <si>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</si>
  <si>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</si>
  <si>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</si>
  <si>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</si>
  <si>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</si>
  <si>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</si>
  <si>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</si>
  <si>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</si>
  <si>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</si>
  <si>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</si>
  <si>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</si>
  <si>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</si>
  <si>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</si>
  <si>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</si>
  <si>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</si>
  <si>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</si>
  <si>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</si>
  <si>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</si>
  <si>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</si>
  <si>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</si>
  <si>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</si>
  <si>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</si>
  <si>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</si>
  <si>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</si>
  <si>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</si>
  <si>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</si>
  <si>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</si>
  <si>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</si>
  <si>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</si>
  <si>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</si>
  <si>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</si>
  <si>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</si>
  <si>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</si>
  <si>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</si>
  <si>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</si>
  <si>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</si>
  <si>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</si>
  <si>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</si>
  <si>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</si>
  <si>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</si>
  <si>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</si>
  <si>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</si>
  <si>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</si>
  <si>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</si>
  <si>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</si>
  <si>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</si>
  <si>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</si>
  <si>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</si>
  <si>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</si>
  <si>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</si>
  <si>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</si>
  <si>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</si>
  <si>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</si>
  <si>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</si>
  <si>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</si>
  <si>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</si>
  <si>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</si>
  <si>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</si>
  <si>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</si>
  <si>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</si>
  <si>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</si>
  <si>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</si>
  <si>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</si>
  <si>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</si>
  <si>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</si>
  <si>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</si>
  <si>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</si>
  <si>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</si>
  <si>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</si>
  <si>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</si>
  <si>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</si>
  <si>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</si>
  <si>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</si>
  <si>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</si>
  <si>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</si>
  <si>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</si>
  <si>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</si>
  <si>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</si>
  <si>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</si>
  <si>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</si>
  <si>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</si>
  <si>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</si>
  <si>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</si>
  <si>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</si>
  <si>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</si>
  <si>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</si>
  <si>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</si>
  <si>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</si>
  <si>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</si>
  <si>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</si>
  <si>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</si>
  <si>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</si>
  <si>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</si>
  <si>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</si>
  <si>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</si>
  <si>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</si>
  <si>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</si>
  <si>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</si>
  <si>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</si>
  <si>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</si>
  <si>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</si>
  <si>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</si>
  <si>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</si>
  <si>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</si>
  <si>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</si>
  <si>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</si>
  <si>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</si>
  <si>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</si>
  <si>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</si>
  <si>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</si>
  <si>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</si>
  <si>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</si>
  <si>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</si>
  <si>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</si>
  <si>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</si>
  <si>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</si>
  <si>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</si>
  <si>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</si>
  <si>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</si>
  <si>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</si>
  <si>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</si>
  <si>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</si>
  <si>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</si>
  <si>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</si>
  <si>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</si>
  <si>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</si>
  <si>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</si>
  <si>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</si>
  <si>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</si>
  <si>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</si>
  <si>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</si>
  <si>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</si>
  <si>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</si>
  <si>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</si>
  <si>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</si>
  <si>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</si>
  <si>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</si>
  <si>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</si>
  <si>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</si>
  <si>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</si>
  <si>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</si>
  <si>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</si>
  <si>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</si>
  <si>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</si>
  <si>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</si>
  <si>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</si>
  <si>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</si>
  <si>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</si>
  <si>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</si>
  <si>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</si>
  <si>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</si>
  <si>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</si>
  <si>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</si>
  <si>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</si>
  <si>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</si>
  <si>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</si>
  <si>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</si>
  <si>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</si>
  <si>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</si>
  <si>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</si>
  <si>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</si>
  <si>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</si>
  <si>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</si>
  <si>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</si>
  <si>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</si>
  <si>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</si>
  <si>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</si>
  <si>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</si>
  <si>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</si>
  <si>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</si>
  <si>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</si>
  <si>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</si>
  <si>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</si>
  <si>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</si>
  <si>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</si>
  <si>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</si>
  <si>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</si>
  <si>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</si>
  <si>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</si>
  <si>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</si>
  <si>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</si>
  <si>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</si>
  <si>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</si>
  <si>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</si>
  <si>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</si>
  <si>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</si>
  <si>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</si>
  <si>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</si>
  <si>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</si>
  <si>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</si>
  <si>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</si>
  <si>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</si>
  <si>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</si>
  <si>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</si>
  <si>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</si>
  <si>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</si>
  <si>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</si>
  <si>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</si>
  <si>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</si>
  <si>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</si>
  <si>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</si>
  <si>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</si>
  <si>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</si>
  <si>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</si>
  <si>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</si>
  <si>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</si>
  <si>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</si>
  <si>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</si>
  <si>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</si>
  <si>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</si>
  <si>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</si>
  <si>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</si>
  <si>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</si>
  <si>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</si>
  <si>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</si>
  <si>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</si>
  <si>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</si>
  <si>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</si>
  <si>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</si>
  <si>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</si>
  <si>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</si>
  <si>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</si>
  <si>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</si>
  <si>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</si>
  <si>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</si>
  <si>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</si>
  <si>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</si>
  <si>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</si>
  <si>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</si>
  <si>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</si>
  <si>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</si>
  <si>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</si>
  <si>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</si>
  <si>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</si>
  <si>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</si>
  <si>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</si>
  <si>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</si>
  <si>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</si>
  <si>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</si>
  <si>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</si>
  <si>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</si>
  <si>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</si>
  <si>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</si>
  <si>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</si>
  <si>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</si>
  <si>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</si>
  <si>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</si>
  <si>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</si>
  <si>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</si>
  <si>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</si>
  <si>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</si>
  <si>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</si>
  <si>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</si>
  <si>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</si>
  <si>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</si>
  <si>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</si>
  <si>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</si>
  <si>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</si>
  <si>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</si>
  <si>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</si>
  <si>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</si>
  <si>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</si>
  <si>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</si>
  <si>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</si>
  <si>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</si>
  <si>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</si>
  <si>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</si>
  <si>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</si>
  <si>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</si>
  <si>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</si>
  <si>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</si>
  <si>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</si>
  <si>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</si>
  <si>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</si>
  <si>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</si>
  <si>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</si>
  <si>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</si>
  <si>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</si>
  <si>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</si>
  <si>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</si>
  <si>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</si>
  <si>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</si>
  <si>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</si>
  <si>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</si>
  <si>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</si>
  <si>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</si>
  <si>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</si>
  <si>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</si>
  <si>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</si>
  <si>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</si>
  <si>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</si>
  <si>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</si>
  <si>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</si>
  <si>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</si>
  <si>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</si>
  <si>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</si>
  <si>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</si>
  <si>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</si>
  <si>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</si>
  <si>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</si>
  <si>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</si>
  <si>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</si>
  <si>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</si>
  <si>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</si>
  <si>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</si>
  <si>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</si>
  <si>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</si>
  <si>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</si>
  <si>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</si>
  <si>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</si>
  <si>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</si>
  <si>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</si>
  <si>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</si>
  <si>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</si>
  <si>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</si>
  <si>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</si>
  <si>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</si>
  <si>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</si>
  <si>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</si>
  <si>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</si>
  <si>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</si>
  <si>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</si>
  <si>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</si>
  <si>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</si>
  <si>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</si>
  <si>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</si>
  <si>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</si>
  <si>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</si>
  <si>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</si>
  <si>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</si>
  <si>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</si>
  <si>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</si>
  <si>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</si>
  <si>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</si>
  <si>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</si>
  <si>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</si>
  <si>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</si>
  <si>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</si>
  <si>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</si>
  <si>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</si>
  <si>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</si>
  <si>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</si>
  <si>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</si>
  <si>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</si>
  <si>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</si>
  <si>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</si>
  <si>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</si>
  <si>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</si>
  <si>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</si>
  <si>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</si>
  <si>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</si>
  <si>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</si>
  <si>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</si>
  <si>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</si>
  <si>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</si>
  <si>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</si>
  <si>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</si>
  <si>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</si>
  <si>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</si>
  <si>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</si>
  <si>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</si>
  <si>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</si>
  <si>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</si>
  <si>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</si>
  <si>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</si>
  <si>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</si>
  <si>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</si>
  <si>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</si>
  <si>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</si>
  <si>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</si>
  <si>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</si>
  <si>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</si>
  <si>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</si>
  <si>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</si>
  <si>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</si>
  <si>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</si>
  <si>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</si>
  <si>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</si>
  <si>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</si>
  <si>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</si>
  <si>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</si>
  <si>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</si>
  <si>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</si>
  <si>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</si>
  <si>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</si>
  <si>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</si>
  <si>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</si>
  <si>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</si>
  <si>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</si>
  <si>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</si>
  <si>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</si>
  <si>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</si>
  <si>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</si>
  <si>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</si>
  <si>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</si>
  <si>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</si>
  <si>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</si>
  <si>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</si>
  <si>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</si>
  <si>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</si>
  <si>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</si>
  <si>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</si>
  <si>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</si>
  <si>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</si>
  <si>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</si>
  <si>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</si>
  <si>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</si>
  <si>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</si>
  <si>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</si>
  <si>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</si>
  <si>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</si>
  <si>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</si>
  <si>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</si>
  <si>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</si>
  <si>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</si>
  <si>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</si>
  <si>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</si>
  <si>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</si>
  <si>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</si>
  <si>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</si>
  <si>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</si>
  <si>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</si>
  <si>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</si>
  <si>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</si>
  <si>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</si>
  <si>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</si>
  <si>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</si>
  <si>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</si>
  <si>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</si>
  <si>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</si>
  <si>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</si>
  <si>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</si>
  <si>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</si>
  <si>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</si>
  <si>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</si>
  <si>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</si>
  <si>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</si>
  <si>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</si>
  <si>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</si>
  <si>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</si>
  <si>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</si>
  <si>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</si>
  <si>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</si>
  <si>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</si>
  <si>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</si>
  <si>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</si>
  <si>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</si>
  <si>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</si>
  <si>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</si>
  <si>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</si>
  <si>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</si>
  <si>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</si>
  <si>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</si>
  <si>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</si>
  <si>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</si>
  <si>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</si>
  <si>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</si>
  <si>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</si>
  <si>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</si>
  <si>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</si>
  <si>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</si>
  <si>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</si>
  <si>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</si>
  <si>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</si>
  <si>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</si>
  <si>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</si>
  <si>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</si>
  <si>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</si>
  <si>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</si>
  <si>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</si>
  <si>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</si>
  <si>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</si>
  <si>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</si>
  <si>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</si>
  <si>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</si>
  <si>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</si>
  <si>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</si>
  <si>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</si>
  <si>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</si>
  <si>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</si>
  <si>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</si>
  <si>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</si>
  <si>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</si>
  <si>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</si>
  <si>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</si>
  <si>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</si>
  <si>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</si>
  <si>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</si>
  <si>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</si>
  <si>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</si>
  <si>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</si>
  <si>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</si>
  <si>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</si>
  <si>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</si>
  <si>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</si>
  <si>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</si>
  <si>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</si>
  <si>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</si>
  <si>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</si>
  <si>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</si>
  <si>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</si>
  <si>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</si>
  <si>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</si>
  <si>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</si>
  <si>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</si>
  <si>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</si>
  <si>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</si>
  <si>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</si>
  <si>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</si>
  <si>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</si>
  <si>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</si>
  <si>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</si>
  <si>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</si>
  <si>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</si>
  <si>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</si>
  <si>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</si>
  <si>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</si>
  <si>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</si>
  <si>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</si>
  <si>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</si>
  <si>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</si>
  <si>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</si>
  <si>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</si>
  <si>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</si>
  <si>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</si>
  <si>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</si>
  <si>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</si>
  <si>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</si>
  <si>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</si>
  <si>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</si>
  <si>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</si>
  <si>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</si>
  <si>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</si>
  <si>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</si>
  <si>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</si>
  <si>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</si>
  <si>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</si>
  <si>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</si>
  <si>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</si>
  <si>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</si>
  <si>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</si>
  <si>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</si>
  <si>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</si>
  <si>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</si>
  <si>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</si>
  <si>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</si>
  <si>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</si>
  <si>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</si>
  <si>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</si>
  <si>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</si>
  <si>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</si>
  <si>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</si>
  <si>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</si>
  <si>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</si>
  <si>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</si>
  <si>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</si>
  <si>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</si>
  <si>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</si>
  <si>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</si>
  <si>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</si>
  <si>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</si>
  <si>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</si>
  <si>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</si>
  <si>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</si>
  <si>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</si>
  <si>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</si>
  <si>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</si>
  <si>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</si>
  <si>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</si>
  <si>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</si>
  <si>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</si>
  <si>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</si>
  <si>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</si>
  <si>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</si>
  <si>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</si>
  <si>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</si>
  <si>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</si>
  <si>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</si>
  <si>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</si>
  <si>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</si>
  <si>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</si>
  <si>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</si>
  <si>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</si>
  <si>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</si>
  <si>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</si>
  <si>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</si>
  <si>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</si>
  <si>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</si>
  <si>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</si>
  <si>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</si>
  <si>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</si>
  <si>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</si>
  <si>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</si>
  <si>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</si>
  <si>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</si>
  <si>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</si>
  <si>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</si>
  <si>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</si>
  <si>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</si>
  <si>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</si>
  <si>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</si>
  <si>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</si>
  <si>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</si>
  <si>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</si>
  <si>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</si>
  <si>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</si>
  <si>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</si>
  <si>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</si>
  <si>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</si>
  <si>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</si>
  <si>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</si>
  <si>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</si>
  <si>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</si>
  <si>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</si>
  <si>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</si>
  <si>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</si>
  <si>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</si>
  <si>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</si>
  <si>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</si>
  <si>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</si>
  <si>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</si>
  <si>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</si>
  <si>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</si>
  <si>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</si>
  <si>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</si>
  <si>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</si>
  <si>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</si>
  <si>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</si>
  <si>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</si>
  <si>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</si>
  <si>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</si>
  <si>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</si>
  <si>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</si>
  <si>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</si>
  <si>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</si>
  <si>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</si>
  <si>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</si>
  <si>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</si>
  <si>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</si>
  <si>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</si>
  <si>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</si>
  <si>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</si>
  <si>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</si>
  <si>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</si>
  <si>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</si>
  <si>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</si>
  <si>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</si>
  <si>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</si>
  <si>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</si>
  <si>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</si>
  <si>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</si>
  <si>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</si>
  <si>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</si>
  <si>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</si>
  <si>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</si>
  <si>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</si>
  <si>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</si>
  <si>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</si>
  <si>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</si>
  <si>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</si>
  <si>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</si>
  <si>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</si>
  <si>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</si>
  <si>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</si>
  <si>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</si>
  <si>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</si>
  <si>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</si>
  <si>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</si>
  <si>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</si>
  <si>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</si>
  <si>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</si>
  <si>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</si>
  <si>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</si>
  <si>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</si>
  <si>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</si>
  <si>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</si>
  <si>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</si>
  <si>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</si>
  <si>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</si>
  <si>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</si>
  <si>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</si>
  <si>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</si>
  <si>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</si>
  <si>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</si>
  <si>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</si>
  <si>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</si>
  <si>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</si>
  <si>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</si>
  <si>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</si>
  <si>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</si>
  <si>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</si>
  <si>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</si>
  <si>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</si>
  <si>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</si>
  <si>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</si>
  <si>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</si>
  <si>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</si>
  <si>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</si>
  <si>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</si>
  <si>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</si>
  <si>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</si>
  <si>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</si>
  <si>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</si>
  <si>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</si>
  <si>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</si>
  <si>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</si>
  <si>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</si>
  <si>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</si>
  <si>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</si>
  <si>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</si>
  <si>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</si>
  <si>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</si>
  <si>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</si>
  <si>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</si>
  <si>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</si>
  <si>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</si>
  <si>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</si>
  <si>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</si>
  <si>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</si>
  <si>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</si>
  <si>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</si>
  <si>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</si>
  <si>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</si>
  <si>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</si>
  <si>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</si>
  <si>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</si>
  <si>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</si>
  <si>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</si>
  <si>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</si>
  <si>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</si>
  <si>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</si>
  <si>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</si>
  <si>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</si>
  <si>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</si>
  <si>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</si>
  <si>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</si>
  <si>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</si>
  <si>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</si>
  <si>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</si>
  <si>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</si>
  <si>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</si>
  <si>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</si>
  <si>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</si>
  <si>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</si>
  <si>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</si>
  <si>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</si>
  <si>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</si>
  <si>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</si>
  <si>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</si>
  <si>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</si>
  <si>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</si>
  <si>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</si>
  <si>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</si>
  <si>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</si>
  <si>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</si>
  <si>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</si>
  <si>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</si>
  <si>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</si>
  <si>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</si>
  <si>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</si>
  <si>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</si>
  <si>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</si>
  <si>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</si>
  <si>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</si>
  <si>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</si>
  <si>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Výchozí známka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</si>
  <si>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</si>
  <si>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</si>
  <si>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</si>
  <si>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</si>
  <si>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</si>
  <si>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</si>
  <si>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</si>
  <si>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</si>
  <si>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</si>
  <si>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</si>
  <si>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</si>
  <si>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</si>
  <si>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</si>
  <si>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</si>
  <si>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</si>
  <si>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</si>
  <si>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</si>
  <si>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</si>
  <si>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</si>
  <si>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</si>
  <si>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</si>
  <si>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</si>
  <si>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</si>
  <si>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</si>
  <si>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</si>
  <si>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</si>
  <si>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</si>
  <si>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</si>
  <si>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</si>
  <si>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</si>
  <si>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Pořadí
po 2 ses</t>
  </si>
  <si>
    <t>Milevský pohár</t>
  </si>
  <si>
    <t>sestava s obručí</t>
  </si>
  <si>
    <t>sestava s míčem</t>
  </si>
  <si>
    <t>sestava se stuhou</t>
  </si>
  <si>
    <t>Schindlerová</t>
  </si>
  <si>
    <t>Kloubková</t>
  </si>
  <si>
    <t>Klímková</t>
  </si>
  <si>
    <t>Pečiková</t>
  </si>
  <si>
    <t>Ester</t>
  </si>
  <si>
    <t>Zlata</t>
  </si>
  <si>
    <t>Lorencová</t>
  </si>
  <si>
    <t>Féherova</t>
  </si>
  <si>
    <t>Sofia</t>
  </si>
  <si>
    <t>Dita</t>
  </si>
  <si>
    <t>Gill</t>
  </si>
  <si>
    <t>Darja</t>
  </si>
  <si>
    <t>Ilona</t>
  </si>
  <si>
    <t>Poláková</t>
  </si>
  <si>
    <t>Leontýna</t>
  </si>
  <si>
    <t>Hosová</t>
  </si>
  <si>
    <t>Stella</t>
  </si>
  <si>
    <t>Fotevová</t>
  </si>
  <si>
    <t>Valerie</t>
  </si>
  <si>
    <t>Gutová</t>
  </si>
  <si>
    <t>Krystína</t>
  </si>
  <si>
    <t>Pribilincová</t>
  </si>
  <si>
    <t>Krulišová</t>
  </si>
  <si>
    <t>Kouřilová</t>
  </si>
  <si>
    <t>Gorshkov</t>
  </si>
  <si>
    <t>Anastasia</t>
  </si>
  <si>
    <t>Janiak</t>
  </si>
  <si>
    <t>Vaculová</t>
  </si>
  <si>
    <t>Bulantová</t>
  </si>
  <si>
    <t>Schvarczová</t>
  </si>
  <si>
    <t>Rozalia</t>
  </si>
  <si>
    <t>Kvaková</t>
  </si>
  <si>
    <t>Frants</t>
  </si>
  <si>
    <t>Kasimira</t>
  </si>
  <si>
    <t>Stefanie</t>
  </si>
  <si>
    <t>Koutná</t>
  </si>
  <si>
    <t>Fedunová</t>
  </si>
  <si>
    <t>Vobořilová</t>
  </si>
  <si>
    <t>Zofia</t>
  </si>
  <si>
    <t>Balatková</t>
  </si>
  <si>
    <t>Staňková</t>
  </si>
  <si>
    <t>Tayel</t>
  </si>
  <si>
    <t>Daria</t>
  </si>
  <si>
    <t>Tasch</t>
  </si>
  <si>
    <t>Vanessa</t>
  </si>
  <si>
    <t>Čadková</t>
  </si>
  <si>
    <t>Jevgenija</t>
  </si>
  <si>
    <t>Stieblerová</t>
  </si>
  <si>
    <t>Hnízdová</t>
  </si>
  <si>
    <t>Alina</t>
  </si>
  <si>
    <t>Adela</t>
  </si>
  <si>
    <t>Emma</t>
  </si>
  <si>
    <t>Hoffmannová</t>
  </si>
  <si>
    <t>Klatka</t>
  </si>
  <si>
    <t>Barbara</t>
  </si>
  <si>
    <t>Schulze</t>
  </si>
  <si>
    <t>Sophia</t>
  </si>
  <si>
    <t>Vanesa</t>
  </si>
  <si>
    <t>Rauh</t>
  </si>
  <si>
    <t>Elea</t>
  </si>
  <si>
    <t>Zikmundová</t>
  </si>
  <si>
    <t>Battel</t>
  </si>
  <si>
    <t>Alica</t>
  </si>
  <si>
    <t>Anežka</t>
  </si>
  <si>
    <t>Hechtfischer</t>
  </si>
  <si>
    <t>Annika</t>
  </si>
  <si>
    <t>Magdalena</t>
  </si>
  <si>
    <t>Vejnarová</t>
  </si>
  <si>
    <t>Johanka</t>
  </si>
  <si>
    <t>Simon</t>
  </si>
  <si>
    <t>Anicia</t>
  </si>
  <si>
    <t>Loitfellner</t>
  </si>
  <si>
    <t>Clara</t>
  </si>
  <si>
    <t>Topinková</t>
  </si>
  <si>
    <t>Elisabeth</t>
  </si>
  <si>
    <t>Juliána</t>
  </si>
  <si>
    <t>Witting</t>
  </si>
  <si>
    <t>Jayme</t>
  </si>
  <si>
    <t>Hejduková</t>
  </si>
  <si>
    <t>Kocová</t>
  </si>
  <si>
    <t>Tamchyová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</si>
  <si>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</si>
  <si>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</si>
  <si>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</si>
  <si>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</si>
  <si>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</si>
  <si>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</si>
  <si>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</si>
  <si>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</si>
  <si>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</si>
  <si>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</si>
  <si>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</si>
  <si>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</si>
  <si>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</si>
  <si>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</si>
  <si>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</si>
  <si>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sestava s kužely</t>
  </si>
  <si>
    <t>1. kategorie: Naděje nejmladší B, ročník 2012 a mladší</t>
  </si>
  <si>
    <t>2. kategorie: Naděje nejmladší A, ročník 2011</t>
  </si>
  <si>
    <t>3. kategorie: Naděje mladší B, ročník 2010</t>
  </si>
  <si>
    <t>4. kategorie: Naděje mladší A,ročník 2009</t>
  </si>
  <si>
    <t>5. kategorie: Naděje starší B, ročník 2008</t>
  </si>
  <si>
    <t>6. kategorie: Naděje starší A, ročník 2007</t>
  </si>
  <si>
    <t>7. kategorie: Juniorky, ročník 2006-2004</t>
  </si>
  <si>
    <t>8. kategorie: Seniorky, ročník 2003 a starší</t>
  </si>
  <si>
    <t>9. kategorie: kadetky mladší, ročník 2008-2007</t>
  </si>
  <si>
    <t>10. kategorie: kadetky starší, ročník 2006-2004</t>
  </si>
  <si>
    <t xml:space="preserve">11. kategorie: dorostenky, ročník 2003 a starší </t>
  </si>
  <si>
    <t>sestava se švihadlem</t>
  </si>
  <si>
    <t>9. března 2019</t>
  </si>
  <si>
    <t>Štěpánová Viktorie</t>
  </si>
  <si>
    <t>TJ Bohemians Praha</t>
  </si>
  <si>
    <t>Matúšová Ema</t>
  </si>
  <si>
    <t>Tomsová Laura</t>
  </si>
  <si>
    <t>Hubatková Veronika</t>
  </si>
  <si>
    <t>Hnízdová Sára</t>
  </si>
  <si>
    <t>Štěpánková Ema</t>
  </si>
  <si>
    <t>Švomová Sydney</t>
  </si>
  <si>
    <t>Active SVČ Žďár nad Sázavou</t>
  </si>
  <si>
    <t>Smažilová Bibiana</t>
  </si>
  <si>
    <t>Zelinková Valérie</t>
  </si>
  <si>
    <t>Brychtová Barbora</t>
  </si>
  <si>
    <t>Olivová Tereza</t>
  </si>
  <si>
    <t>Bencová Karolína</t>
  </si>
  <si>
    <t>TJ Sokol Bedřichvov</t>
  </si>
  <si>
    <t>Bergerová Eliška</t>
  </si>
  <si>
    <t>SK MG Mantila Brno</t>
  </si>
  <si>
    <t>Dlouhá Sára</t>
  </si>
  <si>
    <t>Boďová Emma</t>
  </si>
  <si>
    <t>Točíková Tereza</t>
  </si>
  <si>
    <t>Rákosová Eliška</t>
  </si>
  <si>
    <t>Terzieva Charlotte</t>
  </si>
  <si>
    <t>Nováková Sofie</t>
  </si>
  <si>
    <t>RG ESPRIT Jihlava</t>
  </si>
  <si>
    <t>Krejčová Zuzana</t>
  </si>
  <si>
    <t>Trnková Šárka</t>
  </si>
  <si>
    <t>Marešová Pavla</t>
  </si>
  <si>
    <t>Kohnová Karolína</t>
  </si>
  <si>
    <t>Vedralová Kristýna</t>
  </si>
  <si>
    <t>Sommerová Kateřina</t>
  </si>
  <si>
    <t>Klimešová Barbora</t>
  </si>
  <si>
    <t>Kořínková Justýna</t>
  </si>
  <si>
    <t>Nováková Simona</t>
  </si>
  <si>
    <t>Menšíková Adéla</t>
  </si>
  <si>
    <t>Mokrá Simona</t>
  </si>
  <si>
    <t>Komrsová Kateřina</t>
  </si>
  <si>
    <t>TJ Sokol Bedřichov</t>
  </si>
  <si>
    <t>Moravanská Veronika</t>
  </si>
  <si>
    <t>Lebrušková Ema</t>
  </si>
  <si>
    <t>SK Jihlava</t>
  </si>
  <si>
    <t>Musilová Lucie</t>
  </si>
  <si>
    <t>Michálková Veronika</t>
  </si>
  <si>
    <t>TJ SPKV</t>
  </si>
  <si>
    <t>Nejezchlebová Iva</t>
  </si>
  <si>
    <t>Macešková Veronika</t>
  </si>
  <si>
    <t>Borková Amelie</t>
  </si>
  <si>
    <t>SK Triumf Praha</t>
  </si>
  <si>
    <t>Wolfová Laura</t>
  </si>
  <si>
    <t>Hynková Zuzana</t>
  </si>
  <si>
    <t>Brustmannová Adéla</t>
  </si>
  <si>
    <t>Ditzová Aneta</t>
  </si>
  <si>
    <t>Brožová Anna</t>
  </si>
  <si>
    <t>TJ Žďár nad Sázavou</t>
  </si>
  <si>
    <t>Koukolová Monika</t>
  </si>
  <si>
    <t>Peterková Gabriela</t>
  </si>
  <si>
    <t>Slavíčková Aneta</t>
  </si>
  <si>
    <t>Suchá Petra</t>
  </si>
  <si>
    <t>Boučková Barbora</t>
  </si>
  <si>
    <t>Chamzina Diana</t>
  </si>
  <si>
    <t>Osičková Laura</t>
  </si>
  <si>
    <t>Dvořáková Žaneta</t>
  </si>
  <si>
    <t>Nováková Nikola</t>
  </si>
  <si>
    <t>Zedníčková Kristýna</t>
  </si>
  <si>
    <t>Sedláková Nela</t>
  </si>
  <si>
    <t>Blatecká Michaela</t>
  </si>
  <si>
    <t>Semenjuková Sofie</t>
  </si>
  <si>
    <t>SK Provo Brno</t>
  </si>
  <si>
    <t>Gill Darja</t>
  </si>
  <si>
    <t>Zemanová Veronika</t>
  </si>
  <si>
    <t>Poláková Markéta</t>
  </si>
  <si>
    <t>Pivoňková Eliška</t>
  </si>
  <si>
    <t>Semenjuková Viktorie</t>
  </si>
  <si>
    <t>Kokrdová Eliška</t>
  </si>
  <si>
    <t>Kratochvílová Leontýna</t>
  </si>
  <si>
    <t>Fialová Karolína</t>
  </si>
  <si>
    <t>Čepeláková Tereza</t>
  </si>
  <si>
    <t>Bouzková Barbora</t>
  </si>
  <si>
    <t>Polanková Natálie</t>
  </si>
  <si>
    <t>Planná Rozálie</t>
  </si>
  <si>
    <t>La Pirouette Jeseník</t>
  </si>
  <si>
    <t>Kofroňová Anna</t>
  </si>
  <si>
    <t>Spillerová Dominika</t>
  </si>
  <si>
    <t>Vaiglová Viktorie</t>
  </si>
  <si>
    <t>Sportunion Rauris</t>
  </si>
  <si>
    <t>Herzog Johanna</t>
  </si>
  <si>
    <t>AUT</t>
  </si>
  <si>
    <t>Thurner Lea</t>
  </si>
  <si>
    <t>Salchegger Mia</t>
  </si>
  <si>
    <t>Obermoser Lara</t>
  </si>
  <si>
    <t>Koutná Tereza</t>
  </si>
  <si>
    <t>Svancer Wanda</t>
  </si>
  <si>
    <t>Stöckl Lea</t>
  </si>
  <si>
    <t>Sommerbichler Lena</t>
  </si>
  <si>
    <t>Vedralová Emma</t>
  </si>
  <si>
    <t>TJ Sokol Praha VII</t>
  </si>
  <si>
    <t>Plocková Veronika</t>
  </si>
  <si>
    <t>Vinická Veronika</t>
  </si>
  <si>
    <t>Murchová Ela</t>
  </si>
  <si>
    <t>Mirošničenko Diana</t>
  </si>
  <si>
    <t>Říhová Barbora</t>
  </si>
  <si>
    <t>Vejnarová Johanka</t>
  </si>
  <si>
    <t>Lněničková Anna Marie</t>
  </si>
  <si>
    <t>Avtova Diana</t>
  </si>
  <si>
    <t>Kloubková Veronika</t>
  </si>
  <si>
    <t>TJ Sokol Jablonec nad Nisou</t>
  </si>
  <si>
    <t>Lorencová Kateřina</t>
  </si>
  <si>
    <t>Kloubková Eliška</t>
  </si>
  <si>
    <t>Tylová Natálie</t>
  </si>
  <si>
    <t>Balatková Sára</t>
  </si>
  <si>
    <t>Šťovíčková Sabina</t>
  </si>
  <si>
    <t>SK GymŠarm Plzeň</t>
  </si>
  <si>
    <t>Pavelcová Anežka</t>
  </si>
  <si>
    <t>Fučíková Eliška</t>
  </si>
  <si>
    <t>Vojáčková Eliška</t>
  </si>
  <si>
    <t>Hamouzová Markéta</t>
  </si>
  <si>
    <t>Bozděchová Simona</t>
  </si>
  <si>
    <t>Špalová Klára</t>
  </si>
  <si>
    <t>Bodolló Anna</t>
  </si>
  <si>
    <t>Cajthamlová Michaela</t>
  </si>
  <si>
    <t>Krulišová Alice</t>
  </si>
  <si>
    <t>TJ ZŠ Hostivař Praha</t>
  </si>
  <si>
    <t>Vysušilová Lucie</t>
  </si>
  <si>
    <t>Hoffmannová Tereza</t>
  </si>
  <si>
    <t>Klicmanová Kateřina</t>
  </si>
  <si>
    <t>Laslopová Barbora</t>
  </si>
  <si>
    <t>TopGym Karlovy Vary</t>
  </si>
  <si>
    <t>Samareva Alisa</t>
  </si>
  <si>
    <t>Orlová Klára</t>
  </si>
  <si>
    <t>Bernatová Kristina</t>
  </si>
  <si>
    <t>Špičková Anna</t>
  </si>
  <si>
    <t>Berchová Adina</t>
  </si>
  <si>
    <t>SK MG Máj České Budějovice</t>
  </si>
  <si>
    <t>Pindurová Eliška</t>
  </si>
  <si>
    <t>Churanová Amélie</t>
  </si>
  <si>
    <t>Pouzarová Leona</t>
  </si>
  <si>
    <t>Hadačová Vanda</t>
  </si>
  <si>
    <t>SK Motorlet Praha</t>
  </si>
  <si>
    <t>Šolcová Naďa</t>
  </si>
  <si>
    <t>Mandíková Karolína</t>
  </si>
  <si>
    <t>Tůmová Kateřina</t>
  </si>
  <si>
    <t>Chládková Adéla</t>
  </si>
  <si>
    <t>Štrbac Nera</t>
  </si>
  <si>
    <t>Gajšak Bianca</t>
  </si>
  <si>
    <t>GK Maksimir</t>
  </si>
  <si>
    <t>POL</t>
  </si>
  <si>
    <t>Wleklak Hanna</t>
  </si>
  <si>
    <t>Pietrzyńska Oliwia</t>
  </si>
  <si>
    <t>Pintová Andrea</t>
  </si>
  <si>
    <t>RG Proactive Milevsko</t>
  </si>
  <si>
    <t>Zahradníková Viktorie</t>
  </si>
  <si>
    <t>Filipová Eliška</t>
  </si>
  <si>
    <t>Permedlová Nikola</t>
  </si>
  <si>
    <t>Šimáková Veronika</t>
  </si>
  <si>
    <t>Šimáková Aneta</t>
  </si>
  <si>
    <t>Blažková Nikola</t>
  </si>
  <si>
    <t>Králová Karin</t>
  </si>
  <si>
    <t>Kutišová Tereza</t>
  </si>
  <si>
    <t>Korytová Ludmila</t>
  </si>
  <si>
    <t>Fořtová Denisa</t>
  </si>
  <si>
    <t>Hoffmannová Karolína</t>
  </si>
  <si>
    <t>Vintrová Lucie</t>
  </si>
  <si>
    <t>KSGA Legion Warszawa</t>
  </si>
  <si>
    <t>Tygielska Nell</t>
  </si>
  <si>
    <t>Nasiadka Jagoda</t>
  </si>
  <si>
    <t>Kniej Klara</t>
  </si>
  <si>
    <t>Klatka Barbara</t>
  </si>
  <si>
    <t>Zak Julia</t>
  </si>
  <si>
    <t>UKS Błękitna</t>
  </si>
  <si>
    <t>Kwiatkowska Michalina</t>
  </si>
  <si>
    <t>Adamowicz Nadia</t>
  </si>
  <si>
    <t>Inagaki Hana</t>
  </si>
  <si>
    <t>Migsch Yana</t>
  </si>
  <si>
    <t>Bendl Lea</t>
  </si>
  <si>
    <t>Neumaier Paola</t>
  </si>
  <si>
    <t>CRO</t>
  </si>
  <si>
    <t>Gvozden Mia</t>
  </si>
  <si>
    <t>Pezelj Maria</t>
  </si>
  <si>
    <t xml:space="preserve">Hubert Arijana </t>
  </si>
  <si>
    <t>TJ Sokol Plzeň IV</t>
  </si>
  <si>
    <t>TJ Skolo Plzeň</t>
  </si>
  <si>
    <t>Górecka Kalina</t>
  </si>
  <si>
    <t>Zbroch Barbara</t>
  </si>
  <si>
    <t>Zaripova Ekaterina</t>
  </si>
  <si>
    <t>Herzog Katharina</t>
  </si>
  <si>
    <t>Štěpánková Aneta</t>
  </si>
  <si>
    <t>SK Tart MS Brno</t>
  </si>
  <si>
    <t>Ščepánková Lea</t>
  </si>
  <si>
    <t>Vobořilová Anna</t>
  </si>
  <si>
    <t>ŠSK Active Žďár nad Sázavou</t>
  </si>
  <si>
    <t>TGUS Salzburg</t>
  </si>
  <si>
    <t>Jilečková Mariana</t>
  </si>
  <si>
    <t>Petříková Valentýna</t>
  </si>
  <si>
    <t>TJ Sokol Bernartice</t>
  </si>
  <si>
    <t>Kováčová Kristýna</t>
  </si>
  <si>
    <t>Bendová Jolana</t>
  </si>
  <si>
    <t>Damerová Nataly</t>
  </si>
  <si>
    <t>Chramostová Martina</t>
  </si>
  <si>
    <t>Bromová Klára</t>
  </si>
  <si>
    <t>Okáčová Alžběta</t>
  </si>
  <si>
    <t>švih</t>
  </si>
  <si>
    <t>4.-5.</t>
  </si>
  <si>
    <t>4-5.</t>
  </si>
  <si>
    <t>obruč</t>
  </si>
  <si>
    <t>21.-22.</t>
  </si>
  <si>
    <t>24.-25.</t>
  </si>
  <si>
    <t>24.-25</t>
  </si>
  <si>
    <t>kuž</t>
  </si>
  <si>
    <t>míč</t>
  </si>
  <si>
    <t>Šebková Natálie</t>
  </si>
  <si>
    <t>12.-13.</t>
  </si>
  <si>
    <t>stuha</t>
  </si>
  <si>
    <t>9. kategorie: kadetky mladší, ročník 2008</t>
  </si>
  <si>
    <t>9. kategorie: kadetky maldší, ročník 2007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</si>
</sst>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0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/>
  </cellStyleXfs>
  <cellXfs count="605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24" borderId="14" xfId="0" applyNumberFormat="1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/>
    <xf numFmtId="0" fontId="38" fillId="0" borderId="29" xfId="0" applyFont="1" applyBorder="1"/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164" fontId="40" fillId="0" borderId="33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5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/>
    <xf numFmtId="0" fontId="40" fillId="0" borderId="23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/>
    <xf numFmtId="0" fontId="39" fillId="0" borderId="29" xfId="0" applyFont="1" applyBorder="1" applyAlignment="1">
      <alignment horizontal="center"/>
    </xf>
    <xf numFmtId="0" fontId="39" fillId="0" borderId="30" xfId="0" applyFont="1" applyBorder="1"/>
    <xf numFmtId="0" fontId="40" fillId="0" borderId="1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0" fillId="0" borderId="31" xfId="0" applyFont="1" applyBorder="1"/>
    <xf numFmtId="0" fontId="40" fillId="0" borderId="27" xfId="0" applyFont="1" applyBorder="1" applyAlignment="1">
      <alignment horizontal="center"/>
    </xf>
    <xf numFmtId="0" fontId="40" fillId="0" borderId="28" xfId="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/>
    <xf numFmtId="0" fontId="40" fillId="0" borderId="3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39" fillId="0" borderId="0" xfId="0" applyFont="1"/>
    <xf numFmtId="0" fontId="40" fillId="0" borderId="35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164" fontId="40" fillId="0" borderId="38" xfId="0" applyNumberFormat="1" applyFont="1" applyBorder="1" applyAlignment="1">
      <alignment horizontal="center"/>
    </xf>
    <xf numFmtId="0" fontId="41" fillId="0" borderId="0" xfId="0" applyFont="1"/>
    <xf numFmtId="0" fontId="40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2" fontId="40" fillId="0" borderId="37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164" fontId="40" fillId="0" borderId="4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0" fillId="0" borderId="19" xfId="0" applyFill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0" fillId="0" borderId="47" xfId="0" applyBorder="1"/>
    <xf numFmtId="0" fontId="0" fillId="0" borderId="33" xfId="0" applyBorder="1"/>
    <xf numFmtId="0" fontId="0" fillId="0" borderId="38" xfId="0" applyBorder="1"/>
    <xf numFmtId="0" fontId="0" fillId="0" borderId="48" xfId="0" applyBorder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5" xfId="0" applyFont="1" applyFill="1" applyBorder="1"/>
    <xf numFmtId="0" fontId="6" fillId="0" borderId="49" xfId="0" applyFont="1" applyBorder="1"/>
    <xf numFmtId="1" fontId="5" fillId="0" borderId="42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vertical="center"/>
    </xf>
    <xf numFmtId="1" fontId="5" fillId="0" borderId="38" xfId="0" applyNumberFormat="1" applyFont="1" applyBorder="1" applyAlignment="1">
      <alignment vertical="center"/>
    </xf>
    <xf numFmtId="0" fontId="6" fillId="0" borderId="33" xfId="0" applyFont="1" applyFill="1" applyBorder="1"/>
    <xf numFmtId="0" fontId="6" fillId="0" borderId="38" xfId="0" applyFont="1" applyFill="1" applyBorder="1"/>
    <xf numFmtId="0" fontId="6" fillId="0" borderId="34" xfId="0" applyFont="1" applyBorder="1"/>
    <xf numFmtId="0" fontId="7" fillId="0" borderId="50" xfId="0" applyFont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0" fontId="6" fillId="0" borderId="43" xfId="0" applyFont="1" applyFill="1" applyBorder="1"/>
    <xf numFmtId="0" fontId="6" fillId="0" borderId="52" xfId="0" applyFont="1" applyFill="1" applyBorder="1"/>
    <xf numFmtId="0" fontId="6" fillId="0" borderId="51" xfId="0" applyFont="1" applyFill="1" applyBorder="1"/>
    <xf numFmtId="0" fontId="6" fillId="0" borderId="53" xfId="0" applyFont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6" fillId="0" borderId="42" xfId="0" applyFont="1" applyFill="1" applyBorder="1"/>
    <xf numFmtId="0" fontId="6" fillId="0" borderId="56" xfId="0" applyFont="1" applyBorder="1"/>
    <xf numFmtId="0" fontId="4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1" fontId="5" fillId="0" borderId="57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6" xfId="0" applyFont="1" applyFill="1" applyBorder="1"/>
    <xf numFmtId="0" fontId="6" fillId="0" borderId="58" xfId="0" applyFont="1" applyBorder="1"/>
    <xf numFmtId="1" fontId="3" fillId="0" borderId="59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40" fillId="0" borderId="41" xfId="0" applyFont="1" applyBorder="1"/>
    <xf numFmtId="0" fontId="40" fillId="0" borderId="34" xfId="0" applyFont="1" applyBorder="1" applyAlignment="1">
      <alignment horizontal="center"/>
    </xf>
    <xf numFmtId="0" fontId="40" fillId="0" borderId="42" xfId="0" applyFont="1" applyBorder="1"/>
    <xf numFmtId="0" fontId="40" fillId="0" borderId="33" xfId="0" applyFont="1" applyBorder="1" applyAlignment="1">
      <alignment horizontal="center"/>
    </xf>
    <xf numFmtId="0" fontId="40" fillId="0" borderId="38" xfId="0" applyFont="1" applyBorder="1"/>
    <xf numFmtId="0" fontId="46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7" fillId="0" borderId="0" xfId="0" applyFont="1"/>
    <xf numFmtId="0" fontId="6" fillId="0" borderId="60" xfId="0" applyFont="1" applyFill="1" applyBorder="1"/>
    <xf numFmtId="0" fontId="6" fillId="0" borderId="19" xfId="0" applyFont="1" applyFill="1" applyBorder="1"/>
    <xf numFmtId="0" fontId="6" fillId="0" borderId="47" xfId="0" applyFont="1" applyFill="1" applyBorder="1"/>
    <xf numFmtId="2" fontId="40" fillId="0" borderId="35" xfId="0" applyNumberFormat="1" applyFont="1" applyBorder="1" applyAlignment="1">
      <alignment horizontal="center"/>
    </xf>
    <xf numFmtId="2" fontId="40" fillId="0" borderId="38" xfId="0" applyNumberFormat="1" applyFont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164" fontId="5" fillId="31" borderId="55" xfId="0" applyNumberFormat="1" applyFont="1" applyFill="1" applyBorder="1" applyAlignment="1">
      <alignment horizontal="center" vertical="center"/>
    </xf>
    <xf numFmtId="2" fontId="3" fillId="29" borderId="62" xfId="0" applyNumberFormat="1" applyFont="1" applyFill="1" applyBorder="1" applyAlignment="1">
      <alignment horizontal="center" vertical="center"/>
    </xf>
    <xf numFmtId="2" fontId="3" fillId="29" borderId="44" xfId="0" applyNumberFormat="1" applyFont="1" applyFill="1" applyBorder="1" applyAlignment="1">
      <alignment horizontal="center" vertical="center"/>
    </xf>
    <xf numFmtId="164" fontId="5" fillId="24" borderId="63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7" xfId="0" applyNumberFormat="1" applyFont="1" applyFill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0" fontId="6" fillId="0" borderId="57" xfId="0" applyFont="1" applyFill="1" applyBorder="1"/>
    <xf numFmtId="0" fontId="6" fillId="0" borderId="65" xfId="0" applyFont="1" applyBorder="1"/>
    <xf numFmtId="0" fontId="6" fillId="0" borderId="61" xfId="0" applyFont="1" applyFill="1" applyBorder="1"/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64" fontId="5" fillId="29" borderId="66" xfId="0" applyNumberFormat="1" applyFont="1" applyFill="1" applyBorder="1" applyAlignment="1">
      <alignment horizontal="center" vertical="center"/>
    </xf>
    <xf numFmtId="2" fontId="12" fillId="29" borderId="67" xfId="0" applyNumberFormat="1" applyFont="1" applyFill="1" applyBorder="1" applyAlignment="1">
      <alignment horizontal="center" vertical="center"/>
    </xf>
    <xf numFmtId="2" fontId="12" fillId="29" borderId="44" xfId="0" applyNumberFormat="1" applyFont="1" applyFill="1" applyBorder="1" applyAlignment="1">
      <alignment horizontal="center" vertical="center"/>
    </xf>
    <xf numFmtId="2" fontId="3" fillId="29" borderId="68" xfId="0" applyNumberFormat="1" applyFont="1" applyFill="1" applyBorder="1" applyAlignment="1">
      <alignment horizontal="center" vertical="center"/>
    </xf>
    <xf numFmtId="164" fontId="5" fillId="24" borderId="6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2" fontId="6" fillId="29" borderId="44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1" fillId="32" borderId="0" xfId="0" applyFont="1" applyFill="1"/>
    <xf numFmtId="0" fontId="31" fillId="32" borderId="0" xfId="0" applyFont="1" applyFill="1" applyAlignment="1">
      <alignment horizontal="left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3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4" xfId="0" applyNumberFormat="1" applyFont="1" applyFill="1" applyBorder="1" applyAlignment="1">
      <alignment horizontal="center" vertical="center"/>
    </xf>
    <xf numFmtId="0" fontId="48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4" xfId="0" applyNumberFormat="1" applyFont="1" applyFill="1" applyBorder="1" applyAlignment="1">
      <alignment horizontal="center" vertical="center"/>
    </xf>
    <xf numFmtId="0" fontId="48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8" xfId="0" applyFont="1" applyBorder="1" applyAlignment="1">
      <alignment horizontal="center"/>
    </xf>
    <xf numFmtId="0" fontId="40" fillId="0" borderId="57" xfId="0" applyFont="1" applyBorder="1"/>
    <xf numFmtId="0" fontId="40" fillId="0" borderId="36" xfId="0" applyFont="1" applyBorder="1"/>
    <xf numFmtId="164" fontId="40" fillId="0" borderId="57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31" fillId="32" borderId="0" xfId="0" applyFont="1" applyFill="1" applyAlignment="1">
      <alignment horizontal="center"/>
    </xf>
    <xf numFmtId="0" fontId="0" fillId="32" borderId="0" xfId="0" applyFill="1" applyBorder="1"/>
    <xf numFmtId="1" fontId="4" fillId="0" borderId="57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0" fontId="43" fillId="0" borderId="36" xfId="0" applyFont="1" applyBorder="1" applyAlignment="1">
      <alignment horizontal="left" vertical="center"/>
    </xf>
    <xf numFmtId="0" fontId="0" fillId="0" borderId="61" xfId="0" applyFill="1" applyBorder="1"/>
    <xf numFmtId="0" fontId="6" fillId="0" borderId="32" xfId="0" applyFont="1" applyBorder="1"/>
    <xf numFmtId="0" fontId="6" fillId="0" borderId="36" xfId="0" applyFont="1" applyBorder="1"/>
    <xf numFmtId="0" fontId="6" fillId="0" borderId="59" xfId="0" applyFont="1" applyBorder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1" fillId="26" borderId="0" xfId="0" applyFont="1" applyFill="1" applyAlignment="1">
      <alignment horizontal="center"/>
    </xf>
    <xf numFmtId="49" fontId="49" fillId="26" borderId="0" xfId="0" applyNumberFormat="1" applyFont="1" applyFill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left" vertical="center"/>
    </xf>
    <xf numFmtId="1" fontId="40" fillId="0" borderId="49" xfId="0" applyNumberFormat="1" applyFont="1" applyBorder="1" applyAlignment="1">
      <alignment horizontal="center"/>
    </xf>
    <xf numFmtId="1" fontId="40" fillId="0" borderId="49" xfId="0" applyNumberFormat="1" applyFont="1" applyBorder="1"/>
    <xf numFmtId="1" fontId="40" fillId="0" borderId="49" xfId="0" applyNumberFormat="1" applyFont="1" applyBorder="1" applyAlignment="1">
      <alignment horizontal="left"/>
    </xf>
    <xf numFmtId="1" fontId="40" fillId="0" borderId="34" xfId="0" applyNumberFormat="1" applyFont="1" applyBorder="1" applyAlignment="1">
      <alignment horizontal="center"/>
    </xf>
    <xf numFmtId="1" fontId="40" fillId="0" borderId="34" xfId="0" applyNumberFormat="1" applyFont="1" applyBorder="1"/>
    <xf numFmtId="1" fontId="40" fillId="0" borderId="34" xfId="0" applyNumberFormat="1" applyFont="1" applyBorder="1" applyAlignment="1">
      <alignment horizontal="left"/>
    </xf>
    <xf numFmtId="2" fontId="40" fillId="0" borderId="41" xfId="0" applyNumberFormat="1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center" vertical="center"/>
    </xf>
    <xf numFmtId="164" fontId="40" fillId="0" borderId="4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164" fontId="40" fillId="0" borderId="75" xfId="0" applyNumberFormat="1" applyFont="1" applyBorder="1" applyAlignment="1">
      <alignment horizontal="center"/>
    </xf>
    <xf numFmtId="164" fontId="40" fillId="0" borderId="59" xfId="0" applyNumberFormat="1" applyFont="1" applyBorder="1" applyAlignment="1">
      <alignment horizontal="center"/>
    </xf>
    <xf numFmtId="164" fontId="40" fillId="0" borderId="48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76" xfId="0" applyFont="1" applyBorder="1" applyAlignment="1">
      <alignment horizontal="center"/>
    </xf>
    <xf numFmtId="0" fontId="49" fillId="26" borderId="0" xfId="0" applyFont="1" applyFill="1" applyAlignment="1"/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/>
    <xf numFmtId="49" fontId="49" fillId="34" borderId="0" xfId="0" applyNumberFormat="1" applyFont="1" applyFill="1"/>
    <xf numFmtId="0" fontId="5" fillId="0" borderId="38" xfId="0" applyFont="1" applyBorder="1" applyAlignment="1">
      <alignment horizontal="center" vertical="center"/>
    </xf>
    <xf numFmtId="0" fontId="42" fillId="0" borderId="0" xfId="0" applyFont="1" applyAlignment="1"/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3" fillId="0" borderId="31" xfId="0" applyFont="1" applyBorder="1" applyAlignment="1">
      <alignment horizontal="center"/>
    </xf>
    <xf numFmtId="1" fontId="40" fillId="0" borderId="58" xfId="0" applyNumberFormat="1" applyFont="1" applyBorder="1" applyAlignment="1">
      <alignment horizontal="center"/>
    </xf>
    <xf numFmtId="1" fontId="40" fillId="0" borderId="58" xfId="0" applyNumberFormat="1" applyFont="1" applyBorder="1"/>
    <xf numFmtId="1" fontId="40" fillId="0" borderId="58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2" fontId="39" fillId="0" borderId="51" xfId="0" applyNumberFormat="1" applyFont="1" applyBorder="1" applyAlignment="1">
      <alignment horizontal="center" vertical="center"/>
    </xf>
    <xf numFmtId="164" fontId="39" fillId="0" borderId="43" xfId="0" applyNumberFormat="1" applyFont="1" applyBorder="1" applyAlignment="1">
      <alignment horizontal="center"/>
    </xf>
    <xf numFmtId="2" fontId="39" fillId="0" borderId="52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164" fontId="39" fillId="0" borderId="49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64" fontId="39" fillId="0" borderId="33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75" xfId="0" applyNumberFormat="1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0" borderId="36" xfId="0" applyNumberFormat="1" applyFont="1" applyBorder="1" applyAlignment="1">
      <alignment horizontal="center"/>
    </xf>
    <xf numFmtId="164" fontId="39" fillId="0" borderId="57" xfId="0" applyNumberFormat="1" applyFont="1" applyBorder="1" applyAlignment="1">
      <alignment horizontal="center"/>
    </xf>
    <xf numFmtId="164" fontId="39" fillId="0" borderId="59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2" fontId="39" fillId="0" borderId="33" xfId="0" applyNumberFormat="1" applyFont="1" applyBorder="1" applyAlignment="1">
      <alignment horizontal="center"/>
    </xf>
    <xf numFmtId="164" fontId="39" fillId="0" borderId="38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0" fontId="31" fillId="35" borderId="0" xfId="0" applyFont="1" applyFill="1" applyAlignment="1">
      <alignment horizontal="left" vertical="top" wrapText="1"/>
    </xf>
    <xf numFmtId="0" fontId="31" fillId="35" borderId="0" xfId="0" applyFont="1" applyFill="1" applyAlignment="1">
      <alignment horizontal="justify" vertical="top" wrapText="1"/>
    </xf>
    <xf numFmtId="0" fontId="0" fillId="35" borderId="0" xfId="0" applyFill="1"/>
    <xf numFmtId="0" fontId="31" fillId="36" borderId="0" xfId="0" applyFont="1" applyFill="1" applyAlignment="1">
      <alignment horizontal="center"/>
    </xf>
    <xf numFmtId="0" fontId="31" fillId="36" borderId="0" xfId="0" applyFont="1" applyFill="1" applyAlignment="1">
      <alignment horizontal="left"/>
    </xf>
    <xf numFmtId="0" fontId="31" fillId="36" borderId="0" xfId="0" applyFont="1" applyFill="1"/>
    <xf numFmtId="0" fontId="31" fillId="37" borderId="0" xfId="0" applyFont="1" applyFill="1" applyAlignment="1">
      <alignment horizontal="center"/>
    </xf>
    <xf numFmtId="0" fontId="31" fillId="37" borderId="0" xfId="0" applyFont="1" applyFill="1" applyAlignment="1">
      <alignment horizontal="left"/>
    </xf>
    <xf numFmtId="0" fontId="31" fillId="37" borderId="0" xfId="0" applyFont="1" applyFill="1"/>
    <xf numFmtId="49" fontId="49" fillId="37" borderId="0" xfId="0" applyNumberFormat="1" applyFont="1" applyFill="1"/>
    <xf numFmtId="0" fontId="49" fillId="37" borderId="0" xfId="0" applyFont="1" applyFill="1"/>
    <xf numFmtId="0" fontId="31" fillId="38" borderId="0" xfId="0" applyFont="1" applyFill="1" applyAlignment="1">
      <alignment horizontal="center"/>
    </xf>
    <xf numFmtId="0" fontId="49" fillId="38" borderId="0" xfId="0" applyFont="1" applyFill="1"/>
    <xf numFmtId="0" fontId="31" fillId="38" borderId="0" xfId="0" applyFont="1" applyFill="1"/>
    <xf numFmtId="0" fontId="31" fillId="38" borderId="0" xfId="0" applyFont="1" applyFill="1" applyAlignment="1">
      <alignment horizontal="left"/>
    </xf>
    <xf numFmtId="49" fontId="49" fillId="38" borderId="0" xfId="0" applyNumberFormat="1" applyFont="1" applyFill="1"/>
    <xf numFmtId="0" fontId="5" fillId="0" borderId="12" xfId="0" applyFont="1" applyBorder="1" applyAlignment="1">
      <alignment horizontal="center" vertical="center"/>
    </xf>
    <xf numFmtId="0" fontId="31" fillId="39" borderId="0" xfId="0" applyFont="1" applyFill="1" applyAlignment="1">
      <alignment horizontal="center"/>
    </xf>
    <xf numFmtId="0" fontId="31" fillId="39" borderId="0" xfId="0" applyFont="1" applyFill="1"/>
    <xf numFmtId="0" fontId="31" fillId="39" borderId="0" xfId="0" applyFont="1" applyFill="1" applyAlignment="1">
      <alignment horizontal="left"/>
    </xf>
    <xf numFmtId="0" fontId="31" fillId="40" borderId="0" xfId="0" applyFont="1" applyFill="1" applyAlignment="1">
      <alignment horizontal="center"/>
    </xf>
    <xf numFmtId="0" fontId="31" fillId="40" borderId="0" xfId="0" applyFont="1" applyFill="1"/>
    <xf numFmtId="0" fontId="31" fillId="40" borderId="0" xfId="0" applyFont="1" applyFill="1" applyAlignment="1">
      <alignment horizontal="left"/>
    </xf>
    <xf numFmtId="0" fontId="31" fillId="41" borderId="0" xfId="0" applyFont="1" applyFill="1" applyAlignment="1">
      <alignment horizontal="center"/>
    </xf>
    <xf numFmtId="0" fontId="31" fillId="41" borderId="0" xfId="0" applyFont="1" applyFill="1"/>
    <xf numFmtId="0" fontId="31" fillId="41" borderId="0" xfId="0" applyFont="1" applyFill="1" applyAlignment="1">
      <alignment horizontal="left"/>
    </xf>
    <xf numFmtId="0" fontId="49" fillId="39" borderId="0" xfId="0" applyFont="1" applyFill="1"/>
    <xf numFmtId="49" fontId="49" fillId="39" borderId="0" xfId="0" applyNumberFormat="1" applyFont="1" applyFill="1"/>
    <xf numFmtId="0" fontId="5" fillId="0" borderId="12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vertical="center"/>
    </xf>
    <xf numFmtId="1" fontId="12" fillId="0" borderId="26" xfId="0" applyNumberFormat="1" applyFont="1" applyBorder="1" applyAlignment="1">
      <alignment horizontal="center" vertical="center"/>
    </xf>
    <xf numFmtId="0" fontId="6" fillId="0" borderId="85" xfId="0" applyFont="1" applyFill="1" applyBorder="1"/>
    <xf numFmtId="0" fontId="6" fillId="0" borderId="28" xfId="0" applyFont="1" applyFill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6" xfId="0" applyFont="1" applyBorder="1"/>
    <xf numFmtId="2" fontId="3" fillId="29" borderId="19" xfId="0" applyNumberFormat="1" applyFont="1" applyFill="1" applyBorder="1" applyAlignment="1">
      <alignment horizontal="center" vertical="center"/>
    </xf>
    <xf numFmtId="2" fontId="3" fillId="29" borderId="10" xfId="0" applyNumberFormat="1" applyFont="1" applyFill="1" applyBorder="1" applyAlignment="1">
      <alignment horizontal="center" vertical="center"/>
    </xf>
    <xf numFmtId="164" fontId="5" fillId="29" borderId="55" xfId="0" applyNumberFormat="1" applyFont="1" applyFill="1" applyBorder="1" applyAlignment="1">
      <alignment horizontal="center" vertical="center"/>
    </xf>
    <xf numFmtId="2" fontId="12" fillId="29" borderId="11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2" fontId="3" fillId="29" borderId="18" xfId="0" applyNumberFormat="1" applyFont="1" applyFill="1" applyBorder="1" applyAlignment="1">
      <alignment horizontal="center" vertical="center"/>
    </xf>
    <xf numFmtId="0" fontId="40" fillId="0" borderId="85" xfId="0" applyFont="1" applyBorder="1"/>
    <xf numFmtId="0" fontId="40" fillId="0" borderId="86" xfId="0" applyFont="1" applyBorder="1"/>
    <xf numFmtId="0" fontId="39" fillId="0" borderId="85" xfId="0" applyFont="1" applyBorder="1"/>
    <xf numFmtId="0" fontId="33" fillId="0" borderId="42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2" fontId="40" fillId="0" borderId="28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40" fillId="0" borderId="87" xfId="0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164" fontId="39" fillId="0" borderId="44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/>
    </xf>
    <xf numFmtId="164" fontId="39" fillId="0" borderId="46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164" fontId="39" fillId="0" borderId="88" xfId="0" applyNumberFormat="1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3" fillId="0" borderId="73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vertical="center"/>
    </xf>
    <xf numFmtId="1" fontId="3" fillId="0" borderId="48" xfId="0" applyNumberFormat="1" applyFont="1" applyBorder="1" applyAlignment="1">
      <alignment horizontal="center" vertical="center"/>
    </xf>
    <xf numFmtId="0" fontId="0" fillId="0" borderId="47" xfId="0" applyFill="1" applyBorder="1"/>
    <xf numFmtId="0" fontId="6" fillId="0" borderId="33" xfId="0" applyFont="1" applyBorder="1"/>
    <xf numFmtId="0" fontId="6" fillId="0" borderId="38" xfId="0" applyFont="1" applyBorder="1"/>
    <xf numFmtId="0" fontId="6" fillId="0" borderId="48" xfId="0" applyFont="1" applyBorder="1"/>
    <xf numFmtId="1" fontId="5" fillId="0" borderId="91" xfId="0" applyNumberFormat="1" applyFont="1" applyBorder="1" applyAlignment="1">
      <alignment horizontal="center" vertical="center"/>
    </xf>
    <xf numFmtId="1" fontId="45" fillId="0" borderId="92" xfId="0" applyNumberFormat="1" applyFont="1" applyBorder="1" applyAlignment="1">
      <alignment vertical="center"/>
    </xf>
    <xf numFmtId="1" fontId="5" fillId="0" borderId="92" xfId="0" applyNumberFormat="1" applyFont="1" applyBorder="1" applyAlignment="1">
      <alignment horizontal="center" vertical="center"/>
    </xf>
    <xf numFmtId="1" fontId="5" fillId="0" borderId="93" xfId="0" applyNumberFormat="1" applyFont="1" applyBorder="1" applyAlignment="1">
      <alignment vertical="center"/>
    </xf>
    <xf numFmtId="1" fontId="12" fillId="0" borderId="90" xfId="0" applyNumberFormat="1" applyFont="1" applyBorder="1" applyAlignment="1">
      <alignment horizontal="center" vertical="center"/>
    </xf>
    <xf numFmtId="0" fontId="6" fillId="0" borderId="94" xfId="0" applyFont="1" applyFill="1" applyBorder="1"/>
    <xf numFmtId="0" fontId="6" fillId="0" borderId="92" xfId="0" applyFont="1" applyFill="1" applyBorder="1"/>
    <xf numFmtId="0" fontId="6" fillId="0" borderId="93" xfId="0" applyFont="1" applyFill="1" applyBorder="1"/>
    <xf numFmtId="0" fontId="6" fillId="0" borderId="91" xfId="0" applyFont="1" applyFill="1" applyBorder="1"/>
    <xf numFmtId="0" fontId="6" fillId="0" borderId="95" xfId="0" applyFont="1" applyBorder="1"/>
    <xf numFmtId="0" fontId="6" fillId="0" borderId="90" xfId="0" applyFont="1" applyBorder="1"/>
    <xf numFmtId="164" fontId="5" fillId="24" borderId="18" xfId="0" applyNumberFormat="1" applyFont="1" applyFill="1" applyBorder="1" applyAlignment="1">
      <alignment horizontal="center" vertical="center"/>
    </xf>
    <xf numFmtId="2" fontId="6" fillId="29" borderId="10" xfId="0" applyNumberFormat="1" applyFont="1" applyFill="1" applyBorder="1" applyAlignment="1">
      <alignment horizontal="center" vertical="center"/>
    </xf>
    <xf numFmtId="164" fontId="5" fillId="24" borderId="96" xfId="0" applyNumberFormat="1" applyFont="1" applyFill="1" applyBorder="1" applyAlignment="1">
      <alignment horizontal="center" vertical="center"/>
    </xf>
    <xf numFmtId="164" fontId="5" fillId="25" borderId="96" xfId="0" applyNumberFormat="1" applyFont="1" applyFill="1" applyBorder="1" applyAlignment="1">
      <alignment horizontal="center" vertical="center"/>
    </xf>
    <xf numFmtId="0" fontId="40" fillId="0" borderId="5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1" fontId="39" fillId="0" borderId="54" xfId="0" applyNumberFormat="1" applyFont="1" applyBorder="1" applyAlignment="1">
      <alignment horizontal="center"/>
    </xf>
    <xf numFmtId="1" fontId="39" fillId="0" borderId="54" xfId="0" applyNumberFormat="1" applyFont="1" applyBorder="1"/>
    <xf numFmtId="1" fontId="39" fillId="0" borderId="54" xfId="0" applyNumberFormat="1" applyFont="1" applyBorder="1" applyAlignment="1">
      <alignment horizontal="left"/>
    </xf>
    <xf numFmtId="1" fontId="39" fillId="0" borderId="49" xfId="0" applyNumberFormat="1" applyFont="1" applyBorder="1" applyAlignment="1">
      <alignment horizontal="center"/>
    </xf>
    <xf numFmtId="1" fontId="39" fillId="0" borderId="49" xfId="0" applyNumberFormat="1" applyFont="1" applyBorder="1"/>
    <xf numFmtId="1" fontId="39" fillId="0" borderId="49" xfId="0" applyNumberFormat="1" applyFont="1" applyBorder="1" applyAlignment="1">
      <alignment horizontal="left"/>
    </xf>
    <xf numFmtId="2" fontId="39" fillId="0" borderId="64" xfId="0" applyNumberFormat="1" applyFont="1" applyBorder="1" applyAlignment="1">
      <alignment horizontal="center" vertical="center"/>
    </xf>
    <xf numFmtId="0" fontId="39" fillId="0" borderId="51" xfId="0" applyFont="1" applyBorder="1"/>
    <xf numFmtId="0" fontId="39" fillId="0" borderId="43" xfId="0" applyFont="1" applyBorder="1" applyAlignment="1">
      <alignment horizontal="center"/>
    </xf>
    <xf numFmtId="0" fontId="39" fillId="0" borderId="52" xfId="0" applyFont="1" applyBorder="1"/>
    <xf numFmtId="0" fontId="39" fillId="0" borderId="41" xfId="0" applyFont="1" applyBorder="1"/>
    <xf numFmtId="0" fontId="39" fillId="0" borderId="10" xfId="0" applyFont="1" applyBorder="1" applyAlignment="1">
      <alignment horizontal="center"/>
    </xf>
    <xf numFmtId="0" fontId="39" fillId="0" borderId="35" xfId="0" applyFont="1" applyBorder="1"/>
    <xf numFmtId="0" fontId="4" fillId="0" borderId="6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3" fillId="29" borderId="44" xfId="0" applyFont="1" applyFill="1" applyBorder="1" applyAlignment="1">
      <alignment horizontal="center" vertical="center"/>
    </xf>
    <xf numFmtId="1" fontId="3" fillId="25" borderId="63" xfId="0" applyNumberFormat="1" applyFont="1" applyFill="1" applyBorder="1" applyAlignment="1">
      <alignment horizontal="center" vertical="center"/>
    </xf>
    <xf numFmtId="0" fontId="39" fillId="0" borderId="57" xfId="0" applyFont="1" applyBorder="1"/>
    <xf numFmtId="0" fontId="39" fillId="0" borderId="32" xfId="0" applyFont="1" applyBorder="1" applyAlignment="1">
      <alignment horizontal="center"/>
    </xf>
    <xf numFmtId="0" fontId="39" fillId="0" borderId="36" xfId="0" applyFont="1" applyBorder="1"/>
    <xf numFmtId="2" fontId="39" fillId="0" borderId="28" xfId="0" applyNumberFormat="1" applyFont="1" applyBorder="1" applyAlignment="1">
      <alignment horizontal="center"/>
    </xf>
    <xf numFmtId="0" fontId="39" fillId="0" borderId="42" xfId="0" applyFont="1" applyBorder="1" applyAlignment="1">
      <alignment vertical="center"/>
    </xf>
    <xf numFmtId="0" fontId="39" fillId="0" borderId="10" xfId="0" applyFont="1" applyBorder="1"/>
    <xf numFmtId="0" fontId="39" fillId="0" borderId="33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34" xfId="0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/>
    </xf>
    <xf numFmtId="164" fontId="39" fillId="0" borderId="30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9" fillId="0" borderId="39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58" xfId="43" applyFont="1" applyBorder="1" applyAlignment="1">
      <alignment horizontal="center"/>
    </xf>
    <xf numFmtId="0" fontId="39" fillId="0" borderId="57" xfId="43" applyFont="1" applyBorder="1"/>
    <xf numFmtId="0" fontId="39" fillId="0" borderId="32" xfId="43" applyFont="1" applyBorder="1" applyAlignment="1">
      <alignment horizontal="center"/>
    </xf>
    <xf numFmtId="0" fontId="39" fillId="0" borderId="36" xfId="43" applyFont="1" applyBorder="1"/>
    <xf numFmtId="2" fontId="39" fillId="0" borderId="32" xfId="43" applyNumberFormat="1" applyFont="1" applyBorder="1" applyAlignment="1">
      <alignment horizontal="center"/>
    </xf>
    <xf numFmtId="164" fontId="39" fillId="0" borderId="32" xfId="43" applyNumberFormat="1" applyFont="1" applyBorder="1" applyAlignment="1">
      <alignment horizontal="center"/>
    </xf>
    <xf numFmtId="164" fontId="39" fillId="0" borderId="36" xfId="43" applyNumberFormat="1" applyFont="1" applyBorder="1" applyAlignment="1">
      <alignment horizontal="center"/>
    </xf>
    <xf numFmtId="164" fontId="39" fillId="0" borderId="57" xfId="43" applyNumberFormat="1" applyFont="1" applyBorder="1" applyAlignment="1">
      <alignment horizontal="center"/>
    </xf>
    <xf numFmtId="164" fontId="39" fillId="0" borderId="59" xfId="43" applyNumberFormat="1" applyFont="1" applyBorder="1" applyAlignment="1">
      <alignment horizontal="center"/>
    </xf>
    <xf numFmtId="0" fontId="40" fillId="0" borderId="58" xfId="43" applyFont="1" applyBorder="1" applyAlignment="1">
      <alignment horizontal="center"/>
    </xf>
    <xf numFmtId="0" fontId="40" fillId="0" borderId="57" xfId="43" applyFont="1" applyBorder="1"/>
    <xf numFmtId="0" fontId="40" fillId="0" borderId="32" xfId="43" applyFont="1" applyBorder="1" applyAlignment="1">
      <alignment horizontal="center"/>
    </xf>
    <xf numFmtId="0" fontId="40" fillId="0" borderId="36" xfId="43" applyFont="1" applyBorder="1"/>
    <xf numFmtId="2" fontId="40" fillId="0" borderId="32" xfId="43" applyNumberFormat="1" applyFont="1" applyBorder="1" applyAlignment="1">
      <alignment horizontal="center"/>
    </xf>
    <xf numFmtId="164" fontId="40" fillId="0" borderId="32" xfId="43" applyNumberFormat="1" applyFont="1" applyBorder="1" applyAlignment="1">
      <alignment horizontal="center"/>
    </xf>
    <xf numFmtId="164" fontId="40" fillId="0" borderId="36" xfId="43" applyNumberFormat="1" applyFont="1" applyBorder="1" applyAlignment="1">
      <alignment horizontal="center"/>
    </xf>
    <xf numFmtId="164" fontId="40" fillId="0" borderId="57" xfId="43" applyNumberFormat="1" applyFont="1" applyBorder="1" applyAlignment="1">
      <alignment horizontal="center"/>
    </xf>
    <xf numFmtId="164" fontId="40" fillId="0" borderId="59" xfId="43" applyNumberFormat="1" applyFont="1" applyBorder="1" applyAlignment="1">
      <alignment horizontal="center"/>
    </xf>
    <xf numFmtId="0" fontId="40" fillId="0" borderId="34" xfId="43" applyFont="1" applyBorder="1" applyAlignment="1">
      <alignment horizontal="center"/>
    </xf>
    <xf numFmtId="0" fontId="40" fillId="0" borderId="42" xfId="43" applyFont="1" applyBorder="1"/>
    <xf numFmtId="0" fontId="40" fillId="0" borderId="33" xfId="43" applyFont="1" applyBorder="1" applyAlignment="1">
      <alignment horizontal="center"/>
    </xf>
    <xf numFmtId="0" fontId="40" fillId="0" borderId="38" xfId="43" applyFont="1" applyBorder="1"/>
    <xf numFmtId="2" fontId="40" fillId="0" borderId="33" xfId="43" applyNumberFormat="1" applyFont="1" applyBorder="1" applyAlignment="1">
      <alignment horizontal="center"/>
    </xf>
    <xf numFmtId="164" fontId="40" fillId="0" borderId="33" xfId="43" applyNumberFormat="1" applyFont="1" applyBorder="1" applyAlignment="1">
      <alignment horizontal="center"/>
    </xf>
    <xf numFmtId="164" fontId="40" fillId="0" borderId="38" xfId="43" applyNumberFormat="1" applyFont="1" applyBorder="1" applyAlignment="1">
      <alignment horizontal="center"/>
    </xf>
    <xf numFmtId="164" fontId="40" fillId="0" borderId="42" xfId="43" applyNumberFormat="1" applyFont="1" applyBorder="1" applyAlignment="1">
      <alignment horizontal="center"/>
    </xf>
    <xf numFmtId="164" fontId="40" fillId="0" borderId="48" xfId="43" applyNumberFormat="1" applyFont="1" applyBorder="1" applyAlignment="1">
      <alignment horizontal="center"/>
    </xf>
    <xf numFmtId="0" fontId="39" fillId="0" borderId="49" xfId="43" applyFont="1" applyBorder="1" applyAlignment="1">
      <alignment horizontal="center"/>
    </xf>
    <xf numFmtId="0" fontId="40" fillId="0" borderId="49" xfId="43" applyFont="1" applyBorder="1" applyAlignment="1">
      <alignment horizontal="center"/>
    </xf>
    <xf numFmtId="0" fontId="39" fillId="0" borderId="25" xfId="43" applyFont="1" applyBorder="1" applyAlignment="1">
      <alignment horizontal="center"/>
    </xf>
    <xf numFmtId="0" fontId="39" fillId="0" borderId="21" xfId="43" applyFont="1" applyBorder="1" applyAlignment="1">
      <alignment horizontal="center"/>
    </xf>
    <xf numFmtId="0" fontId="39" fillId="0" borderId="22" xfId="43" applyFont="1" applyBorder="1"/>
    <xf numFmtId="0" fontId="39" fillId="0" borderId="22" xfId="43" applyFont="1" applyBorder="1" applyAlignment="1">
      <alignment horizontal="center"/>
    </xf>
    <xf numFmtId="0" fontId="39" fillId="0" borderId="24" xfId="43" applyFont="1" applyBorder="1"/>
    <xf numFmtId="0" fontId="39" fillId="0" borderId="37" xfId="43" applyFont="1" applyBorder="1" applyAlignment="1">
      <alignment horizontal="center"/>
    </xf>
    <xf numFmtId="2" fontId="39" fillId="0" borderId="22" xfId="43" applyNumberFormat="1" applyFont="1" applyBorder="1" applyAlignment="1">
      <alignment horizontal="center"/>
    </xf>
    <xf numFmtId="164" fontId="39" fillId="0" borderId="22" xfId="43" applyNumberFormat="1" applyFont="1" applyBorder="1" applyAlignment="1">
      <alignment horizontal="center"/>
    </xf>
    <xf numFmtId="164" fontId="39" fillId="0" borderId="24" xfId="43" applyNumberFormat="1" applyFont="1" applyBorder="1" applyAlignment="1">
      <alignment horizontal="center"/>
    </xf>
    <xf numFmtId="164" fontId="39" fillId="0" borderId="40" xfId="43" applyNumberFormat="1" applyFont="1" applyBorder="1" applyAlignment="1">
      <alignment horizontal="center"/>
    </xf>
    <xf numFmtId="164" fontId="39" fillId="0" borderId="37" xfId="43" applyNumberFormat="1" applyFont="1" applyBorder="1" applyAlignment="1">
      <alignment horizontal="center"/>
    </xf>
    <xf numFmtId="0" fontId="39" fillId="0" borderId="41" xfId="43" applyFont="1" applyBorder="1"/>
    <xf numFmtId="0" fontId="39" fillId="0" borderId="10" xfId="43" applyFont="1" applyBorder="1" applyAlignment="1">
      <alignment horizontal="center"/>
    </xf>
    <xf numFmtId="0" fontId="39" fillId="0" borderId="35" xfId="43" applyFont="1" applyBorder="1"/>
    <xf numFmtId="2" fontId="39" fillId="0" borderId="10" xfId="43" applyNumberFormat="1" applyFont="1" applyBorder="1" applyAlignment="1">
      <alignment horizontal="center"/>
    </xf>
    <xf numFmtId="164" fontId="39" fillId="0" borderId="10" xfId="43" applyNumberFormat="1" applyFont="1" applyBorder="1" applyAlignment="1">
      <alignment horizontal="center"/>
    </xf>
    <xf numFmtId="164" fontId="39" fillId="0" borderId="35" xfId="43" applyNumberFormat="1" applyFont="1" applyBorder="1" applyAlignment="1">
      <alignment horizontal="center"/>
    </xf>
    <xf numFmtId="164" fontId="39" fillId="0" borderId="41" xfId="43" applyNumberFormat="1" applyFont="1" applyBorder="1" applyAlignment="1">
      <alignment horizontal="center"/>
    </xf>
    <xf numFmtId="164" fontId="39" fillId="0" borderId="75" xfId="43" applyNumberFormat="1" applyFont="1" applyBorder="1" applyAlignment="1">
      <alignment horizontal="center"/>
    </xf>
    <xf numFmtId="0" fontId="40" fillId="0" borderId="41" xfId="43" applyFont="1" applyBorder="1"/>
    <xf numFmtId="0" fontId="40" fillId="0" borderId="10" xfId="43" applyFont="1" applyBorder="1" applyAlignment="1">
      <alignment horizontal="center"/>
    </xf>
    <xf numFmtId="0" fontId="40" fillId="0" borderId="35" xfId="43" applyFont="1" applyBorder="1"/>
    <xf numFmtId="2" fontId="40" fillId="0" borderId="10" xfId="43" applyNumberFormat="1" applyFont="1" applyBorder="1" applyAlignment="1">
      <alignment horizontal="center"/>
    </xf>
    <xf numFmtId="164" fontId="40" fillId="0" borderId="10" xfId="43" applyNumberFormat="1" applyFont="1" applyBorder="1" applyAlignment="1">
      <alignment horizontal="center"/>
    </xf>
    <xf numFmtId="164" fontId="40" fillId="0" borderId="35" xfId="43" applyNumberFormat="1" applyFont="1" applyBorder="1" applyAlignment="1">
      <alignment horizontal="center"/>
    </xf>
    <xf numFmtId="164" fontId="40" fillId="0" borderId="41" xfId="43" applyNumberFormat="1" applyFont="1" applyBorder="1" applyAlignment="1">
      <alignment horizontal="center"/>
    </xf>
    <xf numFmtId="164" fontId="40" fillId="0" borderId="75" xfId="43" applyNumberFormat="1" applyFont="1" applyBorder="1" applyAlignment="1">
      <alignment horizontal="center"/>
    </xf>
    <xf numFmtId="0" fontId="40" fillId="0" borderId="57" xfId="43" applyFont="1" applyBorder="1" applyAlignment="1">
      <alignment vertical="center"/>
    </xf>
    <xf numFmtId="0" fontId="40" fillId="0" borderId="32" xfId="43" applyFont="1" applyBorder="1" applyAlignment="1">
      <alignment horizontal="center" vertical="center"/>
    </xf>
    <xf numFmtId="0" fontId="40" fillId="0" borderId="36" xfId="43" applyFont="1" applyBorder="1" applyAlignment="1">
      <alignment vertical="center"/>
    </xf>
    <xf numFmtId="0" fontId="40" fillId="0" borderId="58" xfId="43" applyFont="1" applyBorder="1" applyAlignment="1">
      <alignment horizontal="center" vertical="center"/>
    </xf>
    <xf numFmtId="2" fontId="40" fillId="0" borderId="57" xfId="43" applyNumberFormat="1" applyFont="1" applyBorder="1" applyAlignment="1">
      <alignment horizontal="center"/>
    </xf>
    <xf numFmtId="2" fontId="40" fillId="0" borderId="36" xfId="43" applyNumberFormat="1" applyFont="1" applyBorder="1" applyAlignment="1">
      <alignment horizontal="center"/>
    </xf>
    <xf numFmtId="2" fontId="40" fillId="0" borderId="59" xfId="43" applyNumberFormat="1" applyFont="1" applyBorder="1" applyAlignment="1">
      <alignment horizont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561974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921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/AppData/Local/Temp/Kopie%20-%20Startovka_Milevsk&#253;_poh&#225;r_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opLeftCell="A115" workbookViewId="0">
      <selection activeCell="A133" sqref="A133:XFD133"/>
    </sheetView>
  </sheetViews>
  <sheetFormatPr defaultRowHeight="12.75"/>
  <cols>
    <col min="1" max="1" width="8.140625" style="27" bestFit="1" customWidth="1"/>
    <col min="2" max="2" width="8.7109375" style="27" bestFit="1" customWidth="1"/>
    <col min="3" max="3" width="26.42578125" style="28" bestFit="1" customWidth="1"/>
    <col min="4" max="4" width="11" style="27" bestFit="1" customWidth="1"/>
    <col min="5" max="5" width="31.7109375" style="29" customWidth="1"/>
    <col min="6" max="6" width="8.7109375" style="27" bestFit="1" customWidth="1"/>
    <col min="7" max="7" width="14.5703125" style="28" hidden="1" customWidth="1"/>
    <col min="8" max="8" width="17.28515625" style="28" hidden="1" customWidth="1"/>
    <col min="9" max="9" width="12.5703125" style="28" hidden="1" customWidth="1"/>
    <col min="10" max="10" width="16.42578125" style="28" hidden="1" customWidth="1"/>
    <col min="11" max="11" width="46.5703125" style="30" bestFit="1" customWidth="1"/>
    <col min="12" max="16384" width="9.140625" style="30"/>
  </cols>
  <sheetData>
    <row r="1" spans="1:11">
      <c r="A1" s="27" t="s">
        <v>14</v>
      </c>
      <c r="B1" s="27" t="s">
        <v>15</v>
      </c>
      <c r="C1" s="30" t="s">
        <v>16</v>
      </c>
      <c r="D1" s="27" t="s">
        <v>2</v>
      </c>
      <c r="E1" s="28" t="s">
        <v>3</v>
      </c>
      <c r="F1" s="27" t="s">
        <v>4</v>
      </c>
      <c r="G1" s="28" t="s">
        <v>1</v>
      </c>
      <c r="H1" s="28" t="s">
        <v>17</v>
      </c>
      <c r="I1" s="28" t="s">
        <v>19</v>
      </c>
      <c r="J1" s="28" t="s">
        <v>18</v>
      </c>
      <c r="K1" s="30" t="s">
        <v>20</v>
      </c>
    </row>
    <row r="2" spans="1:11">
      <c r="A2" s="308">
        <v>1</v>
      </c>
      <c r="B2" s="308">
        <v>1</v>
      </c>
      <c r="C2" s="309" t="s">
        <v>1473</v>
      </c>
      <c r="D2" s="308">
        <v>2012</v>
      </c>
      <c r="E2" s="310" t="s">
        <v>1474</v>
      </c>
      <c r="F2" s="309" t="s">
        <v>1048</v>
      </c>
      <c r="G2" s="311" t="s">
        <v>1298</v>
      </c>
      <c r="H2" s="311" t="s">
        <v>1005</v>
      </c>
      <c r="I2" s="309" t="e">
        <f>VLOOKUP(G2,Příjmení!$A$1:$B$999,2,FALSE)</f>
        <v>#N/A</v>
      </c>
      <c r="J2" s="309" t="str">
        <f>VLOOKUP(H2,Jména!$A$1:$B$997,2,FALSE)</f>
        <v>Sofie</v>
      </c>
      <c r="K2" s="310" t="str">
        <f>Popis!$B$6</f>
        <v>1. kategorie: Naděje nejmladší B, ročník 2012 a mladší</v>
      </c>
    </row>
    <row r="3" spans="1:11">
      <c r="A3" s="308">
        <v>1</v>
      </c>
      <c r="B3" s="308">
        <v>3</v>
      </c>
      <c r="C3" s="309" t="s">
        <v>1557</v>
      </c>
      <c r="D3" s="308">
        <v>2012</v>
      </c>
      <c r="E3" s="310" t="s">
        <v>1556</v>
      </c>
      <c r="F3" s="309" t="s">
        <v>1048</v>
      </c>
      <c r="G3" s="311"/>
      <c r="H3" s="311"/>
      <c r="I3" s="309"/>
      <c r="J3" s="309"/>
      <c r="K3" s="310" t="str">
        <f>Popis!$B$6</f>
        <v>1. kategorie: Naděje nejmladší B, ročník 2012 a mladší</v>
      </c>
    </row>
    <row r="4" spans="1:11">
      <c r="A4" s="308">
        <v>1</v>
      </c>
      <c r="B4" s="308">
        <v>4</v>
      </c>
      <c r="C4" s="309" t="s">
        <v>1492</v>
      </c>
      <c r="D4" s="308">
        <v>2012</v>
      </c>
      <c r="E4" s="310" t="s">
        <v>1491</v>
      </c>
      <c r="F4" s="309" t="s">
        <v>1493</v>
      </c>
      <c r="G4" s="311"/>
      <c r="H4" s="311"/>
      <c r="I4" s="309"/>
      <c r="J4" s="309"/>
      <c r="K4" s="310" t="str">
        <f>Popis!$B$6</f>
        <v>1. kategorie: Naděje nejmladší B, ročník 2012 a mladší</v>
      </c>
    </row>
    <row r="5" spans="1:11">
      <c r="A5" s="308">
        <v>1</v>
      </c>
      <c r="B5" s="308">
        <v>5</v>
      </c>
      <c r="C5" s="309" t="s">
        <v>1555</v>
      </c>
      <c r="D5" s="308">
        <v>2012</v>
      </c>
      <c r="E5" s="310" t="s">
        <v>1556</v>
      </c>
      <c r="F5" s="309" t="s">
        <v>1048</v>
      </c>
      <c r="G5" s="311"/>
      <c r="H5" s="311"/>
      <c r="I5" s="309"/>
      <c r="J5" s="309"/>
      <c r="K5" s="310" t="str">
        <f>Popis!$B$6</f>
        <v>1. kategorie: Naděje nejmladší B, ročník 2012 a mladší</v>
      </c>
    </row>
    <row r="6" spans="1:11">
      <c r="A6" s="308">
        <v>1</v>
      </c>
      <c r="B6" s="308">
        <v>6</v>
      </c>
      <c r="C6" s="309" t="s">
        <v>1532</v>
      </c>
      <c r="D6" s="308">
        <v>2012</v>
      </c>
      <c r="E6" s="310" t="s">
        <v>1533</v>
      </c>
      <c r="F6" s="309" t="s">
        <v>1048</v>
      </c>
      <c r="G6" s="311"/>
      <c r="H6" s="311"/>
      <c r="I6" s="309"/>
      <c r="J6" s="309"/>
      <c r="K6" s="310" t="str">
        <f>Popis!$B$6</f>
        <v>1. kategorie: Naděje nejmladší B, ročník 2012 a mladší</v>
      </c>
    </row>
    <row r="7" spans="1:11">
      <c r="A7" s="361">
        <v>2</v>
      </c>
      <c r="B7" s="361">
        <v>1</v>
      </c>
      <c r="C7" s="362" t="s">
        <v>1588</v>
      </c>
      <c r="D7" s="361">
        <v>2011</v>
      </c>
      <c r="E7" s="363" t="s">
        <v>1575</v>
      </c>
      <c r="F7" s="362" t="s">
        <v>1552</v>
      </c>
      <c r="G7" s="364" t="s">
        <v>1301</v>
      </c>
      <c r="H7" s="364" t="s">
        <v>1302</v>
      </c>
      <c r="I7" s="362" t="e">
        <f>VLOOKUP(G7,Příjmení!$A$1:$B$999,2,FALSE)</f>
        <v>#N/A</v>
      </c>
      <c r="J7" s="362" t="str">
        <f>VLOOKUP(H7,Jména!$A$1:$B$997,2,FALSE)</f>
        <v>Ester</v>
      </c>
      <c r="K7" s="363" t="str">
        <f>Popis!$B$7</f>
        <v>2. kategorie: Naděje nejmladší A, ročník 2011</v>
      </c>
    </row>
    <row r="8" spans="1:11">
      <c r="A8" s="361">
        <v>2</v>
      </c>
      <c r="B8" s="361">
        <v>2</v>
      </c>
      <c r="C8" s="365" t="s">
        <v>1480</v>
      </c>
      <c r="D8" s="361">
        <v>2011</v>
      </c>
      <c r="E8" s="365" t="s">
        <v>1586</v>
      </c>
      <c r="F8" s="362" t="s">
        <v>1048</v>
      </c>
      <c r="G8" s="364" t="s">
        <v>498</v>
      </c>
      <c r="H8" s="364" t="s">
        <v>1062</v>
      </c>
      <c r="I8" s="362" t="str">
        <f>VLOOKUP(G8,Příjmení!$A$1:$B$999,2,FALSE)</f>
        <v>Kučerové</v>
      </c>
      <c r="J8" s="362" t="str">
        <f>VLOOKUP(H8,Jména!$A$1:$B$997,2,FALSE)</f>
        <v>Emě</v>
      </c>
      <c r="K8" s="363" t="str">
        <f>Popis!$B$7</f>
        <v>2. kategorie: Naděje nejmladší A, ročník 2011</v>
      </c>
    </row>
    <row r="9" spans="1:11">
      <c r="A9" s="361">
        <v>2</v>
      </c>
      <c r="B9" s="361">
        <v>3</v>
      </c>
      <c r="C9" s="362" t="s">
        <v>1430</v>
      </c>
      <c r="D9" s="361">
        <v>2011</v>
      </c>
      <c r="E9" s="363" t="s">
        <v>1431</v>
      </c>
      <c r="F9" s="362" t="s">
        <v>1048</v>
      </c>
      <c r="G9" s="364" t="s">
        <v>1304</v>
      </c>
      <c r="H9" s="364" t="s">
        <v>100</v>
      </c>
      <c r="I9" s="362" t="e">
        <f>VLOOKUP(G9,Příjmení!$A$1:$B$999,2,FALSE)</f>
        <v>#N/A</v>
      </c>
      <c r="J9" s="362" t="str">
        <f>VLOOKUP(H9,Jména!$A$1:$B$997,2,FALSE)</f>
        <v>Kateřině</v>
      </c>
      <c r="K9" s="363" t="str">
        <f>Popis!$B$7</f>
        <v>2. kategorie: Naděje nejmladší A, ročník 2011</v>
      </c>
    </row>
    <row r="10" spans="1:11">
      <c r="A10" s="361">
        <v>2</v>
      </c>
      <c r="B10" s="361">
        <v>4</v>
      </c>
      <c r="C10" s="362" t="s">
        <v>1602</v>
      </c>
      <c r="D10" s="361">
        <v>2011</v>
      </c>
      <c r="E10" s="363" t="s">
        <v>1533</v>
      </c>
      <c r="F10" s="362" t="s">
        <v>1048</v>
      </c>
      <c r="G10" s="364" t="s">
        <v>1305</v>
      </c>
      <c r="H10" s="364" t="s">
        <v>1306</v>
      </c>
      <c r="I10" s="362" t="e">
        <f>VLOOKUP(G10,Příjmení!$A$1:$B$999,2,FALSE)</f>
        <v>#N/A</v>
      </c>
      <c r="J10" s="362" t="str">
        <f>VLOOKUP(H10,Jména!$A$1:$B$997,2,FALSE)</f>
        <v>Sofii</v>
      </c>
      <c r="K10" s="363" t="str">
        <f>Popis!$B$7</f>
        <v>2. kategorie: Naděje nejmladší A, ročník 2011</v>
      </c>
    </row>
    <row r="11" spans="1:11">
      <c r="A11" s="361">
        <v>2</v>
      </c>
      <c r="B11" s="361">
        <v>5</v>
      </c>
      <c r="C11" s="362" t="s">
        <v>1558</v>
      </c>
      <c r="D11" s="361">
        <v>2011</v>
      </c>
      <c r="E11" s="363" t="s">
        <v>1556</v>
      </c>
      <c r="F11" s="362" t="s">
        <v>1048</v>
      </c>
      <c r="G11" s="364" t="s">
        <v>1308</v>
      </c>
      <c r="H11" s="364" t="s">
        <v>1309</v>
      </c>
      <c r="I11" s="362" t="e">
        <f>VLOOKUP(G11,Příjmení!$A$1:$B$999,2,FALSE)</f>
        <v>#N/A</v>
      </c>
      <c r="J11" s="362" t="str">
        <f>VLOOKUP(H11,Jména!$A$1:$B$997,2,FALSE)</f>
        <v>Darje</v>
      </c>
      <c r="K11" s="363" t="str">
        <f>Popis!$B$7</f>
        <v>2. kategorie: Naděje nejmladší A, ročník 2011</v>
      </c>
    </row>
    <row r="12" spans="1:11">
      <c r="A12" s="361">
        <v>2</v>
      </c>
      <c r="B12" s="361">
        <v>6</v>
      </c>
      <c r="C12" s="365" t="s">
        <v>1486</v>
      </c>
      <c r="D12" s="361">
        <v>2011</v>
      </c>
      <c r="E12" s="365" t="s">
        <v>1487</v>
      </c>
      <c r="F12" s="362" t="s">
        <v>1048</v>
      </c>
      <c r="G12" s="364"/>
      <c r="H12" s="364"/>
      <c r="I12" s="362"/>
      <c r="J12" s="362"/>
      <c r="K12" s="363" t="str">
        <f>Popis!$B$7</f>
        <v>2. kategorie: Naděje nejmladší A, ročník 2011</v>
      </c>
    </row>
    <row r="13" spans="1:11">
      <c r="A13" s="361">
        <v>2</v>
      </c>
      <c r="B13" s="361">
        <v>7</v>
      </c>
      <c r="C13" s="362" t="s">
        <v>1538</v>
      </c>
      <c r="D13" s="361">
        <v>2011</v>
      </c>
      <c r="E13" s="363" t="s">
        <v>1539</v>
      </c>
      <c r="F13" s="362" t="s">
        <v>1048</v>
      </c>
      <c r="G13" s="364"/>
      <c r="H13" s="364"/>
      <c r="I13" s="362"/>
      <c r="J13" s="362"/>
      <c r="K13" s="363" t="str">
        <f>Popis!$B$7</f>
        <v>2. kategorie: Naděje nejmladší A, ročník 2011</v>
      </c>
    </row>
    <row r="14" spans="1:11">
      <c r="A14" s="361">
        <v>2</v>
      </c>
      <c r="B14" s="361">
        <v>8</v>
      </c>
      <c r="C14" s="362" t="s">
        <v>1553</v>
      </c>
      <c r="D14" s="361">
        <v>2011</v>
      </c>
      <c r="E14" s="363" t="s">
        <v>1575</v>
      </c>
      <c r="F14" s="362" t="s">
        <v>1552</v>
      </c>
      <c r="G14" s="364"/>
      <c r="H14" s="364"/>
      <c r="I14" s="362"/>
      <c r="J14" s="362"/>
      <c r="K14" s="363" t="str">
        <f>Popis!$B$7</f>
        <v>2. kategorie: Naděje nejmladší A, ročník 2011</v>
      </c>
    </row>
    <row r="15" spans="1:11">
      <c r="A15" s="361">
        <v>2</v>
      </c>
      <c r="B15" s="361">
        <v>10</v>
      </c>
      <c r="C15" s="362" t="s">
        <v>1589</v>
      </c>
      <c r="D15" s="361">
        <v>2011</v>
      </c>
      <c r="E15" s="363" t="s">
        <v>1569</v>
      </c>
      <c r="F15" s="362" t="s">
        <v>1552</v>
      </c>
      <c r="G15" s="364"/>
      <c r="H15" s="364"/>
      <c r="I15" s="362"/>
      <c r="J15" s="362"/>
      <c r="K15" s="363" t="str">
        <f>Popis!$B$7</f>
        <v>2. kategorie: Naděje nejmladší A, ročník 2011</v>
      </c>
    </row>
    <row r="16" spans="1:11">
      <c r="A16" s="366">
        <v>3</v>
      </c>
      <c r="B16" s="366">
        <v>1</v>
      </c>
      <c r="C16" s="368" t="s">
        <v>1425</v>
      </c>
      <c r="D16" s="366">
        <v>2010</v>
      </c>
      <c r="E16" s="368" t="s">
        <v>1424</v>
      </c>
      <c r="F16" s="369" t="s">
        <v>1048</v>
      </c>
      <c r="G16" s="370" t="s">
        <v>1311</v>
      </c>
      <c r="H16" s="370" t="s">
        <v>137</v>
      </c>
      <c r="I16" s="369" t="e">
        <f>VLOOKUP(G16,Příjmení!$A$1:$B$999,2,FALSE)</f>
        <v>#N/A</v>
      </c>
      <c r="J16" s="369" t="str">
        <f>VLOOKUP(H16,Jména!$A$1:$B$997,2,FALSE)</f>
        <v>Markétě</v>
      </c>
      <c r="K16" s="368" t="str">
        <f>Popis!$B$8</f>
        <v>3. kategorie: Naděje mladší B, ročník 2010</v>
      </c>
    </row>
    <row r="17" spans="1:11">
      <c r="A17" s="366">
        <v>3</v>
      </c>
      <c r="B17" s="366">
        <v>2</v>
      </c>
      <c r="C17" s="369" t="s">
        <v>1446</v>
      </c>
      <c r="D17" s="366">
        <v>2010</v>
      </c>
      <c r="E17" s="369" t="s">
        <v>1447</v>
      </c>
      <c r="F17" s="369" t="s">
        <v>1048</v>
      </c>
      <c r="G17" s="370" t="s">
        <v>471</v>
      </c>
      <c r="H17" s="370" t="s">
        <v>1312</v>
      </c>
      <c r="I17" s="369" t="str">
        <f>VLOOKUP(G17,Příjmení!$A$1:$B$999,2,FALSE)</f>
        <v>Kratochvílové</v>
      </c>
      <c r="J17" s="369" t="str">
        <f>VLOOKUP(H17,Jména!$A$1:$B$997,2,FALSE)</f>
        <v>Leontýně</v>
      </c>
      <c r="K17" s="368" t="str">
        <f>Popis!$B$8</f>
        <v>3. kategorie: Naděje mladší B, ročník 2010</v>
      </c>
    </row>
    <row r="18" spans="1:11">
      <c r="A18" s="366">
        <v>3</v>
      </c>
      <c r="B18" s="366">
        <v>3</v>
      </c>
      <c r="C18" s="369" t="s">
        <v>1495</v>
      </c>
      <c r="D18" s="366">
        <v>2010</v>
      </c>
      <c r="E18" s="369" t="s">
        <v>1491</v>
      </c>
      <c r="F18" s="369" t="s">
        <v>1493</v>
      </c>
      <c r="G18" s="370"/>
      <c r="H18" s="370"/>
      <c r="I18" s="369"/>
      <c r="J18" s="369"/>
      <c r="K18" s="368" t="str">
        <f>Popis!$B$8</f>
        <v>3. kategorie: Naděje mladší B, ročník 2010</v>
      </c>
    </row>
    <row r="19" spans="1:11">
      <c r="A19" s="366">
        <v>3</v>
      </c>
      <c r="B19" s="366">
        <v>4</v>
      </c>
      <c r="C19" s="368" t="s">
        <v>1554</v>
      </c>
      <c r="D19" s="366">
        <v>2010</v>
      </c>
      <c r="E19" s="368" t="s">
        <v>1575</v>
      </c>
      <c r="F19" s="369" t="s">
        <v>1552</v>
      </c>
      <c r="G19" s="370" t="s">
        <v>746</v>
      </c>
      <c r="H19" s="370" t="s">
        <v>860</v>
      </c>
      <c r="I19" s="369" t="str">
        <f>VLOOKUP(G19,Příjmení!$A$1:$B$999,2,FALSE)</f>
        <v>Štěpánkové</v>
      </c>
      <c r="J19" s="369" t="str">
        <f>VLOOKUP(H19,Jména!$A$1:$B$997,2,FALSE)</f>
        <v>Anetě</v>
      </c>
      <c r="K19" s="368" t="str">
        <f>Popis!$B$8</f>
        <v>3. kategorie: Naděje mladší B, ročník 2010</v>
      </c>
    </row>
    <row r="20" spans="1:11">
      <c r="A20" s="366">
        <v>3</v>
      </c>
      <c r="B20" s="366">
        <v>5</v>
      </c>
      <c r="C20" s="367" t="s">
        <v>1423</v>
      </c>
      <c r="D20" s="366">
        <v>2010</v>
      </c>
      <c r="E20" s="368" t="s">
        <v>1424</v>
      </c>
      <c r="F20" s="369" t="s">
        <v>1048</v>
      </c>
      <c r="G20" s="370" t="s">
        <v>1315</v>
      </c>
      <c r="H20" s="370" t="s">
        <v>1316</v>
      </c>
      <c r="I20" s="369" t="e">
        <f>VLOOKUP(G20,Příjmení!$A$1:$B$999,2,FALSE)</f>
        <v>#N/A</v>
      </c>
      <c r="J20" s="369" t="str">
        <f>VLOOKUP(H20,Jména!$A$1:$B$997,2,FALSE)</f>
        <v>Valerii</v>
      </c>
      <c r="K20" s="368" t="str">
        <f>Popis!$B$8</f>
        <v>3. kategorie: Naděje mladší B, ročník 2010</v>
      </c>
    </row>
    <row r="21" spans="1:11">
      <c r="A21" s="366">
        <v>3</v>
      </c>
      <c r="B21" s="366">
        <v>6</v>
      </c>
      <c r="C21" s="369" t="s">
        <v>1434</v>
      </c>
      <c r="D21" s="366">
        <v>2010</v>
      </c>
      <c r="E21" s="369" t="s">
        <v>1422</v>
      </c>
      <c r="F21" s="369" t="s">
        <v>1048</v>
      </c>
      <c r="G21" s="370"/>
      <c r="H21" s="370"/>
      <c r="I21" s="369"/>
      <c r="J21" s="369"/>
      <c r="K21" s="368" t="str">
        <f>Popis!$B$8</f>
        <v>3. kategorie: Naděje mladší B, ročník 2010</v>
      </c>
    </row>
    <row r="22" spans="1:11">
      <c r="A22" s="366">
        <v>3</v>
      </c>
      <c r="B22" s="366">
        <v>7</v>
      </c>
      <c r="C22" s="369" t="s">
        <v>1482</v>
      </c>
      <c r="D22" s="366">
        <v>2010</v>
      </c>
      <c r="E22" s="369" t="s">
        <v>1586</v>
      </c>
      <c r="F22" s="369" t="s">
        <v>1048</v>
      </c>
      <c r="G22" s="370"/>
      <c r="H22" s="370"/>
      <c r="I22" s="369"/>
      <c r="J22" s="369"/>
      <c r="K22" s="368" t="str">
        <f>Popis!$B$8</f>
        <v>3. kategorie: Naděje mladší B, ročník 2010</v>
      </c>
    </row>
    <row r="23" spans="1:11">
      <c r="A23" s="366">
        <v>3</v>
      </c>
      <c r="B23" s="366">
        <v>8</v>
      </c>
      <c r="C23" s="369" t="s">
        <v>1540</v>
      </c>
      <c r="D23" s="366">
        <v>2010</v>
      </c>
      <c r="E23" s="369" t="s">
        <v>1539</v>
      </c>
      <c r="F23" s="369" t="s">
        <v>1048</v>
      </c>
      <c r="G23" s="370"/>
      <c r="H23" s="370"/>
      <c r="I23" s="369"/>
      <c r="J23" s="369"/>
      <c r="K23" s="368" t="str">
        <f>Popis!$B$8</f>
        <v>3. kategorie: Naděje mladší B, ročník 2010</v>
      </c>
    </row>
    <row r="24" spans="1:11">
      <c r="A24" s="366">
        <v>3</v>
      </c>
      <c r="B24" s="366">
        <v>10</v>
      </c>
      <c r="C24" s="369" t="s">
        <v>1483</v>
      </c>
      <c r="D24" s="366">
        <v>2010</v>
      </c>
      <c r="E24" s="369" t="s">
        <v>1586</v>
      </c>
      <c r="F24" s="369" t="s">
        <v>1048</v>
      </c>
      <c r="G24" s="370"/>
      <c r="H24" s="370"/>
      <c r="I24" s="369"/>
      <c r="J24" s="369"/>
      <c r="K24" s="368" t="str">
        <f>Popis!$B$8</f>
        <v>3. kategorie: Naděje mladší B, ročník 2010</v>
      </c>
    </row>
    <row r="25" spans="1:11">
      <c r="A25" s="366">
        <v>3</v>
      </c>
      <c r="B25" s="366">
        <v>11</v>
      </c>
      <c r="C25" s="369" t="s">
        <v>1494</v>
      </c>
      <c r="D25" s="366">
        <v>2010</v>
      </c>
      <c r="E25" s="369" t="s">
        <v>1491</v>
      </c>
      <c r="F25" s="369" t="s">
        <v>1493</v>
      </c>
      <c r="G25" s="370"/>
      <c r="H25" s="370"/>
      <c r="I25" s="369"/>
      <c r="J25" s="369"/>
      <c r="K25" s="368" t="str">
        <f>Popis!$B$8</f>
        <v>3. kategorie: Naděje mladší B, ročník 2010</v>
      </c>
    </row>
    <row r="26" spans="1:11">
      <c r="A26" s="366">
        <v>3</v>
      </c>
      <c r="B26" s="366">
        <v>12</v>
      </c>
      <c r="C26" s="368" t="s">
        <v>1426</v>
      </c>
      <c r="D26" s="366">
        <v>2010</v>
      </c>
      <c r="E26" s="368" t="s">
        <v>1424</v>
      </c>
      <c r="F26" s="369" t="s">
        <v>1048</v>
      </c>
      <c r="G26" s="370"/>
      <c r="H26" s="370"/>
      <c r="I26" s="369"/>
      <c r="J26" s="369"/>
      <c r="K26" s="368" t="str">
        <f>Popis!$B$8</f>
        <v>3. kategorie: Naděje mladší B, ročník 2010</v>
      </c>
    </row>
    <row r="27" spans="1:11">
      <c r="A27" s="366">
        <v>3</v>
      </c>
      <c r="B27" s="366">
        <v>13</v>
      </c>
      <c r="C27" s="369" t="s">
        <v>1481</v>
      </c>
      <c r="D27" s="366">
        <v>2010</v>
      </c>
      <c r="E27" s="369" t="s">
        <v>1586</v>
      </c>
      <c r="F27" s="369" t="s">
        <v>1048</v>
      </c>
      <c r="G27" s="370"/>
      <c r="H27" s="370"/>
      <c r="I27" s="369"/>
      <c r="J27" s="369"/>
      <c r="K27" s="368" t="str">
        <f>Popis!$B$8</f>
        <v>3. kategorie: Naděje mladší B, ročník 2010</v>
      </c>
    </row>
    <row r="28" spans="1:11">
      <c r="A28" s="366">
        <v>3</v>
      </c>
      <c r="B28" s="366">
        <v>14</v>
      </c>
      <c r="C28" s="369" t="s">
        <v>1590</v>
      </c>
      <c r="D28" s="366">
        <v>2010</v>
      </c>
      <c r="E28" s="369" t="s">
        <v>1544</v>
      </c>
      <c r="F28" s="369" t="s">
        <v>1048</v>
      </c>
      <c r="G28" s="370"/>
      <c r="H28" s="370"/>
      <c r="I28" s="369"/>
      <c r="J28" s="369"/>
      <c r="K28" s="368" t="str">
        <f>Popis!$B$8</f>
        <v>3. kategorie: Naděje mladší B, ročník 2010</v>
      </c>
    </row>
    <row r="29" spans="1:11">
      <c r="A29" s="279">
        <v>4</v>
      </c>
      <c r="B29" s="279">
        <v>1</v>
      </c>
      <c r="C29" s="307" t="s">
        <v>1475</v>
      </c>
      <c r="D29" s="279">
        <v>2009</v>
      </c>
      <c r="E29" s="179" t="s">
        <v>1474</v>
      </c>
      <c r="F29" s="179" t="s">
        <v>1048</v>
      </c>
      <c r="G29" s="280" t="s">
        <v>1317</v>
      </c>
      <c r="H29" s="280" t="s">
        <v>1318</v>
      </c>
      <c r="I29" s="179" t="e">
        <f>VLOOKUP(G29,Příjmení!$A$1:$B$999,2,FALSE)</f>
        <v>#N/A</v>
      </c>
      <c r="J29" s="179" t="str">
        <f>VLOOKUP(H29,Jména!$A$1:$B$997,2,FALSE)</f>
        <v>Krystíně</v>
      </c>
      <c r="K29" s="180" t="str">
        <f>Popis!$B$9</f>
        <v>4. kategorie: Naděje mladší A,ročník 2009</v>
      </c>
    </row>
    <row r="30" spans="1:11">
      <c r="A30" s="279">
        <v>4</v>
      </c>
      <c r="B30" s="279">
        <v>2</v>
      </c>
      <c r="C30" s="180" t="s">
        <v>1415</v>
      </c>
      <c r="D30" s="279">
        <v>2009</v>
      </c>
      <c r="E30" s="180" t="s">
        <v>1416</v>
      </c>
      <c r="F30" s="179" t="s">
        <v>1048</v>
      </c>
      <c r="G30" s="280" t="s">
        <v>1319</v>
      </c>
      <c r="H30" s="280" t="s">
        <v>119</v>
      </c>
      <c r="I30" s="179" t="e">
        <f>VLOOKUP(G30,Příjmení!$A$1:$B$999,2,FALSE)</f>
        <v>#N/A</v>
      </c>
      <c r="J30" s="179" t="str">
        <f>VLOOKUP(H30,Jména!$A$1:$B$997,2,FALSE)</f>
        <v>Michaele</v>
      </c>
      <c r="K30" s="180" t="str">
        <f>Popis!$B$9</f>
        <v>4. kategorie: Naděje mladší A,ročník 2009</v>
      </c>
    </row>
    <row r="31" spans="1:11">
      <c r="A31" s="279">
        <v>4</v>
      </c>
      <c r="B31" s="279">
        <v>3</v>
      </c>
      <c r="C31" s="179" t="s">
        <v>1603</v>
      </c>
      <c r="D31" s="279">
        <v>2009</v>
      </c>
      <c r="E31" s="180" t="s">
        <v>1424</v>
      </c>
      <c r="F31" s="179" t="s">
        <v>1048</v>
      </c>
      <c r="G31" s="280" t="s">
        <v>1320</v>
      </c>
      <c r="H31" s="280" t="s">
        <v>853</v>
      </c>
      <c r="I31" s="179" t="e">
        <f>VLOOKUP(G31,Příjmení!$A$1:$B$999,2,FALSE)</f>
        <v>#N/A</v>
      </c>
      <c r="J31" s="179" t="str">
        <f>VLOOKUP(H31,Jména!$A$1:$B$997,2,FALSE)</f>
        <v>Alici</v>
      </c>
      <c r="K31" s="180" t="str">
        <f>Popis!$B$9</f>
        <v>4. kategorie: Naděje mladší A,ročník 2009</v>
      </c>
    </row>
    <row r="32" spans="1:11">
      <c r="A32" s="279">
        <v>4</v>
      </c>
      <c r="B32" s="279">
        <v>5</v>
      </c>
      <c r="C32" s="307" t="s">
        <v>1476</v>
      </c>
      <c r="D32" s="279">
        <v>2009</v>
      </c>
      <c r="E32" s="179" t="s">
        <v>1474</v>
      </c>
      <c r="F32" s="179" t="s">
        <v>1048</v>
      </c>
      <c r="G32" s="280" t="s">
        <v>1321</v>
      </c>
      <c r="H32" s="280" t="s">
        <v>137</v>
      </c>
      <c r="I32" s="179" t="e">
        <f>VLOOKUP(G32,Příjmení!$A$1:$B$999,2,FALSE)</f>
        <v>#N/A</v>
      </c>
      <c r="J32" s="179" t="str">
        <f>VLOOKUP(H32,Jména!$A$1:$B$997,2,FALSE)</f>
        <v>Markétě</v>
      </c>
      <c r="K32" s="180" t="str">
        <f>Popis!$B$9</f>
        <v>4. kategorie: Naděje mladší A,ročník 2009</v>
      </c>
    </row>
    <row r="33" spans="1:11">
      <c r="A33" s="279">
        <v>4</v>
      </c>
      <c r="B33" s="279">
        <v>6</v>
      </c>
      <c r="C33" s="307" t="s">
        <v>1584</v>
      </c>
      <c r="D33" s="279">
        <v>2009</v>
      </c>
      <c r="E33" s="179" t="s">
        <v>1551</v>
      </c>
      <c r="F33" s="179" t="s">
        <v>1582</v>
      </c>
      <c r="G33" s="280" t="s">
        <v>1322</v>
      </c>
      <c r="H33" s="280" t="s">
        <v>1323</v>
      </c>
      <c r="I33" s="179" t="e">
        <f>VLOOKUP(G33,Příjmení!$A$1:$B$999,2,FALSE)</f>
        <v>#N/A</v>
      </c>
      <c r="J33" s="179" t="str">
        <f>VLOOKUP(H33,Jména!$A$1:$B$997,2,FALSE)</f>
        <v>Anastasia</v>
      </c>
      <c r="K33" s="180" t="str">
        <f>Popis!$B$9</f>
        <v>4. kategorie: Naděje mladší A,ročník 2009</v>
      </c>
    </row>
    <row r="34" spans="1:11">
      <c r="A34" s="279">
        <v>4</v>
      </c>
      <c r="B34" s="279">
        <v>7</v>
      </c>
      <c r="C34" s="307" t="s">
        <v>1503</v>
      </c>
      <c r="D34" s="279">
        <v>2009</v>
      </c>
      <c r="E34" s="179" t="s">
        <v>1502</v>
      </c>
      <c r="F34" s="179" t="s">
        <v>1048</v>
      </c>
      <c r="G34" s="280" t="s">
        <v>1084</v>
      </c>
      <c r="H34" s="280" t="s">
        <v>860</v>
      </c>
      <c r="I34" s="179" t="str">
        <f>VLOOKUP(G34,Příjmení!$A$1:$B$999,2,FALSE)</f>
        <v>Šimákové</v>
      </c>
      <c r="J34" s="179" t="str">
        <f>VLOOKUP(H34,Jména!$A$1:$B$997,2,FALSE)</f>
        <v>Anetě</v>
      </c>
      <c r="K34" s="180" t="str">
        <f>Popis!$B$9</f>
        <v>4. kategorie: Naděje mladší A,ročník 2009</v>
      </c>
    </row>
    <row r="35" spans="1:11">
      <c r="A35" s="279">
        <v>4</v>
      </c>
      <c r="B35" s="279">
        <v>8</v>
      </c>
      <c r="C35" s="307" t="s">
        <v>1513</v>
      </c>
      <c r="D35" s="279">
        <v>2009</v>
      </c>
      <c r="E35" s="179" t="s">
        <v>1512</v>
      </c>
      <c r="F35" s="179" t="s">
        <v>1048</v>
      </c>
      <c r="G35" s="280" t="s">
        <v>1324</v>
      </c>
      <c r="H35" s="280" t="s">
        <v>159</v>
      </c>
      <c r="I35" s="179" t="e">
        <f>VLOOKUP(G35,Příjmení!$A$1:$B$999,2,FALSE)</f>
        <v>#N/A</v>
      </c>
      <c r="J35" s="179" t="str">
        <f>VLOOKUP(H35,Jména!$A$1:$B$997,2,FALSE)</f>
        <v>Alexandra</v>
      </c>
      <c r="K35" s="180" t="str">
        <f>Popis!$B$9</f>
        <v>4. kategorie: Naděje mladší A,ročník 2009</v>
      </c>
    </row>
    <row r="36" spans="1:11">
      <c r="A36" s="279">
        <v>4</v>
      </c>
      <c r="B36" s="279">
        <v>9</v>
      </c>
      <c r="C36" s="307" t="s">
        <v>1546</v>
      </c>
      <c r="D36" s="279">
        <v>2009</v>
      </c>
      <c r="E36" s="179" t="s">
        <v>1544</v>
      </c>
      <c r="F36" s="179" t="s">
        <v>1048</v>
      </c>
      <c r="G36" s="280" t="s">
        <v>1325</v>
      </c>
      <c r="H36" s="280" t="s">
        <v>37</v>
      </c>
      <c r="I36" s="179" t="e">
        <f>VLOOKUP(G36,Příjmení!$A$1:$B$999,2,FALSE)</f>
        <v>#N/A</v>
      </c>
      <c r="J36" s="179" t="str">
        <f>VLOOKUP(H36,Jména!$A$1:$B$997,2,FALSE)</f>
        <v>Natálii</v>
      </c>
      <c r="K36" s="180" t="str">
        <f>Popis!$B$9</f>
        <v>4. kategorie: Naděje mladší A,ročník 2009</v>
      </c>
    </row>
    <row r="37" spans="1:11">
      <c r="A37" s="279">
        <v>4</v>
      </c>
      <c r="B37" s="279">
        <v>10</v>
      </c>
      <c r="C37" s="307" t="s">
        <v>1479</v>
      </c>
      <c r="D37" s="279">
        <v>2009</v>
      </c>
      <c r="E37" s="179" t="s">
        <v>1474</v>
      </c>
      <c r="F37" s="179" t="s">
        <v>1048</v>
      </c>
      <c r="G37" s="280"/>
      <c r="H37" s="280"/>
      <c r="I37" s="179"/>
      <c r="J37" s="179"/>
      <c r="K37" s="180" t="str">
        <f>Popis!$B$9</f>
        <v>4. kategorie: Naděje mladší A,ročník 2009</v>
      </c>
    </row>
    <row r="38" spans="1:11">
      <c r="A38" s="279">
        <v>4</v>
      </c>
      <c r="B38" s="279">
        <v>11</v>
      </c>
      <c r="C38" s="180" t="s">
        <v>1417</v>
      </c>
      <c r="D38" s="279">
        <v>2009</v>
      </c>
      <c r="E38" s="180" t="s">
        <v>1416</v>
      </c>
      <c r="F38" s="179" t="s">
        <v>1048</v>
      </c>
      <c r="G38" s="280"/>
      <c r="H38" s="280"/>
      <c r="I38" s="179"/>
      <c r="J38" s="179"/>
      <c r="K38" s="180" t="str">
        <f>Popis!$B$9</f>
        <v>4. kategorie: Naděje mladší A,ročník 2009</v>
      </c>
    </row>
    <row r="39" spans="1:11">
      <c r="A39" s="279">
        <v>4</v>
      </c>
      <c r="B39" s="279">
        <v>12</v>
      </c>
      <c r="C39" s="179" t="s">
        <v>1432</v>
      </c>
      <c r="D39" s="279">
        <v>2009</v>
      </c>
      <c r="E39" s="180" t="s">
        <v>1431</v>
      </c>
      <c r="F39" s="179" t="s">
        <v>1048</v>
      </c>
      <c r="G39" s="280"/>
      <c r="H39" s="280"/>
      <c r="I39" s="179"/>
      <c r="J39" s="179"/>
      <c r="K39" s="180" t="str">
        <f>Popis!$B$9</f>
        <v>4. kategorie: Naděje mladší A,ročník 2009</v>
      </c>
    </row>
    <row r="40" spans="1:11">
      <c r="A40" s="279">
        <v>4</v>
      </c>
      <c r="B40" s="279">
        <v>13</v>
      </c>
      <c r="C40" s="307" t="s">
        <v>1477</v>
      </c>
      <c r="D40" s="279">
        <v>2009</v>
      </c>
      <c r="E40" s="179" t="s">
        <v>1474</v>
      </c>
      <c r="F40" s="179" t="s">
        <v>1048</v>
      </c>
      <c r="G40" s="280"/>
      <c r="H40" s="280"/>
      <c r="I40" s="179"/>
      <c r="J40" s="179"/>
      <c r="K40" s="180" t="str">
        <f>Popis!$B$9</f>
        <v>4. kategorie: Naděje mladší A,ročník 2009</v>
      </c>
    </row>
    <row r="41" spans="1:11">
      <c r="A41" s="279">
        <v>4</v>
      </c>
      <c r="B41" s="279">
        <v>14</v>
      </c>
      <c r="C41" s="307" t="s">
        <v>1488</v>
      </c>
      <c r="D41" s="279">
        <v>2009</v>
      </c>
      <c r="E41" s="179" t="s">
        <v>1487</v>
      </c>
      <c r="F41" s="179" t="s">
        <v>1048</v>
      </c>
      <c r="G41" s="280"/>
      <c r="H41" s="280"/>
      <c r="I41" s="179"/>
      <c r="J41" s="179"/>
      <c r="K41" s="180" t="str">
        <f>Popis!$B$9</f>
        <v>4. kategorie: Naděje mladší A,ročník 2009</v>
      </c>
    </row>
    <row r="42" spans="1:11">
      <c r="A42" s="279">
        <v>4</v>
      </c>
      <c r="B42" s="279">
        <v>15</v>
      </c>
      <c r="C42" s="307" t="s">
        <v>1591</v>
      </c>
      <c r="D42" s="279">
        <v>2009</v>
      </c>
      <c r="E42" s="179" t="s">
        <v>1491</v>
      </c>
      <c r="F42" s="179" t="s">
        <v>1493</v>
      </c>
      <c r="G42" s="280"/>
      <c r="H42" s="280"/>
      <c r="I42" s="179"/>
      <c r="J42" s="179"/>
      <c r="K42" s="180" t="str">
        <f>Popis!$B$9</f>
        <v>4. kategorie: Naděje mladší A,ročník 2009</v>
      </c>
    </row>
    <row r="43" spans="1:11">
      <c r="A43" s="279">
        <v>4</v>
      </c>
      <c r="B43" s="279">
        <v>16</v>
      </c>
      <c r="C43" s="307" t="s">
        <v>1511</v>
      </c>
      <c r="D43" s="279">
        <v>2009</v>
      </c>
      <c r="E43" s="179" t="s">
        <v>1512</v>
      </c>
      <c r="F43" s="179" t="s">
        <v>1048</v>
      </c>
      <c r="G43" s="280"/>
      <c r="H43" s="280"/>
      <c r="I43" s="179"/>
      <c r="J43" s="179"/>
      <c r="K43" s="180" t="str">
        <f>Popis!$B$9</f>
        <v>4. kategorie: Naděje mladší A,ročník 2009</v>
      </c>
    </row>
    <row r="44" spans="1:11">
      <c r="A44" s="279">
        <v>4</v>
      </c>
      <c r="B44" s="279">
        <v>17</v>
      </c>
      <c r="C44" s="307" t="s">
        <v>1519</v>
      </c>
      <c r="D44" s="279">
        <v>2009</v>
      </c>
      <c r="E44" s="179" t="s">
        <v>1518</v>
      </c>
      <c r="F44" s="179" t="s">
        <v>1048</v>
      </c>
      <c r="G44" s="280"/>
      <c r="H44" s="280"/>
      <c r="I44" s="179"/>
      <c r="J44" s="179"/>
      <c r="K44" s="180" t="str">
        <f>Popis!$B$9</f>
        <v>4. kategorie: Naděje mladší A,ročník 2009</v>
      </c>
    </row>
    <row r="45" spans="1:11">
      <c r="A45" s="279">
        <v>4</v>
      </c>
      <c r="B45" s="279">
        <v>18</v>
      </c>
      <c r="C45" s="307" t="s">
        <v>1541</v>
      </c>
      <c r="D45" s="279">
        <v>2009</v>
      </c>
      <c r="E45" s="179" t="s">
        <v>1539</v>
      </c>
      <c r="F45" s="179" t="s">
        <v>1048</v>
      </c>
      <c r="G45" s="280"/>
      <c r="H45" s="280"/>
      <c r="I45" s="179"/>
      <c r="J45" s="179"/>
      <c r="K45" s="180" t="str">
        <f>Popis!$B$9</f>
        <v>4. kategorie: Naděje mladší A,ročník 2009</v>
      </c>
    </row>
    <row r="46" spans="1:11">
      <c r="A46" s="279">
        <v>4</v>
      </c>
      <c r="B46" s="279">
        <v>19</v>
      </c>
      <c r="C46" s="307" t="s">
        <v>1606</v>
      </c>
      <c r="D46" s="279">
        <v>2009</v>
      </c>
      <c r="E46" s="179" t="s">
        <v>1424</v>
      </c>
      <c r="F46" s="179" t="s">
        <v>1048</v>
      </c>
      <c r="G46" s="280"/>
      <c r="H46" s="280"/>
      <c r="I46" s="179"/>
      <c r="J46" s="179"/>
      <c r="K46" s="180" t="str">
        <f>Popis!$B$9</f>
        <v>4. kategorie: Naděje mladší A,ročník 2009</v>
      </c>
    </row>
    <row r="47" spans="1:11">
      <c r="A47" s="279">
        <v>4</v>
      </c>
      <c r="B47" s="279">
        <v>20</v>
      </c>
      <c r="C47" s="179" t="s">
        <v>1433</v>
      </c>
      <c r="D47" s="279">
        <v>2009</v>
      </c>
      <c r="E47" s="180" t="s">
        <v>1431</v>
      </c>
      <c r="F47" s="179" t="s">
        <v>1048</v>
      </c>
      <c r="G47" s="280"/>
      <c r="H47" s="280"/>
      <c r="I47" s="179"/>
      <c r="J47" s="179"/>
      <c r="K47" s="180" t="str">
        <f>Popis!$B$9</f>
        <v>4. kategorie: Naděje mladší A,ročník 2009</v>
      </c>
    </row>
    <row r="48" spans="1:11">
      <c r="A48" s="279">
        <v>4</v>
      </c>
      <c r="B48" s="279">
        <v>21</v>
      </c>
      <c r="C48" s="307" t="s">
        <v>1501</v>
      </c>
      <c r="D48" s="279">
        <v>2009</v>
      </c>
      <c r="E48" s="179" t="s">
        <v>1502</v>
      </c>
      <c r="F48" s="179" t="s">
        <v>1048</v>
      </c>
      <c r="G48" s="280"/>
      <c r="H48" s="280"/>
      <c r="I48" s="179"/>
      <c r="J48" s="179"/>
      <c r="K48" s="180" t="str">
        <f>Popis!$B$9</f>
        <v>4. kategorie: Naděje mladší A,ročník 2009</v>
      </c>
    </row>
    <row r="49" spans="1:11">
      <c r="A49" s="279">
        <v>4</v>
      </c>
      <c r="B49" s="279">
        <v>22</v>
      </c>
      <c r="C49" s="307" t="s">
        <v>1496</v>
      </c>
      <c r="D49" s="279">
        <v>2009</v>
      </c>
      <c r="E49" s="179" t="s">
        <v>1491</v>
      </c>
      <c r="F49" s="179" t="s">
        <v>1493</v>
      </c>
      <c r="G49" s="280"/>
      <c r="H49" s="280"/>
      <c r="I49" s="179"/>
      <c r="J49" s="179"/>
      <c r="K49" s="180" t="str">
        <f>Popis!$B$9</f>
        <v>4. kategorie: Naděje mladší A,ročník 2009</v>
      </c>
    </row>
    <row r="50" spans="1:11">
      <c r="A50" s="279">
        <v>4</v>
      </c>
      <c r="B50" s="279">
        <v>23</v>
      </c>
      <c r="C50" s="307" t="s">
        <v>1559</v>
      </c>
      <c r="D50" s="279">
        <v>2009</v>
      </c>
      <c r="E50" s="179" t="s">
        <v>1556</v>
      </c>
      <c r="F50" s="179" t="s">
        <v>1048</v>
      </c>
      <c r="G50" s="280"/>
      <c r="H50" s="280"/>
      <c r="I50" s="179"/>
      <c r="J50" s="179"/>
      <c r="K50" s="180" t="str">
        <f>Popis!$B$9</f>
        <v>4. kategorie: Naděje mladší A,ročník 2009</v>
      </c>
    </row>
    <row r="51" spans="1:11">
      <c r="A51" s="279">
        <v>4</v>
      </c>
      <c r="B51" s="279">
        <v>24</v>
      </c>
      <c r="C51" s="307" t="s">
        <v>1520</v>
      </c>
      <c r="D51" s="279">
        <v>2009</v>
      </c>
      <c r="E51" s="179" t="s">
        <v>1518</v>
      </c>
      <c r="F51" s="179" t="s">
        <v>1048</v>
      </c>
      <c r="G51" s="280"/>
      <c r="H51" s="280"/>
      <c r="I51" s="179"/>
      <c r="J51" s="179"/>
      <c r="K51" s="180" t="str">
        <f>Popis!$B$9</f>
        <v>4. kategorie: Naděje mladší A,ročník 2009</v>
      </c>
    </row>
    <row r="52" spans="1:11">
      <c r="A52" s="279">
        <v>4</v>
      </c>
      <c r="B52" s="279">
        <v>25</v>
      </c>
      <c r="C52" s="307" t="s">
        <v>1570</v>
      </c>
      <c r="D52" s="279">
        <v>2009</v>
      </c>
      <c r="E52" s="179" t="s">
        <v>1569</v>
      </c>
      <c r="F52" s="179" t="s">
        <v>1552</v>
      </c>
      <c r="G52" s="280"/>
      <c r="H52" s="280"/>
      <c r="I52" s="179"/>
      <c r="J52" s="179"/>
      <c r="K52" s="180" t="str">
        <f>Popis!$B$9</f>
        <v>4. kategorie: Naděje mladší A,ročník 2009</v>
      </c>
    </row>
    <row r="53" spans="1:11">
      <c r="A53" s="279">
        <v>4</v>
      </c>
      <c r="B53" s="279">
        <v>26</v>
      </c>
      <c r="C53" s="307" t="s">
        <v>1478</v>
      </c>
      <c r="D53" s="279">
        <v>2009</v>
      </c>
      <c r="E53" s="179" t="s">
        <v>1474</v>
      </c>
      <c r="F53" s="179" t="s">
        <v>1048</v>
      </c>
      <c r="G53" s="280"/>
      <c r="H53" s="280"/>
      <c r="I53" s="179"/>
      <c r="J53" s="179"/>
      <c r="K53" s="180" t="str">
        <f>Popis!$B$9</f>
        <v>4. kategorie: Naděje mladší A,ročník 2009</v>
      </c>
    </row>
    <row r="54" spans="1:11">
      <c r="A54" s="279">
        <v>4</v>
      </c>
      <c r="B54" s="279">
        <v>27</v>
      </c>
      <c r="C54" s="180" t="s">
        <v>1448</v>
      </c>
      <c r="D54" s="279">
        <v>2009</v>
      </c>
      <c r="E54" s="180" t="s">
        <v>1447</v>
      </c>
      <c r="F54" s="179" t="s">
        <v>1048</v>
      </c>
      <c r="G54" s="280"/>
      <c r="H54" s="280"/>
      <c r="I54" s="179"/>
      <c r="J54" s="179"/>
      <c r="K54" s="180" t="str">
        <f>Popis!$B$9</f>
        <v>4. kategorie: Naděje mladší A,ročník 2009</v>
      </c>
    </row>
    <row r="55" spans="1:11">
      <c r="A55" s="372">
        <v>5</v>
      </c>
      <c r="B55" s="372">
        <v>1</v>
      </c>
      <c r="C55" s="373" t="s">
        <v>1509</v>
      </c>
      <c r="D55" s="372">
        <v>2008</v>
      </c>
      <c r="E55" s="373" t="s">
        <v>1502</v>
      </c>
      <c r="F55" s="374" t="s">
        <v>1048</v>
      </c>
      <c r="G55" s="382" t="s">
        <v>1077</v>
      </c>
      <c r="H55" s="382" t="s">
        <v>33</v>
      </c>
      <c r="I55" s="374" t="str">
        <f>VLOOKUP(G55,Příjmení!$A$1:$B$999,2,FALSE)</f>
        <v>Procházkové</v>
      </c>
      <c r="J55" s="374" t="str">
        <f>VLOOKUP(H55,Jména!$A$1:$B$997,2,FALSE)</f>
        <v>Tereze</v>
      </c>
      <c r="K55" s="373" t="str">
        <f>Popis!$B$10</f>
        <v>5. kategorie: Naděje starší B, ročník 2008</v>
      </c>
    </row>
    <row r="56" spans="1:11">
      <c r="A56" s="372">
        <v>5</v>
      </c>
      <c r="B56" s="372">
        <v>2</v>
      </c>
      <c r="C56" s="373" t="s">
        <v>1467</v>
      </c>
      <c r="D56" s="372">
        <v>2008</v>
      </c>
      <c r="E56" s="374" t="s">
        <v>1593</v>
      </c>
      <c r="F56" s="374" t="s">
        <v>1048</v>
      </c>
      <c r="G56" s="382" t="s">
        <v>1326</v>
      </c>
      <c r="H56" s="382" t="s">
        <v>896</v>
      </c>
      <c r="I56" s="374" t="e">
        <f>VLOOKUP(G56,Příjmení!$A$1:$B$999,2,FALSE)</f>
        <v>#N/A</v>
      </c>
      <c r="J56" s="374" t="str">
        <f>VLOOKUP(H56,Jména!$A$1:$B$997,2,FALSE)</f>
        <v>Charlotta</v>
      </c>
      <c r="K56" s="373" t="str">
        <f>Popis!$B$10</f>
        <v>5. kategorie: Naděje starší B, ročník 2008</v>
      </c>
    </row>
    <row r="57" spans="1:11">
      <c r="A57" s="372">
        <v>5</v>
      </c>
      <c r="B57" s="372">
        <v>3</v>
      </c>
      <c r="C57" s="373" t="s">
        <v>1604</v>
      </c>
      <c r="D57" s="372">
        <v>2008</v>
      </c>
      <c r="E57" s="373" t="s">
        <v>1544</v>
      </c>
      <c r="F57" s="374" t="s">
        <v>1048</v>
      </c>
      <c r="G57" s="382" t="s">
        <v>1327</v>
      </c>
      <c r="H57" s="382" t="s">
        <v>1080</v>
      </c>
      <c r="I57" s="374" t="e">
        <f>VLOOKUP(G57,Příjmení!$A$1:$B$999,2,FALSE)</f>
        <v>#N/A</v>
      </c>
      <c r="J57" s="374" t="str">
        <f>VLOOKUP(H57,Jména!$A$1:$B$997,2,FALSE)</f>
        <v>Rozálii</v>
      </c>
      <c r="K57" s="373" t="str">
        <f>Popis!$B$10</f>
        <v>5. kategorie: Naděje starší B, ročník 2008</v>
      </c>
    </row>
    <row r="58" spans="1:11">
      <c r="A58" s="372">
        <v>5</v>
      </c>
      <c r="B58" s="372">
        <v>4</v>
      </c>
      <c r="C58" s="381" t="s">
        <v>1490</v>
      </c>
      <c r="D58" s="372">
        <v>2008</v>
      </c>
      <c r="E58" s="374" t="s">
        <v>1487</v>
      </c>
      <c r="F58" s="374" t="s">
        <v>1048</v>
      </c>
      <c r="G58" s="382" t="s">
        <v>1093</v>
      </c>
      <c r="H58" s="382" t="s">
        <v>1094</v>
      </c>
      <c r="I58" s="374" t="str">
        <f>VLOOKUP(G58,Příjmení!$A$1:$B$999,2,FALSE)</f>
        <v>Petříkové</v>
      </c>
      <c r="J58" s="374" t="str">
        <f>VLOOKUP(H58,Jména!$A$1:$B$997,2,FALSE)</f>
        <v>Valentýně</v>
      </c>
      <c r="K58" s="373" t="str">
        <f>Popis!$B$10</f>
        <v>5. kategorie: Naděje starší B, ročník 2008</v>
      </c>
    </row>
    <row r="59" spans="1:11">
      <c r="A59" s="372">
        <v>5</v>
      </c>
      <c r="B59" s="372">
        <v>5</v>
      </c>
      <c r="C59" s="381" t="s">
        <v>1408</v>
      </c>
      <c r="D59" s="372">
        <v>2008</v>
      </c>
      <c r="E59" s="374" t="s">
        <v>1409</v>
      </c>
      <c r="F59" s="374" t="s">
        <v>1048</v>
      </c>
      <c r="G59" s="382" t="s">
        <v>1299</v>
      </c>
      <c r="H59" s="382" t="s">
        <v>66</v>
      </c>
      <c r="I59" s="374" t="e">
        <f>VLOOKUP(G59,Příjmení!$A$1:$B$999,2,FALSE)</f>
        <v>#N/A</v>
      </c>
      <c r="J59" s="374" t="str">
        <f>VLOOKUP(H59,Jména!$A$1:$B$997,2,FALSE)</f>
        <v>Elišce</v>
      </c>
      <c r="K59" s="373" t="str">
        <f>Popis!$B$10</f>
        <v>5. kategorie: Naděje starší B, ročník 2008</v>
      </c>
    </row>
    <row r="60" spans="1:11">
      <c r="A60" s="372">
        <v>5</v>
      </c>
      <c r="B60" s="372">
        <v>6</v>
      </c>
      <c r="C60" s="373" t="s">
        <v>1453</v>
      </c>
      <c r="D60" s="372">
        <v>2008</v>
      </c>
      <c r="E60" s="373" t="s">
        <v>1454</v>
      </c>
      <c r="F60" s="374" t="s">
        <v>1048</v>
      </c>
      <c r="G60" s="382" t="s">
        <v>1329</v>
      </c>
      <c r="H60" s="382" t="s">
        <v>1306</v>
      </c>
      <c r="I60" s="374" t="e">
        <f>VLOOKUP(G60,Příjmení!$A$1:$B$999,2,FALSE)</f>
        <v>#N/A</v>
      </c>
      <c r="J60" s="374" t="str">
        <f>VLOOKUP(H60,Jména!$A$1:$B$997,2,FALSE)</f>
        <v>Sofii</v>
      </c>
      <c r="K60" s="373" t="str">
        <f>Popis!$B$10</f>
        <v>5. kategorie: Naděje starší B, ročník 2008</v>
      </c>
    </row>
    <row r="61" spans="1:11">
      <c r="A61" s="372">
        <v>5</v>
      </c>
      <c r="B61" s="372">
        <v>7</v>
      </c>
      <c r="C61" s="373" t="s">
        <v>1576</v>
      </c>
      <c r="D61" s="372">
        <v>2008</v>
      </c>
      <c r="E61" s="373" t="s">
        <v>1575</v>
      </c>
      <c r="F61" s="374" t="s">
        <v>1552</v>
      </c>
      <c r="G61" s="382" t="s">
        <v>1330</v>
      </c>
      <c r="H61" s="382" t="s">
        <v>1331</v>
      </c>
      <c r="I61" s="374" t="e">
        <f>VLOOKUP(G61,Příjmení!$A$1:$B$999,2,FALSE)</f>
        <v>#N/A</v>
      </c>
      <c r="J61" s="374" t="str">
        <f>VLOOKUP(H61,Jména!$A$1:$B$997,2,FALSE)</f>
        <v>Kasimira</v>
      </c>
      <c r="K61" s="373" t="str">
        <f>Popis!$B$10</f>
        <v>5. kategorie: Naděje starší B, ročník 2008</v>
      </c>
    </row>
    <row r="62" spans="1:11">
      <c r="A62" s="372">
        <v>5</v>
      </c>
      <c r="B62" s="372">
        <v>8</v>
      </c>
      <c r="C62" s="374" t="s">
        <v>1410</v>
      </c>
      <c r="D62" s="372">
        <v>2008</v>
      </c>
      <c r="E62" s="373" t="s">
        <v>1409</v>
      </c>
      <c r="F62" s="374" t="s">
        <v>1048</v>
      </c>
      <c r="G62" s="382" t="s">
        <v>1100</v>
      </c>
      <c r="H62" s="382" t="s">
        <v>147</v>
      </c>
      <c r="I62" s="374" t="str">
        <f>VLOOKUP(G62,Příjmení!$A$1:$B$999,2,FALSE)</f>
        <v>Deimové</v>
      </c>
      <c r="J62" s="374" t="str">
        <f>VLOOKUP(H62,Jména!$A$1:$B$997,2,FALSE)</f>
        <v>Anně</v>
      </c>
      <c r="K62" s="373" t="str">
        <f>Popis!$B$10</f>
        <v>5. kategorie: Naděje starší B, ročník 2008</v>
      </c>
    </row>
    <row r="63" spans="1:11">
      <c r="A63" s="372">
        <v>5</v>
      </c>
      <c r="B63" s="372">
        <v>9</v>
      </c>
      <c r="C63" s="373" t="s">
        <v>1527</v>
      </c>
      <c r="D63" s="372">
        <v>2008</v>
      </c>
      <c r="E63" s="373" t="s">
        <v>1528</v>
      </c>
      <c r="F63" s="374" t="s">
        <v>1048</v>
      </c>
      <c r="G63" s="382" t="s">
        <v>1084</v>
      </c>
      <c r="H63" s="382" t="s">
        <v>133</v>
      </c>
      <c r="I63" s="374" t="str">
        <f>VLOOKUP(G63,Příjmení!$A$1:$B$999,2,FALSE)</f>
        <v>Šimákové</v>
      </c>
      <c r="J63" s="374" t="str">
        <f>VLOOKUP(H63,Jména!$A$1:$B$997,2,FALSE)</f>
        <v>Veronice</v>
      </c>
      <c r="K63" s="373" t="str">
        <f>Popis!$B$10</f>
        <v>5. kategorie: Naděje starší B, ročník 2008</v>
      </c>
    </row>
    <row r="64" spans="1:11">
      <c r="A64" s="372">
        <v>5</v>
      </c>
      <c r="B64" s="372">
        <v>10</v>
      </c>
      <c r="C64" s="381" t="s">
        <v>1466</v>
      </c>
      <c r="D64" s="372">
        <v>2008</v>
      </c>
      <c r="E64" s="374" t="s">
        <v>1593</v>
      </c>
      <c r="F64" s="374" t="s">
        <v>1048</v>
      </c>
      <c r="G64" s="382" t="s">
        <v>1333</v>
      </c>
      <c r="H64" s="382" t="s">
        <v>33</v>
      </c>
      <c r="I64" s="374" t="e">
        <f>VLOOKUP(G64,Příjmení!$A$1:$B$999,2,FALSE)</f>
        <v>#N/A</v>
      </c>
      <c r="J64" s="374" t="str">
        <f>VLOOKUP(H64,Jména!$A$1:$B$997,2,FALSE)</f>
        <v>Tereze</v>
      </c>
      <c r="K64" s="373" t="str">
        <f>Popis!$B$10</f>
        <v>5. kategorie: Naděje starší B, ročník 2008</v>
      </c>
    </row>
    <row r="65" spans="1:11">
      <c r="A65" s="372">
        <v>5</v>
      </c>
      <c r="B65" s="372">
        <v>11</v>
      </c>
      <c r="C65" s="373" t="s">
        <v>1583</v>
      </c>
      <c r="D65" s="372">
        <v>2008</v>
      </c>
      <c r="E65" s="373" t="s">
        <v>1551</v>
      </c>
      <c r="F65" s="374" t="s">
        <v>1582</v>
      </c>
      <c r="G65" s="382" t="s">
        <v>1334</v>
      </c>
      <c r="H65" s="382" t="s">
        <v>1309</v>
      </c>
      <c r="I65" s="374" t="e">
        <f>VLOOKUP(G65,Příjmení!$A$1:$B$999,2,FALSE)</f>
        <v>#N/A</v>
      </c>
      <c r="J65" s="374" t="str">
        <f>VLOOKUP(H65,Jména!$A$1:$B$997,2,FALSE)</f>
        <v>Darje</v>
      </c>
      <c r="K65" s="373" t="str">
        <f>Popis!$B$10</f>
        <v>5. kategorie: Naděje starší B, ročník 2008</v>
      </c>
    </row>
    <row r="66" spans="1:11">
      <c r="A66" s="372">
        <v>5</v>
      </c>
      <c r="B66" s="372">
        <v>12</v>
      </c>
      <c r="C66" s="374" t="s">
        <v>1455</v>
      </c>
      <c r="D66" s="372">
        <v>2008</v>
      </c>
      <c r="E66" s="374" t="s">
        <v>1454</v>
      </c>
      <c r="F66" s="374" t="s">
        <v>1048</v>
      </c>
      <c r="G66" s="382" t="s">
        <v>1091</v>
      </c>
      <c r="H66" s="382" t="s">
        <v>1092</v>
      </c>
      <c r="I66" s="374" t="str">
        <f>VLOOKUP(G66,Příjmení!$A$1:$B$999,2,FALSE)</f>
        <v>Spálenkové</v>
      </c>
      <c r="J66" s="374" t="str">
        <f>VLOOKUP(H66,Jména!$A$1:$B$997,2,FALSE)</f>
        <v>Elle</v>
      </c>
      <c r="K66" s="373" t="str">
        <f>Popis!$B$10</f>
        <v>5. kategorie: Naděje starší B, ročník 2008</v>
      </c>
    </row>
    <row r="67" spans="1:11">
      <c r="A67" s="372">
        <v>5</v>
      </c>
      <c r="B67" s="372">
        <v>13</v>
      </c>
      <c r="C67" s="373" t="s">
        <v>1411</v>
      </c>
      <c r="D67" s="372">
        <v>2008</v>
      </c>
      <c r="E67" s="373" t="s">
        <v>1409</v>
      </c>
      <c r="F67" s="374" t="s">
        <v>1048</v>
      </c>
      <c r="G67" s="382"/>
      <c r="H67" s="382"/>
      <c r="I67" s="374"/>
      <c r="J67" s="374"/>
      <c r="K67" s="373" t="str">
        <f>Popis!$B$10</f>
        <v>5. kategorie: Naděje starší B, ročník 2008</v>
      </c>
    </row>
    <row r="68" spans="1:11">
      <c r="A68" s="372">
        <v>5</v>
      </c>
      <c r="B68" s="372">
        <v>14</v>
      </c>
      <c r="C68" s="374" t="s">
        <v>1489</v>
      </c>
      <c r="D68" s="372">
        <v>2008</v>
      </c>
      <c r="E68" s="374" t="s">
        <v>1487</v>
      </c>
      <c r="F68" s="374" t="s">
        <v>1048</v>
      </c>
      <c r="G68" s="382" t="s">
        <v>1335</v>
      </c>
      <c r="H68" s="382" t="s">
        <v>147</v>
      </c>
      <c r="I68" s="374" t="e">
        <f>VLOOKUP(G68,Příjmení!$A$1:$B$999,2,FALSE)</f>
        <v>#N/A</v>
      </c>
      <c r="J68" s="374" t="str">
        <f>VLOOKUP(H68,Jména!$A$1:$B$997,2,FALSE)</f>
        <v>Anně</v>
      </c>
      <c r="K68" s="373" t="str">
        <f>Popis!$B$10</f>
        <v>5. kategorie: Naděje starší B, ročník 2008</v>
      </c>
    </row>
    <row r="69" spans="1:11">
      <c r="A69" s="372">
        <v>5</v>
      </c>
      <c r="B69" s="372">
        <v>15</v>
      </c>
      <c r="C69" s="373" t="s">
        <v>1567</v>
      </c>
      <c r="D69" s="372">
        <v>2008</v>
      </c>
      <c r="E69" s="373" t="s">
        <v>1528</v>
      </c>
      <c r="F69" s="374" t="s">
        <v>1048</v>
      </c>
      <c r="G69" s="382"/>
      <c r="H69" s="382"/>
      <c r="I69" s="374"/>
      <c r="J69" s="374"/>
      <c r="K69" s="373" t="str">
        <f>Popis!$B$10</f>
        <v>5. kategorie: Naděje starší B, ročník 2008</v>
      </c>
    </row>
    <row r="70" spans="1:11">
      <c r="A70" s="372">
        <v>5</v>
      </c>
      <c r="B70" s="372">
        <v>16</v>
      </c>
      <c r="C70" s="373" t="s">
        <v>1577</v>
      </c>
      <c r="D70" s="372">
        <v>2008</v>
      </c>
      <c r="E70" s="373" t="s">
        <v>1575</v>
      </c>
      <c r="F70" s="374" t="s">
        <v>1552</v>
      </c>
      <c r="G70" s="382"/>
      <c r="H70" s="382"/>
      <c r="I70" s="374"/>
      <c r="J70" s="374"/>
      <c r="K70" s="373" t="str">
        <f>Popis!$B$10</f>
        <v>5. kategorie: Naděje starší B, ročník 2008</v>
      </c>
    </row>
    <row r="71" spans="1:11">
      <c r="A71" s="372">
        <v>5</v>
      </c>
      <c r="B71" s="372">
        <v>17</v>
      </c>
      <c r="C71" s="373" t="s">
        <v>1542</v>
      </c>
      <c r="D71" s="372">
        <v>2008</v>
      </c>
      <c r="E71" s="373" t="s">
        <v>1539</v>
      </c>
      <c r="F71" s="374" t="s">
        <v>1048</v>
      </c>
      <c r="G71" s="382"/>
      <c r="H71" s="382"/>
      <c r="I71" s="374"/>
      <c r="J71" s="374"/>
      <c r="K71" s="373" t="str">
        <f>Popis!$B$10</f>
        <v>5. kategorie: Naděje starší B, ročník 2008</v>
      </c>
    </row>
    <row r="72" spans="1:11">
      <c r="A72" s="372">
        <v>5</v>
      </c>
      <c r="B72" s="372">
        <v>18</v>
      </c>
      <c r="C72" s="373" t="s">
        <v>1468</v>
      </c>
      <c r="D72" s="372">
        <v>2008</v>
      </c>
      <c r="E72" s="374" t="s">
        <v>1593</v>
      </c>
      <c r="F72" s="374" t="s">
        <v>1048</v>
      </c>
      <c r="G72" s="382"/>
      <c r="H72" s="382"/>
      <c r="I72" s="374"/>
      <c r="J72" s="374"/>
      <c r="K72" s="373" t="str">
        <f>Popis!$B$10</f>
        <v>5. kategorie: Naděje starší B, ročník 2008</v>
      </c>
    </row>
    <row r="73" spans="1:11">
      <c r="A73" s="372">
        <v>5</v>
      </c>
      <c r="B73" s="372">
        <v>19</v>
      </c>
      <c r="C73" s="373" t="s">
        <v>1592</v>
      </c>
      <c r="D73" s="372">
        <v>2008</v>
      </c>
      <c r="E73" s="373" t="s">
        <v>1528</v>
      </c>
      <c r="F73" s="374" t="s">
        <v>1048</v>
      </c>
      <c r="G73" s="382"/>
      <c r="H73" s="382"/>
      <c r="I73" s="374"/>
      <c r="J73" s="374"/>
      <c r="K73" s="373" t="str">
        <f>Popis!$B$10</f>
        <v>5. kategorie: Naděje starší B, ročník 2008</v>
      </c>
    </row>
    <row r="74" spans="1:11">
      <c r="A74" s="372">
        <v>5</v>
      </c>
      <c r="B74" s="372">
        <v>20</v>
      </c>
      <c r="C74" s="373" t="s">
        <v>1571</v>
      </c>
      <c r="D74" s="372">
        <v>2008</v>
      </c>
      <c r="E74" s="373" t="s">
        <v>1569</v>
      </c>
      <c r="F74" s="374" t="s">
        <v>1552</v>
      </c>
      <c r="G74" s="382"/>
      <c r="H74" s="382"/>
      <c r="I74" s="374"/>
      <c r="J74" s="374"/>
      <c r="K74" s="373" t="str">
        <f>Popis!$B$10</f>
        <v>5. kategorie: Naděje starší B, ročník 2008</v>
      </c>
    </row>
    <row r="75" spans="1:11">
      <c r="A75" s="375">
        <v>6</v>
      </c>
      <c r="B75" s="375">
        <v>1</v>
      </c>
      <c r="C75" s="376" t="s">
        <v>1550</v>
      </c>
      <c r="D75" s="375">
        <v>2007</v>
      </c>
      <c r="E75" s="376" t="s">
        <v>1551</v>
      </c>
      <c r="F75" s="377" t="s">
        <v>1582</v>
      </c>
      <c r="G75" s="377" t="s">
        <v>1313</v>
      </c>
      <c r="H75" s="377" t="s">
        <v>996</v>
      </c>
      <c r="I75" s="377" t="e">
        <f>VLOOKUP(G75,Příjmení!$A$1:$B$999,2,FALSE)</f>
        <v>#N/A</v>
      </c>
      <c r="J75" s="377" t="str">
        <f>VLOOKUP(H75,Jména!$A$1:$B$997,2,FALSE)</f>
        <v>Sandře</v>
      </c>
      <c r="K75" s="376" t="str">
        <f>Popis!$B$11</f>
        <v>6. kategorie: Naděje starší A, ročník 2007</v>
      </c>
    </row>
    <row r="76" spans="1:11">
      <c r="A76" s="375">
        <v>6</v>
      </c>
      <c r="B76" s="375">
        <v>2</v>
      </c>
      <c r="C76" s="376" t="s">
        <v>1451</v>
      </c>
      <c r="D76" s="375">
        <v>2007</v>
      </c>
      <c r="E76" s="376" t="s">
        <v>1450</v>
      </c>
      <c r="F76" s="377" t="s">
        <v>1048</v>
      </c>
      <c r="G76" s="377" t="s">
        <v>1337</v>
      </c>
      <c r="H76" s="377" t="s">
        <v>999</v>
      </c>
      <c r="I76" s="377" t="e">
        <f>VLOOKUP(G76,Příjmení!$A$1:$B$999,2,FALSE)</f>
        <v>#N/A</v>
      </c>
      <c r="J76" s="377" t="str">
        <f>VLOOKUP(H76,Jména!$A$1:$B$997,2,FALSE)</f>
        <v>Sáře</v>
      </c>
      <c r="K76" s="376" t="str">
        <f>VLOOKUP(A76,Popis!$A$7:$B$17,2,FALSE)</f>
        <v>6. kategorie: Naděje starší A, ročník 2007</v>
      </c>
    </row>
    <row r="77" spans="1:11">
      <c r="A77" s="375">
        <v>6</v>
      </c>
      <c r="B77" s="375">
        <v>3</v>
      </c>
      <c r="C77" s="376" t="s">
        <v>1470</v>
      </c>
      <c r="D77" s="375">
        <v>2007</v>
      </c>
      <c r="E77" s="376" t="s">
        <v>1593</v>
      </c>
      <c r="F77" s="377" t="s">
        <v>1048</v>
      </c>
      <c r="G77" s="377" t="s">
        <v>1338</v>
      </c>
      <c r="H77" s="377" t="s">
        <v>33</v>
      </c>
      <c r="I77" s="377" t="e">
        <f>VLOOKUP(G77,Příjmení!$A$1:$B$999,2,FALSE)</f>
        <v>#N/A</v>
      </c>
      <c r="J77" s="377" t="str">
        <f>VLOOKUP(H77,Jména!$A$1:$B$997,2,FALSE)</f>
        <v>Tereze</v>
      </c>
      <c r="K77" s="376" t="str">
        <f>VLOOKUP(A77,Popis!$A$7:$B$17,2,FALSE)</f>
        <v>6. kategorie: Naděje starší A, ročník 2007</v>
      </c>
    </row>
    <row r="78" spans="1:11">
      <c r="A78" s="375">
        <v>6</v>
      </c>
      <c r="B78" s="375">
        <v>4</v>
      </c>
      <c r="C78" s="376" t="s">
        <v>1578</v>
      </c>
      <c r="D78" s="375">
        <v>2007</v>
      </c>
      <c r="E78" s="376" t="s">
        <v>1569</v>
      </c>
      <c r="F78" s="377" t="s">
        <v>1552</v>
      </c>
      <c r="G78" s="377" t="s">
        <v>1339</v>
      </c>
      <c r="H78" s="377" t="s">
        <v>1340</v>
      </c>
      <c r="I78" s="377" t="e">
        <f>VLOOKUP(G78,Příjmení!$A$1:$B$999,2,FALSE)</f>
        <v>#N/A</v>
      </c>
      <c r="J78" s="377" t="str">
        <f>VLOOKUP(H78,Jména!$A$1:$B$997,2,FALSE)</f>
        <v>Daria</v>
      </c>
      <c r="K78" s="376" t="str">
        <f>VLOOKUP(A78,Popis!$A$7:$B$17,2,FALSE)</f>
        <v>6. kategorie: Naděje starší A, ročník 2007</v>
      </c>
    </row>
    <row r="79" spans="1:11">
      <c r="A79" s="375">
        <v>6</v>
      </c>
      <c r="B79" s="375">
        <v>5</v>
      </c>
      <c r="C79" s="376" t="s">
        <v>1469</v>
      </c>
      <c r="D79" s="375">
        <v>2007</v>
      </c>
      <c r="E79" s="376" t="s">
        <v>1593</v>
      </c>
      <c r="F79" s="377" t="s">
        <v>1048</v>
      </c>
      <c r="G79" s="377" t="s">
        <v>1341</v>
      </c>
      <c r="H79" s="377" t="s">
        <v>1342</v>
      </c>
      <c r="I79" s="377" t="e">
        <f>VLOOKUP(G79,Příjmení!$A$1:$B$999,2,FALSE)</f>
        <v>#N/A</v>
      </c>
      <c r="J79" s="377" t="str">
        <f>VLOOKUP(H79,Jména!$A$1:$B$997,2,FALSE)</f>
        <v>Vanessa</v>
      </c>
      <c r="K79" s="376" t="str">
        <f>VLOOKUP(A79,Popis!$A$7:$B$17,2,FALSE)</f>
        <v>6. kategorie: Naděje starší A, ročník 2007</v>
      </c>
    </row>
    <row r="80" spans="1:11">
      <c r="A80" s="375">
        <v>6</v>
      </c>
      <c r="B80" s="375">
        <v>6</v>
      </c>
      <c r="C80" s="376" t="s">
        <v>1543</v>
      </c>
      <c r="D80" s="375">
        <v>2007</v>
      </c>
      <c r="E80" s="376" t="s">
        <v>1539</v>
      </c>
      <c r="F80" s="377" t="s">
        <v>1048</v>
      </c>
      <c r="G80" s="377" t="s">
        <v>1343</v>
      </c>
      <c r="H80" s="377" t="s">
        <v>972</v>
      </c>
      <c r="I80" s="377" t="e">
        <f>VLOOKUP(G80,Příjmení!$A$1:$B$999,2,FALSE)</f>
        <v>#N/A</v>
      </c>
      <c r="J80" s="377" t="str">
        <f>VLOOKUP(H80,Jména!$A$1:$B$997,2,FALSE)</f>
        <v>Nele</v>
      </c>
      <c r="K80" s="376" t="str">
        <f>VLOOKUP(A80,Popis!$A$7:$B$17,2,FALSE)</f>
        <v>6. kategorie: Naděje starší A, ročník 2007</v>
      </c>
    </row>
    <row r="81" spans="1:11">
      <c r="A81" s="375">
        <v>6</v>
      </c>
      <c r="B81" s="375">
        <v>7</v>
      </c>
      <c r="C81" s="376" t="s">
        <v>1594</v>
      </c>
      <c r="D81" s="375">
        <v>2007</v>
      </c>
      <c r="E81" s="376" t="s">
        <v>1528</v>
      </c>
      <c r="F81" s="377" t="s">
        <v>1048</v>
      </c>
      <c r="G81" s="377" t="s">
        <v>1345</v>
      </c>
      <c r="H81" s="377" t="s">
        <v>978</v>
      </c>
      <c r="I81" s="377" t="e">
        <f>VLOOKUP(G81,Příjmení!$A$1:$B$999,2,FALSE)</f>
        <v>#N/A</v>
      </c>
      <c r="J81" s="377" t="str">
        <f>VLOOKUP(H81,Jména!$A$1:$B$997,2,FALSE)</f>
        <v>Nikole</v>
      </c>
      <c r="K81" s="376" t="str">
        <f>VLOOKUP(A81,Popis!$A$7:$B$17,2,FALSE)</f>
        <v>6. kategorie: Naděje starší A, ročník 2007</v>
      </c>
    </row>
    <row r="82" spans="1:11">
      <c r="A82" s="375">
        <v>6</v>
      </c>
      <c r="B82" s="375">
        <v>8</v>
      </c>
      <c r="C82" s="376" t="s">
        <v>1599</v>
      </c>
      <c r="D82" s="375">
        <v>2007</v>
      </c>
      <c r="E82" s="376" t="s">
        <v>1600</v>
      </c>
      <c r="F82" s="377" t="s">
        <v>1048</v>
      </c>
      <c r="G82" s="377" t="s">
        <v>588</v>
      </c>
      <c r="H82" s="377" t="s">
        <v>92</v>
      </c>
      <c r="I82" s="377" t="str">
        <f>VLOOKUP(G82,Příjmení!$A$1:$B$999,2,FALSE)</f>
        <v>Orlové</v>
      </c>
      <c r="J82" s="377" t="str">
        <f>VLOOKUP(H82,Jména!$A$1:$B$997,2,FALSE)</f>
        <v>Kláře</v>
      </c>
      <c r="K82" s="376" t="str">
        <f>VLOOKUP(A82,Popis!$A$7:$B$17,2,FALSE)</f>
        <v>6. kategorie: Naděje starší A, ročník 2007</v>
      </c>
    </row>
    <row r="83" spans="1:11">
      <c r="A83" s="375">
        <v>6</v>
      </c>
      <c r="B83" s="375">
        <v>9</v>
      </c>
      <c r="C83" s="376" t="s">
        <v>1572</v>
      </c>
      <c r="D83" s="375">
        <v>2007</v>
      </c>
      <c r="E83" s="376" t="s">
        <v>1569</v>
      </c>
      <c r="F83" s="377" t="s">
        <v>1552</v>
      </c>
      <c r="G83" s="377"/>
      <c r="H83" s="377"/>
      <c r="I83" s="377"/>
      <c r="J83" s="377"/>
      <c r="K83" s="376" t="s">
        <v>1400</v>
      </c>
    </row>
    <row r="84" spans="1:11">
      <c r="A84" s="375">
        <v>6</v>
      </c>
      <c r="B84" s="375">
        <v>10</v>
      </c>
      <c r="C84" s="376" t="s">
        <v>1595</v>
      </c>
      <c r="D84" s="375">
        <v>2007</v>
      </c>
      <c r="E84" s="376" t="s">
        <v>1528</v>
      </c>
      <c r="F84" s="377" t="s">
        <v>1048</v>
      </c>
      <c r="G84" s="377" t="s">
        <v>1346</v>
      </c>
      <c r="H84" s="377" t="s">
        <v>999</v>
      </c>
      <c r="I84" s="377" t="e">
        <f>VLOOKUP(G84,Příjmení!$A$1:$B$999,2,FALSE)</f>
        <v>#N/A</v>
      </c>
      <c r="J84" s="377" t="str">
        <f>VLOOKUP(H84,Jména!$A$1:$B$997,2,FALSE)</f>
        <v>Sáře</v>
      </c>
      <c r="K84" s="376" t="str">
        <f>VLOOKUP(A84,Popis!$A$7:$B$17,2,FALSE)</f>
        <v>6. kategorie: Naděje starší A, ročník 2007</v>
      </c>
    </row>
    <row r="85" spans="1:11">
      <c r="A85" s="259">
        <v>7</v>
      </c>
      <c r="B85" s="259">
        <v>1</v>
      </c>
      <c r="C85" s="261" t="s">
        <v>1530</v>
      </c>
      <c r="D85" s="259">
        <v>2004</v>
      </c>
      <c r="E85" s="261" t="s">
        <v>1528</v>
      </c>
      <c r="F85" s="260" t="s">
        <v>1048</v>
      </c>
      <c r="G85" s="260" t="s">
        <v>1350</v>
      </c>
      <c r="H85" s="260" t="s">
        <v>33</v>
      </c>
      <c r="I85" s="260" t="e">
        <f>VLOOKUP(G85,Příjmení!$A$1:$B$999,2,FALSE)</f>
        <v>#N/A</v>
      </c>
      <c r="J85" s="260" t="str">
        <f>VLOOKUP(H85,Jména!$A$1:$B$997,2,FALSE)</f>
        <v>Tereze</v>
      </c>
      <c r="K85" s="261" t="str">
        <f>Popis!$B$12</f>
        <v>7. kategorie: Juniorky, ročník 2006-2004</v>
      </c>
    </row>
    <row r="86" spans="1:11">
      <c r="A86" s="259">
        <v>7</v>
      </c>
      <c r="B86" s="259">
        <v>2</v>
      </c>
      <c r="C86" s="261" t="s">
        <v>1413</v>
      </c>
      <c r="D86" s="259">
        <v>2005</v>
      </c>
      <c r="E86" s="261" t="s">
        <v>1409</v>
      </c>
      <c r="F86" s="260" t="s">
        <v>1048</v>
      </c>
      <c r="G86" s="260" t="s">
        <v>1351</v>
      </c>
      <c r="H86" s="260" t="s">
        <v>1352</v>
      </c>
      <c r="I86" s="260" t="e">
        <f>VLOOKUP(G86,Příjmení!$A$1:$B$999,2,FALSE)</f>
        <v>#N/A</v>
      </c>
      <c r="J86" s="260" t="str">
        <f>VLOOKUP(H86,Jména!$A$1:$B$997,2,FALSE)</f>
        <v>Barbara</v>
      </c>
      <c r="K86" s="261" t="str">
        <f>Popis!$B$12</f>
        <v>7. kategorie: Juniorky, ročník 2006-2004</v>
      </c>
    </row>
    <row r="87" spans="1:11">
      <c r="A87" s="259">
        <v>7</v>
      </c>
      <c r="B87" s="259">
        <v>3</v>
      </c>
      <c r="C87" s="261" t="s">
        <v>1421</v>
      </c>
      <c r="D87" s="259">
        <v>2006</v>
      </c>
      <c r="E87" s="261" t="s">
        <v>1596</v>
      </c>
      <c r="F87" s="260" t="s">
        <v>1048</v>
      </c>
      <c r="G87" s="260" t="s">
        <v>1353</v>
      </c>
      <c r="H87" s="260" t="s">
        <v>1354</v>
      </c>
      <c r="I87" s="260" t="e">
        <f>VLOOKUP(G87,Příjmení!$A$1:$B$999,2,FALSE)</f>
        <v>#N/A</v>
      </c>
      <c r="J87" s="260" t="str">
        <f>VLOOKUP(H87,Jména!$A$1:$B$997,2,FALSE)</f>
        <v>Sophia</v>
      </c>
      <c r="K87" s="261" t="str">
        <f>Popis!$B$12</f>
        <v>7. kategorie: Juniorky, ročník 2006-2004</v>
      </c>
    </row>
    <row r="88" spans="1:11">
      <c r="A88" s="259">
        <v>7</v>
      </c>
      <c r="B88" s="259">
        <v>4</v>
      </c>
      <c r="C88" s="261" t="s">
        <v>1435</v>
      </c>
      <c r="D88" s="259">
        <v>2006</v>
      </c>
      <c r="E88" s="261" t="s">
        <v>1444</v>
      </c>
      <c r="F88" s="260" t="s">
        <v>1048</v>
      </c>
      <c r="G88" s="260" t="s">
        <v>1066</v>
      </c>
      <c r="H88" s="260" t="s">
        <v>45</v>
      </c>
      <c r="I88" s="260" t="str">
        <f>VLOOKUP(G88,Příjmení!$A$1:$B$999,2,FALSE)</f>
        <v>Bendové</v>
      </c>
      <c r="J88" s="260" t="str">
        <f>VLOOKUP(H88,Jména!$A$1:$B$997,2,FALSE)</f>
        <v>Barboře</v>
      </c>
      <c r="K88" s="261" t="str">
        <f>Popis!$B$12</f>
        <v>7. kategorie: Juniorky, ročník 2006-2004</v>
      </c>
    </row>
    <row r="89" spans="1:11">
      <c r="A89" s="259">
        <v>7</v>
      </c>
      <c r="B89" s="259">
        <v>5</v>
      </c>
      <c r="C89" s="261" t="s">
        <v>1529</v>
      </c>
      <c r="D89" s="259">
        <v>2006</v>
      </c>
      <c r="E89" s="261" t="s">
        <v>1528</v>
      </c>
      <c r="F89" s="260" t="s">
        <v>1048</v>
      </c>
      <c r="G89" s="260"/>
      <c r="H89" s="260"/>
      <c r="I89" s="260"/>
      <c r="J89" s="260"/>
      <c r="K89" s="261" t="str">
        <f>Popis!$B$12</f>
        <v>7. kategorie: Juniorky, ročník 2006-2004</v>
      </c>
    </row>
    <row r="90" spans="1:11">
      <c r="A90" s="259">
        <v>7</v>
      </c>
      <c r="B90" s="259">
        <v>6</v>
      </c>
      <c r="C90" s="261" t="s">
        <v>1549</v>
      </c>
      <c r="D90" s="259">
        <v>2004</v>
      </c>
      <c r="E90" s="261" t="s">
        <v>1551</v>
      </c>
      <c r="F90" s="260" t="s">
        <v>1582</v>
      </c>
      <c r="G90" s="260"/>
      <c r="H90" s="260"/>
      <c r="I90" s="260"/>
      <c r="J90" s="260"/>
      <c r="K90" s="261" t="str">
        <f>Popis!$B$12</f>
        <v>7. kategorie: Juniorky, ročník 2006-2004</v>
      </c>
    </row>
    <row r="91" spans="1:11">
      <c r="A91" s="259">
        <v>7</v>
      </c>
      <c r="B91" s="259">
        <v>7</v>
      </c>
      <c r="C91" s="261" t="s">
        <v>1414</v>
      </c>
      <c r="D91" s="259">
        <v>2006</v>
      </c>
      <c r="E91" s="261" t="s">
        <v>1409</v>
      </c>
      <c r="F91" s="260" t="s">
        <v>1048</v>
      </c>
      <c r="G91" s="260"/>
      <c r="H91" s="260"/>
      <c r="I91" s="260"/>
      <c r="J91" s="260"/>
      <c r="K91" s="261" t="str">
        <f>Popis!$B$12</f>
        <v>7. kategorie: Juniorky, ročník 2006-2004</v>
      </c>
    </row>
    <row r="92" spans="1:11">
      <c r="A92" s="259">
        <v>7</v>
      </c>
      <c r="B92" s="259">
        <v>8</v>
      </c>
      <c r="C92" s="261" t="s">
        <v>1436</v>
      </c>
      <c r="D92" s="259">
        <v>2005</v>
      </c>
      <c r="E92" s="261" t="s">
        <v>1444</v>
      </c>
      <c r="F92" s="260" t="s">
        <v>1048</v>
      </c>
      <c r="G92" s="260"/>
      <c r="H92" s="260"/>
      <c r="I92" s="260"/>
      <c r="J92" s="260"/>
      <c r="K92" s="261" t="str">
        <f>Popis!$B$12</f>
        <v>7. kategorie: Juniorky, ročník 2006-2004</v>
      </c>
    </row>
    <row r="93" spans="1:11">
      <c r="A93" s="259">
        <v>7</v>
      </c>
      <c r="B93" s="259">
        <v>9</v>
      </c>
      <c r="C93" s="261" t="s">
        <v>1449</v>
      </c>
      <c r="D93" s="259">
        <v>2006</v>
      </c>
      <c r="E93" s="261" t="s">
        <v>1447</v>
      </c>
      <c r="F93" s="260" t="s">
        <v>1048</v>
      </c>
      <c r="G93" s="260"/>
      <c r="H93" s="260"/>
      <c r="I93" s="260"/>
      <c r="J93" s="260"/>
      <c r="K93" s="261" t="str">
        <f>Popis!$B$12</f>
        <v>7. kategorie: Juniorky, ročník 2006-2004</v>
      </c>
    </row>
    <row r="94" spans="1:11">
      <c r="A94" s="259">
        <v>7</v>
      </c>
      <c r="B94" s="259">
        <v>10</v>
      </c>
      <c r="C94" s="261" t="s">
        <v>1452</v>
      </c>
      <c r="D94" s="259"/>
      <c r="E94" s="261" t="s">
        <v>1450</v>
      </c>
      <c r="F94" s="260" t="s">
        <v>1048</v>
      </c>
      <c r="G94" s="260"/>
      <c r="H94" s="260"/>
      <c r="I94" s="260"/>
      <c r="J94" s="260"/>
      <c r="K94" s="261" t="str">
        <f>Popis!$B$12</f>
        <v>7. kategorie: Juniorky, ročník 2006-2004</v>
      </c>
    </row>
    <row r="95" spans="1:11">
      <c r="A95" s="259">
        <v>7</v>
      </c>
      <c r="B95" s="259">
        <v>11</v>
      </c>
      <c r="C95" s="261" t="s">
        <v>1472</v>
      </c>
      <c r="D95" s="259">
        <v>2006</v>
      </c>
      <c r="E95" s="261" t="s">
        <v>1593</v>
      </c>
      <c r="F95" s="260" t="s">
        <v>1048</v>
      </c>
      <c r="G95" s="260"/>
      <c r="H95" s="260"/>
      <c r="I95" s="260"/>
      <c r="J95" s="260"/>
      <c r="K95" s="261" t="str">
        <f>Popis!$B$12</f>
        <v>7. kategorie: Juniorky, ročník 2006-2004</v>
      </c>
    </row>
    <row r="96" spans="1:11">
      <c r="A96" s="259">
        <v>7</v>
      </c>
      <c r="B96" s="259">
        <v>12</v>
      </c>
      <c r="C96" s="261" t="s">
        <v>1568</v>
      </c>
      <c r="D96" s="259">
        <v>2005</v>
      </c>
      <c r="E96" s="261" t="s">
        <v>1528</v>
      </c>
      <c r="F96" s="260" t="s">
        <v>1048</v>
      </c>
      <c r="G96" s="260"/>
      <c r="H96" s="260"/>
      <c r="I96" s="260"/>
      <c r="J96" s="260"/>
      <c r="K96" s="261" t="str">
        <f>Popis!$B$12</f>
        <v>7. kategorie: Juniorky, ročník 2006-2004</v>
      </c>
    </row>
    <row r="97" spans="1:11">
      <c r="A97" s="259">
        <v>7</v>
      </c>
      <c r="B97" s="259">
        <v>13</v>
      </c>
      <c r="C97" s="261" t="s">
        <v>1545</v>
      </c>
      <c r="D97" s="259">
        <v>2005</v>
      </c>
      <c r="E97" s="261" t="s">
        <v>1544</v>
      </c>
      <c r="F97" s="260" t="s">
        <v>1048</v>
      </c>
      <c r="G97" s="260"/>
      <c r="H97" s="260"/>
      <c r="I97" s="260"/>
      <c r="J97" s="260"/>
      <c r="K97" s="261" t="str">
        <f>Popis!$B$12</f>
        <v>7. kategorie: Juniorky, ročník 2006-2004</v>
      </c>
    </row>
    <row r="98" spans="1:11">
      <c r="A98" s="259">
        <v>7</v>
      </c>
      <c r="B98" s="259">
        <v>14</v>
      </c>
      <c r="C98" s="261" t="s">
        <v>1471</v>
      </c>
      <c r="D98" s="259">
        <v>2006</v>
      </c>
      <c r="E98" s="261" t="s">
        <v>1593</v>
      </c>
      <c r="F98" s="260" t="s">
        <v>1048</v>
      </c>
      <c r="G98" s="260"/>
      <c r="H98" s="260"/>
      <c r="I98" s="260"/>
      <c r="J98" s="260"/>
      <c r="K98" s="261" t="str">
        <f>Popis!$B$12</f>
        <v>7. kategorie: Juniorky, ročník 2006-2004</v>
      </c>
    </row>
    <row r="99" spans="1:11">
      <c r="A99" s="361">
        <v>8</v>
      </c>
      <c r="B99" s="361">
        <v>1</v>
      </c>
      <c r="C99" s="363" t="s">
        <v>1531</v>
      </c>
      <c r="D99" s="361">
        <v>2000</v>
      </c>
      <c r="E99" s="362" t="s">
        <v>1528</v>
      </c>
      <c r="F99" s="362" t="s">
        <v>1048</v>
      </c>
      <c r="G99" s="260"/>
      <c r="H99" s="260"/>
      <c r="I99" s="260"/>
      <c r="J99" s="260"/>
      <c r="K99" s="363" t="str">
        <f>Popis!$B$13</f>
        <v>8. kategorie: Seniorky, ročník 2003 a starší</v>
      </c>
    </row>
    <row r="100" spans="1:11">
      <c r="A100" s="361">
        <v>8</v>
      </c>
      <c r="B100" s="361">
        <v>2</v>
      </c>
      <c r="C100" s="363" t="s">
        <v>1616</v>
      </c>
      <c r="D100" s="361"/>
      <c r="E100" s="362" t="s">
        <v>1502</v>
      </c>
      <c r="F100" s="362" t="s">
        <v>1048</v>
      </c>
      <c r="G100" s="362" t="s">
        <v>1356</v>
      </c>
      <c r="H100" s="362" t="s">
        <v>1357</v>
      </c>
      <c r="I100" s="362" t="e">
        <f>VLOOKUP(G100,Příjmení!$A$1:$B$999,2,FALSE)</f>
        <v>#N/A</v>
      </c>
      <c r="J100" s="362" t="str">
        <f>VLOOKUP(H100,Jména!$A$1:$B$997,2,FALSE)</f>
        <v>Elea</v>
      </c>
      <c r="K100" s="363" t="str">
        <f>Popis!$B$13</f>
        <v>8. kategorie: Seniorky, ročník 2003 a starší</v>
      </c>
    </row>
    <row r="101" spans="1:11">
      <c r="A101" s="262">
        <v>9</v>
      </c>
      <c r="B101" s="262">
        <v>1</v>
      </c>
      <c r="C101" s="237" t="s">
        <v>1440</v>
      </c>
      <c r="D101" s="262">
        <v>2007</v>
      </c>
      <c r="E101" s="237" t="s">
        <v>1444</v>
      </c>
      <c r="F101" s="238" t="s">
        <v>1048</v>
      </c>
      <c r="G101" s="238" t="s">
        <v>1358</v>
      </c>
      <c r="H101" s="238" t="s">
        <v>147</v>
      </c>
      <c r="I101" s="238" t="e">
        <f>VLOOKUP(G101,Příjmení!$A$1:$B$999,2,FALSE)</f>
        <v>#N/A</v>
      </c>
      <c r="J101" s="238" t="str">
        <f>VLOOKUP(H101,Jména!$A$1:$B$997,2,FALSE)</f>
        <v>Anně</v>
      </c>
      <c r="K101" s="237" t="str">
        <f>Popis!$B$14</f>
        <v>9. kategorie: kadetky mladší, ročník 2008-2007</v>
      </c>
    </row>
    <row r="102" spans="1:11">
      <c r="A102" s="262">
        <v>9</v>
      </c>
      <c r="B102" s="262">
        <v>2</v>
      </c>
      <c r="C102" s="237" t="s">
        <v>1523</v>
      </c>
      <c r="D102" s="262">
        <v>2007</v>
      </c>
      <c r="E102" s="237" t="s">
        <v>1518</v>
      </c>
      <c r="F102" s="238" t="s">
        <v>1048</v>
      </c>
      <c r="G102" s="238" t="s">
        <v>1359</v>
      </c>
      <c r="H102" s="238" t="s">
        <v>1360</v>
      </c>
      <c r="I102" s="238" t="e">
        <f>VLOOKUP(G102,Příjmení!$A$1:$B$999,2,FALSE)</f>
        <v>#N/A</v>
      </c>
      <c r="J102" s="238" t="str">
        <f>VLOOKUP(H102,Jména!$A$1:$B$997,2,FALSE)</f>
        <v>Alica</v>
      </c>
      <c r="K102" s="237" t="str">
        <f>Popis!$B$14</f>
        <v>9. kategorie: kadetky mladší, ročník 2008-2007</v>
      </c>
    </row>
    <row r="103" spans="1:11">
      <c r="A103" s="262">
        <v>9</v>
      </c>
      <c r="B103" s="262">
        <v>3</v>
      </c>
      <c r="C103" s="237" t="s">
        <v>1581</v>
      </c>
      <c r="D103" s="262">
        <v>2007</v>
      </c>
      <c r="E103" s="237" t="s">
        <v>1597</v>
      </c>
      <c r="F103" s="238" t="s">
        <v>1493</v>
      </c>
      <c r="G103" s="238" t="s">
        <v>1362</v>
      </c>
      <c r="H103" s="238" t="s">
        <v>1363</v>
      </c>
      <c r="I103" s="238" t="e">
        <f>VLOOKUP(G103,Příjmení!$A$1:$B$999,2,FALSE)</f>
        <v>#N/A</v>
      </c>
      <c r="J103" s="238" t="str">
        <f>VLOOKUP(H103,Jména!$A$1:$B$997,2,FALSE)</f>
        <v>Annika</v>
      </c>
      <c r="K103" s="237" t="str">
        <f>Popis!$B$14</f>
        <v>9. kategorie: kadetky mladší, ročník 2008-2007</v>
      </c>
    </row>
    <row r="104" spans="1:11">
      <c r="A104" s="262">
        <v>9</v>
      </c>
      <c r="B104" s="262">
        <v>4</v>
      </c>
      <c r="C104" s="237" t="s">
        <v>1418</v>
      </c>
      <c r="D104" s="262">
        <v>2008</v>
      </c>
      <c r="E104" s="238" t="s">
        <v>1416</v>
      </c>
      <c r="F104" s="238" t="s">
        <v>1048</v>
      </c>
      <c r="G104" s="238"/>
      <c r="H104" s="238"/>
      <c r="I104" s="238"/>
      <c r="J104" s="238"/>
      <c r="K104" s="237" t="str">
        <f>Popis!$B$14</f>
        <v>9. kategorie: kadetky mladší, ročník 2008-2007</v>
      </c>
    </row>
    <row r="105" spans="1:11">
      <c r="A105" s="262">
        <v>9</v>
      </c>
      <c r="B105" s="262">
        <v>5</v>
      </c>
      <c r="C105" s="237" t="s">
        <v>1439</v>
      </c>
      <c r="D105" s="262">
        <v>2007</v>
      </c>
      <c r="E105" s="237" t="s">
        <v>1444</v>
      </c>
      <c r="F105" s="238" t="s">
        <v>1048</v>
      </c>
      <c r="G105" s="238" t="s">
        <v>1300</v>
      </c>
      <c r="H105" s="238" t="s">
        <v>37</v>
      </c>
      <c r="I105" s="238" t="e">
        <f>VLOOKUP(G105,Příjmení!$A$1:$B$999,2,FALSE)</f>
        <v>#N/A</v>
      </c>
      <c r="J105" s="238" t="str">
        <f>VLOOKUP(H105,Jména!$A$1:$B$997,2,FALSE)</f>
        <v>Natálii</v>
      </c>
      <c r="K105" s="237" t="str">
        <f>Popis!$B$14</f>
        <v>9. kategorie: kadetky mladší, ročník 2008-2007</v>
      </c>
    </row>
    <row r="106" spans="1:11">
      <c r="A106" s="262">
        <v>9</v>
      </c>
      <c r="B106" s="262">
        <v>6</v>
      </c>
      <c r="C106" s="237" t="s">
        <v>1461</v>
      </c>
      <c r="D106" s="262">
        <v>2007</v>
      </c>
      <c r="E106" s="237" t="s">
        <v>1460</v>
      </c>
      <c r="F106" s="238" t="s">
        <v>1048</v>
      </c>
      <c r="G106" s="238" t="s">
        <v>599</v>
      </c>
      <c r="H106" s="238" t="s">
        <v>92</v>
      </c>
      <c r="I106" s="238" t="str">
        <f>VLOOKUP(G106,Příjmení!$A$1:$B$999,2,FALSE)</f>
        <v>Pelíškové</v>
      </c>
      <c r="J106" s="238" t="str">
        <f>VLOOKUP(H106,Jména!$A$1:$B$997,2,FALSE)</f>
        <v>Kláře</v>
      </c>
      <c r="K106" s="237" t="str">
        <f>Popis!$B$14</f>
        <v>9. kategorie: kadetky mladší, ročník 2008-2007</v>
      </c>
    </row>
    <row r="107" spans="1:11">
      <c r="A107" s="262">
        <v>9</v>
      </c>
      <c r="B107" s="262">
        <v>7</v>
      </c>
      <c r="C107" s="237" t="s">
        <v>1534</v>
      </c>
      <c r="D107" s="262">
        <v>2008</v>
      </c>
      <c r="E107" s="237" t="s">
        <v>1533</v>
      </c>
      <c r="F107" s="238" t="s">
        <v>1048</v>
      </c>
      <c r="G107" s="238" t="s">
        <v>711</v>
      </c>
      <c r="H107" s="238" t="s">
        <v>989</v>
      </c>
      <c r="I107" s="238" t="str">
        <f>VLOOKUP(G107,Příjmení!$A$1:$B$999,2,FALSE)</f>
        <v>Suché</v>
      </c>
      <c r="J107" s="238" t="str">
        <f>VLOOKUP(H107,Jména!$A$1:$B$997,2,FALSE)</f>
        <v>Petře</v>
      </c>
      <c r="K107" s="237" t="str">
        <f>Popis!$B$14</f>
        <v>9. kategorie: kadetky mladší, ročník 2008-2007</v>
      </c>
    </row>
    <row r="108" spans="1:11">
      <c r="A108" s="262">
        <v>9</v>
      </c>
      <c r="B108" s="262">
        <v>8</v>
      </c>
      <c r="C108" s="237" t="s">
        <v>1585</v>
      </c>
      <c r="D108" s="262">
        <v>2008</v>
      </c>
      <c r="E108" s="237" t="s">
        <v>1551</v>
      </c>
      <c r="F108" s="238" t="s">
        <v>1582</v>
      </c>
      <c r="G108" s="238" t="s">
        <v>22</v>
      </c>
      <c r="H108" s="238" t="s">
        <v>21</v>
      </c>
      <c r="I108" s="238" t="str">
        <f>VLOOKUP(G108,Příjmení!$A$1:$B$999,2,FALSE)</f>
        <v>Houdové</v>
      </c>
      <c r="J108" s="238" t="str">
        <f>VLOOKUP(H108,Jména!$A$1:$B$997,2,FALSE)</f>
        <v>Lindě</v>
      </c>
      <c r="K108" s="237" t="str">
        <f>Popis!$B$14</f>
        <v>9. kategorie: kadetky mladší, ročník 2008-2007</v>
      </c>
    </row>
    <row r="109" spans="1:11">
      <c r="A109" s="262">
        <v>9</v>
      </c>
      <c r="B109" s="262">
        <v>9</v>
      </c>
      <c r="C109" s="237" t="s">
        <v>1504</v>
      </c>
      <c r="D109" s="262">
        <v>2007</v>
      </c>
      <c r="E109" s="237" t="s">
        <v>1502</v>
      </c>
      <c r="F109" s="238" t="s">
        <v>1048</v>
      </c>
      <c r="G109" s="238" t="s">
        <v>1365</v>
      </c>
      <c r="H109" s="238" t="s">
        <v>1366</v>
      </c>
      <c r="I109" s="238" t="e">
        <f>VLOOKUP(G109,Příjmení!$A$1:$B$999,2,FALSE)</f>
        <v>#N/A</v>
      </c>
      <c r="J109" s="238" t="str">
        <f>VLOOKUP(H109,Jména!$A$1:$B$997,2,FALSE)</f>
        <v>Johance</v>
      </c>
      <c r="K109" s="237" t="str">
        <f>Popis!$B$14</f>
        <v>9. kategorie: kadetky mladší, ročník 2008-2007</v>
      </c>
    </row>
    <row r="110" spans="1:11">
      <c r="A110" s="262">
        <v>9</v>
      </c>
      <c r="B110" s="262">
        <v>10</v>
      </c>
      <c r="C110" s="237" t="s">
        <v>1562</v>
      </c>
      <c r="D110" s="262">
        <v>2008</v>
      </c>
      <c r="E110" s="237" t="s">
        <v>1556</v>
      </c>
      <c r="F110" s="238" t="s">
        <v>1048</v>
      </c>
      <c r="G110" s="238" t="s">
        <v>1367</v>
      </c>
      <c r="H110" s="238" t="s">
        <v>1368</v>
      </c>
      <c r="I110" s="238" t="e">
        <f>VLOOKUP(G110,Příjmení!$A$1:$B$999,2,FALSE)</f>
        <v>#N/A</v>
      </c>
      <c r="J110" s="238" t="str">
        <f>VLOOKUP(H110,Jména!$A$1:$B$997,2,FALSE)</f>
        <v>Anicia</v>
      </c>
      <c r="K110" s="237" t="str">
        <f>Popis!$B$14</f>
        <v>9. kategorie: kadetky mladší, ročník 2008-2007</v>
      </c>
    </row>
    <row r="111" spans="1:11">
      <c r="A111" s="262">
        <v>9</v>
      </c>
      <c r="B111" s="262">
        <v>11</v>
      </c>
      <c r="C111" s="237" t="s">
        <v>1522</v>
      </c>
      <c r="D111" s="262">
        <v>2007</v>
      </c>
      <c r="E111" s="237" t="s">
        <v>1518</v>
      </c>
      <c r="F111" s="238" t="s">
        <v>1048</v>
      </c>
      <c r="G111" s="238" t="s">
        <v>248</v>
      </c>
      <c r="H111" s="238" t="s">
        <v>45</v>
      </c>
      <c r="I111" s="238" t="str">
        <f>VLOOKUP(G111,Příjmení!$A$1:$B$999,2,FALSE)</f>
        <v>Boučkové</v>
      </c>
      <c r="J111" s="238" t="str">
        <f>VLOOKUP(H111,Jména!$A$1:$B$997,2,FALSE)</f>
        <v>Barboře</v>
      </c>
      <c r="K111" s="237" t="str">
        <f>Popis!$B$14</f>
        <v>9. kategorie: kadetky mladší, ročník 2008-2007</v>
      </c>
    </row>
    <row r="112" spans="1:11">
      <c r="A112" s="262">
        <v>9</v>
      </c>
      <c r="B112" s="262">
        <v>12</v>
      </c>
      <c r="C112" s="237" t="s">
        <v>1437</v>
      </c>
      <c r="D112" s="262">
        <v>2008</v>
      </c>
      <c r="E112" s="237" t="s">
        <v>1444</v>
      </c>
      <c r="F112" s="238" t="s">
        <v>1048</v>
      </c>
      <c r="G112" s="238" t="s">
        <v>1369</v>
      </c>
      <c r="H112" s="238" t="s">
        <v>1370</v>
      </c>
      <c r="I112" s="238" t="e">
        <f>VLOOKUP(G112,Příjmení!$A$1:$B$999,2,FALSE)</f>
        <v>#N/A</v>
      </c>
      <c r="J112" s="238" t="str">
        <f>VLOOKUP(H112,Jména!$A$1:$B$997,2,FALSE)</f>
        <v>Clara</v>
      </c>
      <c r="K112" s="237" t="str">
        <f>Popis!$B$14</f>
        <v>9. kategorie: kadetky mladší, ročník 2008-2007</v>
      </c>
    </row>
    <row r="113" spans="1:11">
      <c r="A113" s="262">
        <v>9</v>
      </c>
      <c r="B113" s="262">
        <v>13</v>
      </c>
      <c r="C113" s="237" t="s">
        <v>1459</v>
      </c>
      <c r="D113" s="262">
        <v>2008</v>
      </c>
      <c r="E113" s="237" t="s">
        <v>1460</v>
      </c>
      <c r="F113" s="238" t="s">
        <v>1048</v>
      </c>
      <c r="G113" s="238" t="s">
        <v>1371</v>
      </c>
      <c r="H113" s="238" t="s">
        <v>1003</v>
      </c>
      <c r="I113" s="238" t="e">
        <f>VLOOKUP(G113,Příjmení!$A$1:$B$999,2,FALSE)</f>
        <v>#N/A</v>
      </c>
      <c r="J113" s="238" t="str">
        <f>VLOOKUP(H113,Jména!$A$1:$B$997,2,FALSE)</f>
        <v>Simoně</v>
      </c>
      <c r="K113" s="237" t="str">
        <f>Popis!$B$14</f>
        <v>9. kategorie: kadetky mladší, ročník 2008-2007</v>
      </c>
    </row>
    <row r="114" spans="1:11">
      <c r="A114" s="262">
        <v>9</v>
      </c>
      <c r="B114" s="262">
        <v>14</v>
      </c>
      <c r="C114" s="237" t="s">
        <v>1579</v>
      </c>
      <c r="D114" s="262">
        <v>2007</v>
      </c>
      <c r="E114" s="237" t="s">
        <v>1597</v>
      </c>
      <c r="F114" s="238" t="s">
        <v>1493</v>
      </c>
      <c r="G114" s="238"/>
      <c r="H114" s="238"/>
      <c r="I114" s="238"/>
      <c r="J114" s="238"/>
      <c r="K114" s="237" t="str">
        <f>Popis!$B$14</f>
        <v>9. kategorie: kadetky mladší, ročník 2008-2007</v>
      </c>
    </row>
    <row r="115" spans="1:11">
      <c r="A115" s="262">
        <v>9</v>
      </c>
      <c r="B115" s="262">
        <v>15</v>
      </c>
      <c r="C115" s="237" t="s">
        <v>1438</v>
      </c>
      <c r="D115" s="262">
        <v>2008</v>
      </c>
      <c r="E115" s="237" t="s">
        <v>1444</v>
      </c>
      <c r="F115" s="238" t="s">
        <v>1048</v>
      </c>
      <c r="G115" s="238"/>
      <c r="H115" s="238"/>
      <c r="I115" s="238"/>
      <c r="J115" s="238"/>
      <c r="K115" s="237" t="str">
        <f>Popis!$B$14</f>
        <v>9. kategorie: kadetky mladší, ročník 2008-2007</v>
      </c>
    </row>
    <row r="116" spans="1:11">
      <c r="A116" s="262">
        <v>9</v>
      </c>
      <c r="B116" s="262">
        <v>16</v>
      </c>
      <c r="C116" s="237" t="s">
        <v>1563</v>
      </c>
      <c r="D116" s="262">
        <v>2008</v>
      </c>
      <c r="E116" s="237" t="s">
        <v>1556</v>
      </c>
      <c r="F116" s="238" t="s">
        <v>1048</v>
      </c>
      <c r="G116" s="238"/>
      <c r="H116" s="238"/>
      <c r="I116" s="238"/>
      <c r="J116" s="238"/>
      <c r="K116" s="237" t="str">
        <f>Popis!$B$14</f>
        <v>9. kategorie: kadetky mladší, ročník 2008-2007</v>
      </c>
    </row>
    <row r="117" spans="1:11">
      <c r="A117" s="262">
        <v>9</v>
      </c>
      <c r="B117" s="262">
        <v>17</v>
      </c>
      <c r="C117" s="237" t="s">
        <v>1524</v>
      </c>
      <c r="D117" s="262">
        <v>2007</v>
      </c>
      <c r="E117" s="237" t="s">
        <v>1518</v>
      </c>
      <c r="F117" s="238" t="s">
        <v>1048</v>
      </c>
      <c r="G117" s="238"/>
      <c r="H117" s="238"/>
      <c r="I117" s="238"/>
      <c r="J117" s="238"/>
      <c r="K117" s="237" t="str">
        <f>Popis!$B$14</f>
        <v>9. kategorie: kadetky mladší, ročník 2008-2007</v>
      </c>
    </row>
    <row r="118" spans="1:11">
      <c r="A118" s="262">
        <v>9</v>
      </c>
      <c r="B118" s="262">
        <v>18</v>
      </c>
      <c r="C118" s="237" t="s">
        <v>1514</v>
      </c>
      <c r="D118" s="262">
        <v>2007</v>
      </c>
      <c r="E118" s="237" t="s">
        <v>1512</v>
      </c>
      <c r="F118" s="238" t="s">
        <v>1048</v>
      </c>
      <c r="G118" s="238"/>
      <c r="H118" s="238"/>
      <c r="I118" s="238"/>
      <c r="J118" s="238"/>
      <c r="K118" s="237" t="str">
        <f>Popis!$B$14</f>
        <v>9. kategorie: kadetky mladší, ročník 2008-2007</v>
      </c>
    </row>
    <row r="119" spans="1:11">
      <c r="A119" s="262">
        <v>9</v>
      </c>
      <c r="B119" s="262">
        <v>19</v>
      </c>
      <c r="C119" s="237" t="s">
        <v>1561</v>
      </c>
      <c r="D119" s="262">
        <v>2008</v>
      </c>
      <c r="E119" s="237" t="s">
        <v>1556</v>
      </c>
      <c r="F119" s="238" t="s">
        <v>1048</v>
      </c>
      <c r="G119" s="238"/>
      <c r="H119" s="238"/>
      <c r="I119" s="238"/>
      <c r="J119" s="238"/>
      <c r="K119" s="237" t="str">
        <f>Popis!$B$14</f>
        <v>9. kategorie: kadetky mladší, ročník 2008-2007</v>
      </c>
    </row>
    <row r="120" spans="1:11">
      <c r="A120" s="262">
        <v>9</v>
      </c>
      <c r="B120" s="262">
        <v>20</v>
      </c>
      <c r="C120" s="237" t="s">
        <v>1497</v>
      </c>
      <c r="D120" s="262">
        <v>2007</v>
      </c>
      <c r="E120" s="237" t="s">
        <v>1491</v>
      </c>
      <c r="F120" s="238" t="s">
        <v>1493</v>
      </c>
      <c r="G120" s="238"/>
      <c r="H120" s="238"/>
      <c r="I120" s="238"/>
      <c r="J120" s="238"/>
      <c r="K120" s="237" t="str">
        <f>Popis!$B$14</f>
        <v>9. kategorie: kadetky mladší, ročník 2008-2007</v>
      </c>
    </row>
    <row r="121" spans="1:11">
      <c r="A121" s="262">
        <v>9</v>
      </c>
      <c r="B121" s="262">
        <v>21</v>
      </c>
      <c r="C121" s="237" t="s">
        <v>1580</v>
      </c>
      <c r="D121" s="262">
        <v>2007</v>
      </c>
      <c r="E121" s="237" t="s">
        <v>1597</v>
      </c>
      <c r="F121" s="238" t="s">
        <v>1493</v>
      </c>
      <c r="G121" s="238"/>
      <c r="H121" s="238"/>
      <c r="I121" s="238"/>
      <c r="J121" s="238"/>
      <c r="K121" s="237" t="str">
        <f>Popis!$B$14</f>
        <v>9. kategorie: kadetky mladší, ročník 2008-2007</v>
      </c>
    </row>
    <row r="122" spans="1:11">
      <c r="A122" s="262">
        <v>9</v>
      </c>
      <c r="B122" s="262">
        <v>22</v>
      </c>
      <c r="C122" s="237" t="s">
        <v>1521</v>
      </c>
      <c r="D122" s="262">
        <v>2008</v>
      </c>
      <c r="E122" s="237" t="s">
        <v>1518</v>
      </c>
      <c r="F122" s="238" t="s">
        <v>1048</v>
      </c>
      <c r="G122" s="238"/>
      <c r="H122" s="238"/>
      <c r="I122" s="238"/>
      <c r="J122" s="238"/>
      <c r="K122" s="237" t="str">
        <f>Popis!$B$14</f>
        <v>9. kategorie: kadetky mladší, ročník 2008-2007</v>
      </c>
    </row>
    <row r="123" spans="1:11">
      <c r="A123" s="262">
        <v>9</v>
      </c>
      <c r="B123" s="262">
        <v>23</v>
      </c>
      <c r="C123" s="237" t="s">
        <v>1515</v>
      </c>
      <c r="D123" s="262">
        <v>2007</v>
      </c>
      <c r="E123" s="237" t="s">
        <v>1512</v>
      </c>
      <c r="F123" s="238" t="s">
        <v>1048</v>
      </c>
      <c r="G123" s="238"/>
      <c r="H123" s="238"/>
      <c r="I123" s="238"/>
      <c r="J123" s="238"/>
      <c r="K123" s="237" t="str">
        <f>Popis!$B$14</f>
        <v>9. kategorie: kadetky mladší, ročník 2008-2007</v>
      </c>
    </row>
    <row r="124" spans="1:11">
      <c r="A124" s="262">
        <v>9</v>
      </c>
      <c r="B124" s="262">
        <v>24</v>
      </c>
      <c r="C124" s="237" t="s">
        <v>1560</v>
      </c>
      <c r="D124" s="262">
        <v>2007</v>
      </c>
      <c r="E124" s="237" t="s">
        <v>1556</v>
      </c>
      <c r="F124" s="238" t="s">
        <v>1048</v>
      </c>
      <c r="G124" s="238"/>
      <c r="H124" s="238"/>
      <c r="I124" s="238"/>
      <c r="J124" s="238"/>
      <c r="K124" s="237" t="str">
        <f>Popis!$B$14</f>
        <v>9. kategorie: kadetky mladší, ročník 2008-2007</v>
      </c>
    </row>
    <row r="125" spans="1:11">
      <c r="A125" s="378">
        <v>10</v>
      </c>
      <c r="B125" s="378">
        <v>1</v>
      </c>
      <c r="C125" s="379" t="s">
        <v>1505</v>
      </c>
      <c r="D125" s="378">
        <v>2005</v>
      </c>
      <c r="E125" s="380" t="s">
        <v>1502</v>
      </c>
      <c r="F125" s="380" t="s">
        <v>1048</v>
      </c>
      <c r="G125" s="380" t="s">
        <v>1374</v>
      </c>
      <c r="H125" s="380" t="s">
        <v>1375</v>
      </c>
      <c r="I125" s="380" t="e">
        <f>VLOOKUP(G125,Příjmení!$A$1:$B$999,2,FALSE)</f>
        <v>#N/A</v>
      </c>
      <c r="J125" s="380" t="str">
        <f>VLOOKUP(H125,Jména!$A$1:$B$997,2,FALSE)</f>
        <v>Jayme</v>
      </c>
      <c r="K125" s="379" t="str">
        <f>Popis!$B$15</f>
        <v>10. kategorie: kadetky starší, ročník 2006-2004</v>
      </c>
    </row>
    <row r="126" spans="1:11">
      <c r="A126" s="378">
        <v>10</v>
      </c>
      <c r="B126" s="378">
        <v>2</v>
      </c>
      <c r="C126" s="379" t="s">
        <v>1420</v>
      </c>
      <c r="D126" s="378">
        <v>2006</v>
      </c>
      <c r="E126" s="380" t="s">
        <v>1416</v>
      </c>
      <c r="F126" s="380" t="s">
        <v>1048</v>
      </c>
      <c r="G126" s="380" t="s">
        <v>1376</v>
      </c>
      <c r="H126" s="380" t="s">
        <v>166</v>
      </c>
      <c r="I126" s="380" t="e">
        <f>VLOOKUP(G126,Příjmení!$A$1:$B$999,2,FALSE)</f>
        <v>#N/A</v>
      </c>
      <c r="J126" s="380" t="str">
        <f>VLOOKUP(H126,Jména!$A$1:$B$997,2,FALSE)</f>
        <v>Denise</v>
      </c>
      <c r="K126" s="379" t="str">
        <f>Popis!$B$15</f>
        <v>10. kategorie: kadetky starší, ročník 2006-2004</v>
      </c>
    </row>
    <row r="127" spans="1:11">
      <c r="A127" s="378">
        <v>10</v>
      </c>
      <c r="B127" s="378">
        <v>3</v>
      </c>
      <c r="C127" s="379" t="s">
        <v>1441</v>
      </c>
      <c r="D127" s="378">
        <v>2005</v>
      </c>
      <c r="E127" s="380" t="s">
        <v>1444</v>
      </c>
      <c r="F127" s="380" t="s">
        <v>1048</v>
      </c>
      <c r="G127" s="380" t="s">
        <v>1377</v>
      </c>
      <c r="H127" s="380" t="s">
        <v>100</v>
      </c>
      <c r="I127" s="380" t="e">
        <f>VLOOKUP(G127,Příjmení!$A$1:$B$999,2,FALSE)</f>
        <v>#N/A</v>
      </c>
      <c r="J127" s="380" t="str">
        <f>VLOOKUP(H127,Jména!$A$1:$B$997,2,FALSE)</f>
        <v>Kateřině</v>
      </c>
      <c r="K127" s="379" t="str">
        <f>Popis!$B$15</f>
        <v>10. kategorie: kadetky starší, ročník 2006-2004</v>
      </c>
    </row>
    <row r="128" spans="1:11">
      <c r="A128" s="378">
        <v>10</v>
      </c>
      <c r="B128" s="378">
        <v>4</v>
      </c>
      <c r="C128" s="379" t="s">
        <v>1463</v>
      </c>
      <c r="D128" s="378">
        <v>2005</v>
      </c>
      <c r="E128" s="380" t="s">
        <v>1460</v>
      </c>
      <c r="F128" s="380" t="s">
        <v>1048</v>
      </c>
      <c r="G128" s="380" t="s">
        <v>1378</v>
      </c>
      <c r="H128" s="380" t="s">
        <v>92</v>
      </c>
      <c r="I128" s="380" t="e">
        <f>VLOOKUP(G128,Příjmení!$A$1:$B$999,2,FALSE)</f>
        <v>#N/A</v>
      </c>
      <c r="J128" s="380" t="str">
        <f>VLOOKUP(H128,Jména!$A$1:$B$997,2,FALSE)</f>
        <v>Kláře</v>
      </c>
      <c r="K128" s="379" t="str">
        <f>Popis!$B$15</f>
        <v>10. kategorie: kadetky starší, ročník 2006-2004</v>
      </c>
    </row>
    <row r="129" spans="1:11">
      <c r="A129" s="378">
        <v>10</v>
      </c>
      <c r="B129" s="378">
        <v>5</v>
      </c>
      <c r="C129" s="379" t="s">
        <v>1499</v>
      </c>
      <c r="D129" s="378">
        <v>2005</v>
      </c>
      <c r="E129" s="380" t="s">
        <v>1491</v>
      </c>
      <c r="F129" s="380" t="s">
        <v>1493</v>
      </c>
      <c r="G129" s="380" t="s">
        <v>210</v>
      </c>
      <c r="H129" s="380" t="s">
        <v>211</v>
      </c>
      <c r="I129" s="380" t="str">
        <f>VLOOKUP(G129,Příjmení!$A$1:$B$999,2,FALSE)</f>
        <v>Korytové</v>
      </c>
      <c r="J129" s="380" t="str">
        <f>VLOOKUP(H129,Jména!$A$1:$B$997,2,FALSE)</f>
        <v>Ludmile</v>
      </c>
      <c r="K129" s="379" t="str">
        <f>Popis!$B$15</f>
        <v>10. kategorie: kadetky starší, ročník 2006-2004</v>
      </c>
    </row>
    <row r="130" spans="1:11">
      <c r="A130" s="378">
        <v>10</v>
      </c>
      <c r="B130" s="378">
        <v>6</v>
      </c>
      <c r="C130" s="379" t="s">
        <v>1517</v>
      </c>
      <c r="D130" s="378">
        <v>2004</v>
      </c>
      <c r="E130" s="380" t="s">
        <v>1512</v>
      </c>
      <c r="F130" s="380" t="s">
        <v>1048</v>
      </c>
      <c r="G130" s="380"/>
      <c r="H130" s="380"/>
      <c r="I130" s="380"/>
      <c r="J130" s="380"/>
      <c r="K130" s="379" t="str">
        <f>Popis!$B$15</f>
        <v>10. kategorie: kadetky starší, ročník 2006-2004</v>
      </c>
    </row>
    <row r="131" spans="1:11">
      <c r="A131" s="378">
        <v>10</v>
      </c>
      <c r="B131" s="378">
        <v>7</v>
      </c>
      <c r="C131" s="379" t="s">
        <v>1548</v>
      </c>
      <c r="D131" s="378">
        <v>2005</v>
      </c>
      <c r="E131" s="380" t="s">
        <v>1544</v>
      </c>
      <c r="F131" s="380" t="s">
        <v>1048</v>
      </c>
      <c r="G131" s="380"/>
      <c r="H131" s="380"/>
      <c r="I131" s="380"/>
      <c r="J131" s="380"/>
      <c r="K131" s="379" t="str">
        <f>Popis!$B$15</f>
        <v>10. kategorie: kadetky starší, ročník 2006-2004</v>
      </c>
    </row>
    <row r="132" spans="1:11">
      <c r="A132" s="378">
        <v>10</v>
      </c>
      <c r="B132" s="378">
        <v>8</v>
      </c>
      <c r="C132" s="379" t="s">
        <v>1574</v>
      </c>
      <c r="D132" s="378">
        <v>2005</v>
      </c>
      <c r="E132" s="380" t="s">
        <v>1569</v>
      </c>
      <c r="F132" s="380" t="s">
        <v>1552</v>
      </c>
      <c r="G132" s="380"/>
      <c r="H132" s="380"/>
      <c r="I132" s="380"/>
      <c r="J132" s="380"/>
      <c r="K132" s="379" t="str">
        <f>Popis!$B$15</f>
        <v>10. kategorie: kadetky starší, ročník 2006-2004</v>
      </c>
    </row>
    <row r="133" spans="1:11">
      <c r="A133" s="378">
        <v>10</v>
      </c>
      <c r="B133" s="378">
        <v>10</v>
      </c>
      <c r="C133" s="379" t="s">
        <v>1412</v>
      </c>
      <c r="D133" s="378">
        <v>2006</v>
      </c>
      <c r="E133" s="380" t="s">
        <v>1409</v>
      </c>
      <c r="F133" s="380" t="s">
        <v>1048</v>
      </c>
      <c r="G133" s="380"/>
      <c r="H133" s="380"/>
      <c r="I133" s="380"/>
      <c r="J133" s="380"/>
      <c r="K133" s="379" t="str">
        <f>Popis!$B$15</f>
        <v>10. kategorie: kadetky starší, ročník 2006-2004</v>
      </c>
    </row>
    <row r="134" spans="1:11">
      <c r="A134" s="378">
        <v>10</v>
      </c>
      <c r="B134" s="378">
        <v>11</v>
      </c>
      <c r="C134" s="379" t="s">
        <v>1428</v>
      </c>
      <c r="D134" s="378">
        <v>2004</v>
      </c>
      <c r="E134" s="380" t="s">
        <v>1424</v>
      </c>
      <c r="F134" s="380" t="s">
        <v>1048</v>
      </c>
      <c r="G134" s="380"/>
      <c r="H134" s="380"/>
      <c r="I134" s="380"/>
      <c r="J134" s="380"/>
      <c r="K134" s="379" t="str">
        <f>Popis!$B$15</f>
        <v>10. kategorie: kadetky starší, ročník 2006-2004</v>
      </c>
    </row>
    <row r="135" spans="1:11">
      <c r="A135" s="378">
        <v>10</v>
      </c>
      <c r="B135" s="378">
        <v>12</v>
      </c>
      <c r="C135" s="379" t="s">
        <v>1456</v>
      </c>
      <c r="D135" s="378">
        <v>2004</v>
      </c>
      <c r="E135" s="380" t="s">
        <v>1454</v>
      </c>
      <c r="F135" s="380" t="s">
        <v>1048</v>
      </c>
      <c r="G135" s="380"/>
      <c r="H135" s="380"/>
      <c r="I135" s="380"/>
      <c r="J135" s="380"/>
      <c r="K135" s="379" t="str">
        <f>Popis!$B$15</f>
        <v>10. kategorie: kadetky starší, ročník 2006-2004</v>
      </c>
    </row>
    <row r="136" spans="1:11">
      <c r="A136" s="378">
        <v>10</v>
      </c>
      <c r="B136" s="378">
        <v>13</v>
      </c>
      <c r="C136" s="379" t="s">
        <v>1485</v>
      </c>
      <c r="D136" s="378">
        <v>2005</v>
      </c>
      <c r="E136" s="380" t="s">
        <v>1587</v>
      </c>
      <c r="F136" s="380" t="s">
        <v>1048</v>
      </c>
      <c r="G136" s="380"/>
      <c r="H136" s="380"/>
      <c r="I136" s="380"/>
      <c r="J136" s="380"/>
      <c r="K136" s="379" t="str">
        <f>Popis!$B$15</f>
        <v>10. kategorie: kadetky starší, ročník 2006-2004</v>
      </c>
    </row>
    <row r="137" spans="1:11">
      <c r="A137" s="378">
        <v>10</v>
      </c>
      <c r="B137" s="378">
        <v>14</v>
      </c>
      <c r="C137" s="379" t="s">
        <v>1498</v>
      </c>
      <c r="D137" s="378">
        <v>2006</v>
      </c>
      <c r="E137" s="380" t="s">
        <v>1491</v>
      </c>
      <c r="F137" s="380" t="s">
        <v>1493</v>
      </c>
      <c r="G137" s="380"/>
      <c r="H137" s="380"/>
      <c r="I137" s="380"/>
      <c r="J137" s="380"/>
      <c r="K137" s="379" t="str">
        <f>Popis!$B$15</f>
        <v>10. kategorie: kadetky starší, ročník 2006-2004</v>
      </c>
    </row>
    <row r="138" spans="1:11">
      <c r="A138" s="378">
        <v>10</v>
      </c>
      <c r="B138" s="378">
        <v>15</v>
      </c>
      <c r="C138" s="379" t="s">
        <v>1507</v>
      </c>
      <c r="D138" s="378">
        <v>2005</v>
      </c>
      <c r="E138" s="380" t="s">
        <v>1502</v>
      </c>
      <c r="F138" s="380" t="s">
        <v>1048</v>
      </c>
      <c r="G138" s="380"/>
      <c r="H138" s="380"/>
      <c r="I138" s="380"/>
      <c r="J138" s="380"/>
      <c r="K138" s="379" t="str">
        <f>Popis!$B$15</f>
        <v>10. kategorie: kadetky starší, ročník 2006-2004</v>
      </c>
    </row>
    <row r="139" spans="1:11">
      <c r="A139" s="378">
        <v>10</v>
      </c>
      <c r="B139" s="378">
        <v>16</v>
      </c>
      <c r="C139" s="379" t="s">
        <v>1535</v>
      </c>
      <c r="D139" s="378">
        <v>2006</v>
      </c>
      <c r="E139" s="380" t="s">
        <v>1533</v>
      </c>
      <c r="F139" s="380" t="s">
        <v>1048</v>
      </c>
      <c r="G139" s="380"/>
      <c r="H139" s="380"/>
      <c r="I139" s="380"/>
      <c r="J139" s="380"/>
      <c r="K139" s="379" t="str">
        <f>Popis!$B$15</f>
        <v>10. kategorie: kadetky starší, ročník 2006-2004</v>
      </c>
    </row>
    <row r="140" spans="1:11">
      <c r="A140" s="378">
        <v>10</v>
      </c>
      <c r="B140" s="378">
        <v>17</v>
      </c>
      <c r="C140" s="379" t="s">
        <v>1419</v>
      </c>
      <c r="D140" s="378">
        <v>2006</v>
      </c>
      <c r="E140" s="380" t="s">
        <v>1416</v>
      </c>
      <c r="F140" s="380" t="s">
        <v>1048</v>
      </c>
      <c r="G140" s="380"/>
      <c r="H140" s="380"/>
      <c r="I140" s="380"/>
      <c r="J140" s="380"/>
      <c r="K140" s="379" t="str">
        <f>Popis!$B$15</f>
        <v>10. kategorie: kadetky starší, ročník 2006-2004</v>
      </c>
    </row>
    <row r="141" spans="1:11">
      <c r="A141" s="378">
        <v>10</v>
      </c>
      <c r="B141" s="378">
        <v>18</v>
      </c>
      <c r="C141" s="379" t="s">
        <v>1427</v>
      </c>
      <c r="D141" s="378">
        <v>2005</v>
      </c>
      <c r="E141" s="380" t="s">
        <v>1424</v>
      </c>
      <c r="F141" s="380" t="s">
        <v>1048</v>
      </c>
      <c r="G141" s="380"/>
      <c r="H141" s="380"/>
      <c r="I141" s="380"/>
      <c r="J141" s="380"/>
      <c r="K141" s="379" t="str">
        <f>Popis!$B$15</f>
        <v>10. kategorie: kadetky starší, ročník 2006-2004</v>
      </c>
    </row>
    <row r="142" spans="1:11">
      <c r="A142" s="378">
        <v>10</v>
      </c>
      <c r="B142" s="378">
        <v>19</v>
      </c>
      <c r="C142" s="379" t="s">
        <v>1465</v>
      </c>
      <c r="D142" s="378">
        <v>2004</v>
      </c>
      <c r="E142" s="380" t="s">
        <v>1460</v>
      </c>
      <c r="F142" s="380" t="s">
        <v>1048</v>
      </c>
      <c r="G142" s="380"/>
      <c r="H142" s="380"/>
      <c r="I142" s="380"/>
      <c r="J142" s="380"/>
      <c r="K142" s="379" t="str">
        <f>Popis!$B$15</f>
        <v>10. kategorie: kadetky starší, ročník 2006-2004</v>
      </c>
    </row>
    <row r="143" spans="1:11">
      <c r="A143" s="378">
        <v>10</v>
      </c>
      <c r="B143" s="378">
        <v>20</v>
      </c>
      <c r="C143" s="379" t="s">
        <v>1516</v>
      </c>
      <c r="D143" s="378">
        <v>2006</v>
      </c>
      <c r="E143" s="380" t="s">
        <v>1512</v>
      </c>
      <c r="F143" s="380" t="s">
        <v>1048</v>
      </c>
      <c r="G143" s="380"/>
      <c r="H143" s="380"/>
      <c r="I143" s="380"/>
      <c r="J143" s="380"/>
      <c r="K143" s="379" t="str">
        <f>Popis!$B$15</f>
        <v>10. kategorie: kadetky starší, ročník 2006-2004</v>
      </c>
    </row>
    <row r="144" spans="1:11">
      <c r="A144" s="378">
        <v>10</v>
      </c>
      <c r="B144" s="378">
        <v>21</v>
      </c>
      <c r="C144" s="379" t="s">
        <v>1573</v>
      </c>
      <c r="D144" s="378">
        <v>2006</v>
      </c>
      <c r="E144" s="380" t="s">
        <v>1569</v>
      </c>
      <c r="F144" s="380" t="s">
        <v>1552</v>
      </c>
      <c r="G144" s="380"/>
      <c r="H144" s="380"/>
      <c r="I144" s="380"/>
      <c r="J144" s="380"/>
      <c r="K144" s="379" t="str">
        <f>Popis!$B$15</f>
        <v>10. kategorie: kadetky starší, ročník 2006-2004</v>
      </c>
    </row>
    <row r="145" spans="1:11">
      <c r="A145" s="378">
        <v>10</v>
      </c>
      <c r="B145" s="378">
        <v>22</v>
      </c>
      <c r="C145" s="379" t="s">
        <v>1442</v>
      </c>
      <c r="D145" s="378">
        <v>2005</v>
      </c>
      <c r="E145" s="380" t="s">
        <v>1444</v>
      </c>
      <c r="F145" s="380" t="s">
        <v>1048</v>
      </c>
      <c r="G145" s="380"/>
      <c r="H145" s="380"/>
      <c r="I145" s="380"/>
      <c r="J145" s="380"/>
      <c r="K145" s="379" t="str">
        <f>Popis!$B$15</f>
        <v>10. kategorie: kadetky starší, ročník 2006-2004</v>
      </c>
    </row>
    <row r="146" spans="1:11">
      <c r="A146" s="378">
        <v>10</v>
      </c>
      <c r="B146" s="378">
        <v>23</v>
      </c>
      <c r="C146" s="379" t="s">
        <v>1458</v>
      </c>
      <c r="D146" s="378">
        <v>2006</v>
      </c>
      <c r="E146" s="380" t="s">
        <v>1454</v>
      </c>
      <c r="F146" s="380" t="s">
        <v>1048</v>
      </c>
      <c r="G146" s="380"/>
      <c r="H146" s="380"/>
      <c r="I146" s="380"/>
      <c r="J146" s="380"/>
      <c r="K146" s="379" t="str">
        <f>Popis!$B$15</f>
        <v>10. kategorie: kadetky starší, ročník 2006-2004</v>
      </c>
    </row>
    <row r="147" spans="1:11">
      <c r="A147" s="378">
        <v>10</v>
      </c>
      <c r="B147" s="378">
        <v>24</v>
      </c>
      <c r="C147" s="379" t="s">
        <v>1506</v>
      </c>
      <c r="D147" s="378">
        <v>2004</v>
      </c>
      <c r="E147" s="380" t="s">
        <v>1502</v>
      </c>
      <c r="F147" s="380" t="s">
        <v>1048</v>
      </c>
      <c r="G147" s="380"/>
      <c r="H147" s="380"/>
      <c r="I147" s="380"/>
      <c r="J147" s="380"/>
      <c r="K147" s="379" t="str">
        <f>Popis!$B$15</f>
        <v>10. kategorie: kadetky starší, ročník 2006-2004</v>
      </c>
    </row>
    <row r="148" spans="1:11">
      <c r="A148" s="378">
        <v>10</v>
      </c>
      <c r="B148" s="378">
        <v>25</v>
      </c>
      <c r="C148" s="379" t="s">
        <v>1457</v>
      </c>
      <c r="D148" s="378">
        <v>2005</v>
      </c>
      <c r="E148" s="380" t="s">
        <v>1454</v>
      </c>
      <c r="F148" s="380" t="s">
        <v>1048</v>
      </c>
      <c r="G148" s="380"/>
      <c r="H148" s="380"/>
      <c r="I148" s="380"/>
      <c r="J148" s="380"/>
      <c r="K148" s="379" t="str">
        <f>Popis!$B$15</f>
        <v>10. kategorie: kadetky starší, ročník 2006-2004</v>
      </c>
    </row>
    <row r="149" spans="1:11">
      <c r="A149" s="378">
        <v>10</v>
      </c>
      <c r="B149" s="378">
        <v>26</v>
      </c>
      <c r="C149" s="379" t="s">
        <v>1547</v>
      </c>
      <c r="D149" s="378">
        <v>2006</v>
      </c>
      <c r="E149" s="380" t="s">
        <v>1544</v>
      </c>
      <c r="F149" s="380" t="s">
        <v>1048</v>
      </c>
      <c r="G149" s="380"/>
      <c r="H149" s="380"/>
      <c r="I149" s="380"/>
      <c r="J149" s="380"/>
      <c r="K149" s="379" t="str">
        <f>Popis!$B$15</f>
        <v>10. kategorie: kadetky starší, ročník 2006-2004</v>
      </c>
    </row>
    <row r="150" spans="1:11">
      <c r="A150" s="378">
        <v>10</v>
      </c>
      <c r="B150" s="378">
        <v>27</v>
      </c>
      <c r="C150" s="379" t="s">
        <v>1510</v>
      </c>
      <c r="D150" s="378">
        <v>2004</v>
      </c>
      <c r="E150" s="380" t="s">
        <v>1502</v>
      </c>
      <c r="F150" s="380" t="s">
        <v>1048</v>
      </c>
      <c r="G150" s="380"/>
      <c r="H150" s="380"/>
      <c r="I150" s="380"/>
      <c r="J150" s="380"/>
      <c r="K150" s="379" t="str">
        <f>Popis!$B$15</f>
        <v>10. kategorie: kadetky starší, ročník 2006-2004</v>
      </c>
    </row>
    <row r="151" spans="1:11">
      <c r="A151" s="378">
        <v>10</v>
      </c>
      <c r="B151" s="378">
        <v>28</v>
      </c>
      <c r="C151" s="379" t="s">
        <v>1462</v>
      </c>
      <c r="D151" s="378">
        <v>2006</v>
      </c>
      <c r="E151" s="380" t="s">
        <v>1460</v>
      </c>
      <c r="F151" s="380" t="s">
        <v>1048</v>
      </c>
      <c r="G151" s="380"/>
      <c r="H151" s="380"/>
      <c r="I151" s="380"/>
      <c r="J151" s="380"/>
      <c r="K151" s="379" t="str">
        <f>Popis!$B$15</f>
        <v>10. kategorie: kadetky starší, ročník 2006-2004</v>
      </c>
    </row>
    <row r="152" spans="1:11">
      <c r="A152" s="378">
        <v>10</v>
      </c>
      <c r="B152" s="378">
        <v>29</v>
      </c>
      <c r="C152" s="379" t="s">
        <v>1525</v>
      </c>
      <c r="D152" s="378">
        <v>2006</v>
      </c>
      <c r="E152" s="380" t="s">
        <v>1518</v>
      </c>
      <c r="F152" s="380" t="s">
        <v>1048</v>
      </c>
      <c r="G152" s="380"/>
      <c r="H152" s="380"/>
      <c r="I152" s="380"/>
      <c r="J152" s="380"/>
      <c r="K152" s="379" t="str">
        <f>Popis!$B$15</f>
        <v>10. kategorie: kadetky starší, ročník 2006-2004</v>
      </c>
    </row>
    <row r="153" spans="1:11">
      <c r="A153" s="378">
        <v>10</v>
      </c>
      <c r="B153" s="378">
        <v>30</v>
      </c>
      <c r="C153" s="379" t="s">
        <v>1508</v>
      </c>
      <c r="D153" s="378">
        <v>2004</v>
      </c>
      <c r="E153" s="380" t="s">
        <v>1502</v>
      </c>
      <c r="F153" s="380" t="s">
        <v>1048</v>
      </c>
      <c r="G153" s="380"/>
      <c r="H153" s="380"/>
      <c r="I153" s="380"/>
      <c r="J153" s="380"/>
      <c r="K153" s="379" t="str">
        <f>Popis!$B$15</f>
        <v>10. kategorie: kadetky starší, ročník 2006-2004</v>
      </c>
    </row>
    <row r="154" spans="1:11">
      <c r="A154" s="378">
        <v>10</v>
      </c>
      <c r="B154" s="378">
        <v>31</v>
      </c>
      <c r="C154" s="379" t="s">
        <v>1500</v>
      </c>
      <c r="D154" s="378">
        <v>2005</v>
      </c>
      <c r="E154" s="380" t="s">
        <v>1491</v>
      </c>
      <c r="F154" s="380" t="s">
        <v>1493</v>
      </c>
      <c r="G154" s="380"/>
      <c r="H154" s="380"/>
      <c r="I154" s="380"/>
      <c r="J154" s="380"/>
      <c r="K154" s="379" t="str">
        <f>Popis!$B$15</f>
        <v>10. kategorie: kadetky starší, ročník 2006-2004</v>
      </c>
    </row>
    <row r="155" spans="1:11">
      <c r="A155" s="378">
        <v>10</v>
      </c>
      <c r="B155" s="378">
        <v>32</v>
      </c>
      <c r="C155" s="379" t="s">
        <v>1598</v>
      </c>
      <c r="D155" s="378"/>
      <c r="E155" s="380" t="s">
        <v>1447</v>
      </c>
      <c r="F155" s="380" t="s">
        <v>1048</v>
      </c>
      <c r="G155" s="380"/>
      <c r="H155" s="380"/>
      <c r="I155" s="380"/>
      <c r="J155" s="380"/>
      <c r="K155" s="379" t="str">
        <f>Popis!$B$15</f>
        <v>10. kategorie: kadetky starší, ročník 2006-2004</v>
      </c>
    </row>
    <row r="156" spans="1:11">
      <c r="A156" s="378">
        <v>10</v>
      </c>
      <c r="B156" s="378">
        <v>33</v>
      </c>
      <c r="C156" s="379" t="s">
        <v>1605</v>
      </c>
      <c r="D156" s="378">
        <v>2006</v>
      </c>
      <c r="E156" s="380" t="s">
        <v>1556</v>
      </c>
      <c r="F156" s="380" t="s">
        <v>1048</v>
      </c>
      <c r="G156" s="380"/>
      <c r="H156" s="380"/>
      <c r="I156" s="380"/>
      <c r="J156" s="380"/>
      <c r="K156" s="379" t="s">
        <v>1404</v>
      </c>
    </row>
    <row r="157" spans="1:11">
      <c r="A157" s="378">
        <v>10</v>
      </c>
      <c r="B157" s="378">
        <v>34</v>
      </c>
      <c r="C157" s="379" t="s">
        <v>1464</v>
      </c>
      <c r="D157" s="378">
        <v>2004</v>
      </c>
      <c r="E157" s="380" t="s">
        <v>1460</v>
      </c>
      <c r="F157" s="380" t="s">
        <v>1048</v>
      </c>
      <c r="G157" s="380"/>
      <c r="H157" s="380"/>
      <c r="I157" s="380"/>
      <c r="J157" s="380"/>
      <c r="K157" s="379" t="str">
        <f>Popis!$B$15</f>
        <v>10. kategorie: kadetky starší, ročník 2006-2004</v>
      </c>
    </row>
    <row r="158" spans="1:11">
      <c r="A158" s="378">
        <v>10</v>
      </c>
      <c r="B158" s="378">
        <v>35</v>
      </c>
      <c r="C158" s="379" t="s">
        <v>1484</v>
      </c>
      <c r="D158" s="378">
        <v>2006</v>
      </c>
      <c r="E158" s="380" t="s">
        <v>1587</v>
      </c>
      <c r="F158" s="380" t="s">
        <v>1048</v>
      </c>
      <c r="G158" s="380"/>
      <c r="H158" s="380"/>
      <c r="I158" s="380"/>
      <c r="J158" s="380"/>
      <c r="K158" s="379" t="str">
        <f>Popis!$B$15</f>
        <v>10. kategorie: kadetky starší, ročník 2006-2004</v>
      </c>
    </row>
    <row r="159" spans="1:11">
      <c r="A159" s="358">
        <v>11</v>
      </c>
      <c r="B159" s="358">
        <v>1</v>
      </c>
      <c r="C159" s="359" t="s">
        <v>1429</v>
      </c>
      <c r="D159" s="358">
        <v>2003</v>
      </c>
      <c r="E159" s="360" t="s">
        <v>1424</v>
      </c>
      <c r="F159" s="359" t="s">
        <v>1048</v>
      </c>
      <c r="G159" s="359"/>
      <c r="H159" s="359"/>
      <c r="I159" s="359"/>
      <c r="J159" s="359"/>
      <c r="K159" s="360" t="str">
        <f>VLOOKUP(A159,Popis!$A$7:$B$17,2,FALSE)</f>
        <v xml:space="preserve">11. kategorie: dorostenky, ročník 2003 a starší </v>
      </c>
    </row>
    <row r="160" spans="1:11">
      <c r="A160" s="358">
        <v>11</v>
      </c>
      <c r="B160" s="358">
        <v>2</v>
      </c>
      <c r="C160" s="359" t="s">
        <v>1526</v>
      </c>
      <c r="D160" s="358">
        <v>2001</v>
      </c>
      <c r="E160" s="360" t="s">
        <v>1518</v>
      </c>
      <c r="F160" s="359" t="s">
        <v>1048</v>
      </c>
      <c r="G160" s="359"/>
      <c r="H160" s="359"/>
      <c r="I160" s="359"/>
      <c r="J160" s="359"/>
      <c r="K160" s="360" t="str">
        <f>VLOOKUP(A160,Popis!$A$7:$B$17,2,FALSE)</f>
        <v xml:space="preserve">11. kategorie: dorostenky, ročník 2003 a starší </v>
      </c>
    </row>
    <row r="161" spans="1:11">
      <c r="A161" s="358">
        <v>11</v>
      </c>
      <c r="B161" s="358">
        <v>3</v>
      </c>
      <c r="C161" s="359" t="s">
        <v>1443</v>
      </c>
      <c r="D161" s="358">
        <v>2003</v>
      </c>
      <c r="E161" s="360" t="s">
        <v>1444</v>
      </c>
      <c r="F161" s="359" t="s">
        <v>1048</v>
      </c>
      <c r="G161" s="359"/>
      <c r="H161" s="359"/>
      <c r="I161" s="359"/>
      <c r="J161" s="359"/>
      <c r="K161" s="360" t="str">
        <f>VLOOKUP(A161,Popis!$A$7:$B$17,2,FALSE)</f>
        <v xml:space="preserve">11. kategorie: dorostenky, ročník 2003 a starší </v>
      </c>
    </row>
    <row r="162" spans="1:11">
      <c r="A162" s="358">
        <v>11</v>
      </c>
      <c r="B162" s="358">
        <v>4</v>
      </c>
      <c r="C162" s="359" t="s">
        <v>1564</v>
      </c>
      <c r="D162" s="358">
        <v>2003</v>
      </c>
      <c r="E162" s="360" t="s">
        <v>1556</v>
      </c>
      <c r="F162" s="359" t="s">
        <v>1048</v>
      </c>
      <c r="G162" s="359"/>
      <c r="H162" s="359"/>
      <c r="I162" s="359"/>
      <c r="J162" s="359"/>
      <c r="K162" s="360" t="str">
        <f>VLOOKUP(A162,Popis!$A$7:$B$17,2,FALSE)</f>
        <v xml:space="preserve">11. kategorie: dorostenky, ročník 2003 a starší </v>
      </c>
    </row>
    <row r="163" spans="1:11">
      <c r="A163" s="358">
        <v>11</v>
      </c>
      <c r="B163" s="358">
        <v>5</v>
      </c>
      <c r="C163" s="359" t="s">
        <v>1536</v>
      </c>
      <c r="D163" s="358">
        <v>1998</v>
      </c>
      <c r="E163" s="360" t="s">
        <v>1533</v>
      </c>
      <c r="F163" s="359" t="s">
        <v>1048</v>
      </c>
      <c r="G163" s="359"/>
      <c r="H163" s="359"/>
      <c r="I163" s="359"/>
      <c r="J163" s="359"/>
      <c r="K163" s="360" t="str">
        <f>VLOOKUP(A163,Popis!$A$7:$B$17,2,FALSE)</f>
        <v xml:space="preserve">11. kategorie: dorostenky, ročník 2003 a starší </v>
      </c>
    </row>
    <row r="164" spans="1:11">
      <c r="A164" s="358">
        <v>11</v>
      </c>
      <c r="B164" s="358">
        <v>6</v>
      </c>
      <c r="C164" s="359" t="s">
        <v>1445</v>
      </c>
      <c r="D164" s="358">
        <v>2002</v>
      </c>
      <c r="E164" s="360" t="s">
        <v>1444</v>
      </c>
      <c r="F164" s="359" t="s">
        <v>1048</v>
      </c>
      <c r="G164" s="359"/>
      <c r="H164" s="359"/>
      <c r="I164" s="359"/>
      <c r="J164" s="359"/>
      <c r="K164" s="360" t="str">
        <f>VLOOKUP(A164,Popis!$A$7:$B$17,2,FALSE)</f>
        <v xml:space="preserve">11. kategorie: dorostenky, ročník 2003 a starší </v>
      </c>
    </row>
    <row r="165" spans="1:11">
      <c r="A165" s="358">
        <v>11</v>
      </c>
      <c r="B165" s="358">
        <v>7</v>
      </c>
      <c r="C165" s="359" t="s">
        <v>1566</v>
      </c>
      <c r="D165" s="358">
        <v>1997</v>
      </c>
      <c r="E165" s="360" t="s">
        <v>1556</v>
      </c>
      <c r="F165" s="359" t="s">
        <v>1048</v>
      </c>
      <c r="G165" s="359"/>
      <c r="H165" s="359"/>
      <c r="I165" s="359"/>
      <c r="J165" s="359"/>
      <c r="K165" s="360" t="str">
        <f>VLOOKUP(A165,Popis!$A$7:$B$17,2,FALSE)</f>
        <v xml:space="preserve">11. kategorie: dorostenky, ročník 2003 a starší </v>
      </c>
    </row>
    <row r="166" spans="1:11">
      <c r="A166" s="358">
        <v>11</v>
      </c>
      <c r="B166" s="358">
        <v>8</v>
      </c>
      <c r="C166" s="359" t="s">
        <v>1537</v>
      </c>
      <c r="D166" s="358">
        <v>1998</v>
      </c>
      <c r="E166" s="360" t="s">
        <v>1533</v>
      </c>
      <c r="F166" s="359" t="s">
        <v>1048</v>
      </c>
      <c r="G166" s="359"/>
      <c r="H166" s="359"/>
      <c r="I166" s="359"/>
      <c r="J166" s="359"/>
      <c r="K166" s="360" t="str">
        <f>VLOOKUP(A166,Popis!$A$7:$B$17,2,FALSE)</f>
        <v xml:space="preserve">11. kategorie: dorostenky, ročník 2003 a starší </v>
      </c>
    </row>
    <row r="167" spans="1:11">
      <c r="A167" s="358">
        <v>11</v>
      </c>
      <c r="B167" s="358">
        <v>9</v>
      </c>
      <c r="C167" s="359" t="s">
        <v>1565</v>
      </c>
      <c r="D167" s="358">
        <v>1993</v>
      </c>
      <c r="E167" s="360" t="s">
        <v>1556</v>
      </c>
      <c r="F167" s="359" t="s">
        <v>1048</v>
      </c>
      <c r="G167" s="359"/>
      <c r="H167" s="359"/>
      <c r="I167" s="359"/>
      <c r="J167" s="359"/>
      <c r="K167" s="360" t="s">
        <v>1405</v>
      </c>
    </row>
    <row r="168" spans="1:11">
      <c r="A168" s="358">
        <v>11</v>
      </c>
      <c r="B168" s="358">
        <v>10</v>
      </c>
      <c r="C168" s="359" t="s">
        <v>1601</v>
      </c>
      <c r="D168" s="358">
        <v>1994</v>
      </c>
      <c r="E168" s="360" t="s">
        <v>1586</v>
      </c>
      <c r="F168" s="359" t="s">
        <v>1048</v>
      </c>
      <c r="G168" s="359"/>
      <c r="H168" s="359"/>
      <c r="I168" s="359"/>
      <c r="J168" s="359"/>
      <c r="K168" s="360" t="str">
        <f>VLOOKUP(A168,Popis!$A$7:$B$17,2,FALSE)</f>
        <v xml:space="preserve">11. kategorie: dorostenky, ročník 2003 a starší </v>
      </c>
    </row>
  </sheetData>
  <autoFilter ref="A1:K129"/>
  <sortState ref="B106:F129">
    <sortCondition ref="B106:B129"/>
  </sortState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>
      <selection activeCell="D32" sqref="D32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28.28515625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Popis!$B$16</f>
        <v xml:space="preserve">11. kategorie: dorostenky, ročník 2003 a starší </v>
      </c>
      <c r="B3" s="157"/>
      <c r="C3" s="157"/>
      <c r="D3" s="157"/>
      <c r="E3" s="272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Popis!$D$16</f>
        <v>sestava s obručí</v>
      </c>
      <c r="G4" s="510"/>
      <c r="H4" s="510"/>
      <c r="I4" s="511"/>
      <c r="J4" s="509" t="str">
        <f>Popis!$E$16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Seznam!B159</f>
        <v>1</v>
      </c>
      <c r="B6" s="161" t="str">
        <f>Seznam!C159</f>
        <v>Terzieva Charlotte</v>
      </c>
      <c r="C6" s="124">
        <f>Seznam!D159</f>
        <v>2003</v>
      </c>
      <c r="D6" s="162" t="str">
        <f>Seznam!E159</f>
        <v>SK MG Mantila Brno</v>
      </c>
      <c r="E6" s="274" t="str">
        <f>Seznam!F159</f>
        <v>CZE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Seznam!B160</f>
        <v>2</v>
      </c>
      <c r="B7" s="146" t="str">
        <f>Seznam!C160</f>
        <v>Cajthamlová Michaela</v>
      </c>
      <c r="C7" s="129">
        <f>Seznam!D160</f>
        <v>2001</v>
      </c>
      <c r="D7" s="147" t="str">
        <f>Seznam!E160</f>
        <v>SK GymŠarm Plzeň</v>
      </c>
      <c r="E7" s="275" t="str">
        <f>Seznam!F160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45">
        <f>Seznam!B161</f>
        <v>3</v>
      </c>
      <c r="B8" s="146" t="str">
        <f>Seznam!C161</f>
        <v>Komrsová Kateřina</v>
      </c>
      <c r="C8" s="129">
        <f>Seznam!D161</f>
        <v>2003</v>
      </c>
      <c r="D8" s="147" t="str">
        <f>Seznam!E161</f>
        <v>TJ Sokol Bedřichov</v>
      </c>
      <c r="E8" s="275" t="str">
        <f>Seznam!F161</f>
        <v>CZE</v>
      </c>
      <c r="F8" s="201"/>
      <c r="G8" s="148"/>
      <c r="H8" s="148"/>
      <c r="I8" s="149"/>
      <c r="J8" s="168"/>
      <c r="K8" s="148"/>
      <c r="L8" s="148"/>
      <c r="M8" s="148"/>
      <c r="N8" s="149"/>
      <c r="O8" s="169"/>
      <c r="P8" s="150"/>
    </row>
    <row r="9" spans="1:21" ht="32.1" customHeight="1">
      <c r="A9" s="183">
        <f>Seznam!B162</f>
        <v>4</v>
      </c>
      <c r="B9" s="184" t="str">
        <f>Seznam!C162</f>
        <v>Kutišová Tereza</v>
      </c>
      <c r="C9" s="130">
        <f>Seznam!D162</f>
        <v>2003</v>
      </c>
      <c r="D9" s="185" t="str">
        <f>Seznam!E162</f>
        <v>RG Proactive Milevsko</v>
      </c>
      <c r="E9" s="276" t="str">
        <f>Seznam!F162</f>
        <v>CZE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Seznam!B163</f>
        <v>5</v>
      </c>
      <c r="B10" s="184" t="str">
        <f>Seznam!C163</f>
        <v>Bernatová Kristina</v>
      </c>
      <c r="C10" s="130">
        <f>Seznam!D163</f>
        <v>1998</v>
      </c>
      <c r="D10" s="185" t="str">
        <f>Seznam!E163</f>
        <v>TopGym Karlovy Vary</v>
      </c>
      <c r="E10" s="276" t="str">
        <f>Seznam!F163</f>
        <v>CZE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83">
        <f>Seznam!B164</f>
        <v>6</v>
      </c>
      <c r="B11" s="184" t="str">
        <f>Seznam!C164</f>
        <v>Moravanská Veronika</v>
      </c>
      <c r="C11" s="130">
        <f>Seznam!D164</f>
        <v>2002</v>
      </c>
      <c r="D11" s="185" t="str">
        <f>Seznam!E164</f>
        <v>TJ Sokol Bedřichov</v>
      </c>
      <c r="E11" s="276" t="str">
        <f>Seznam!F164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Seznam!B165</f>
        <v>7</v>
      </c>
      <c r="B12" s="184" t="str">
        <f>Seznam!C165</f>
        <v>Fořtová Denisa</v>
      </c>
      <c r="C12" s="130">
        <f>Seznam!D165</f>
        <v>1997</v>
      </c>
      <c r="D12" s="185" t="str">
        <f>Seznam!E165</f>
        <v>RG Proactive Milevsko</v>
      </c>
      <c r="E12" s="276" t="str">
        <f>Seznam!F165</f>
        <v>CZE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83">
        <f>Seznam!B166</f>
        <v>8</v>
      </c>
      <c r="B13" s="184" t="str">
        <f>Seznam!C166</f>
        <v>Špičková Anna</v>
      </c>
      <c r="C13" s="130">
        <f>Seznam!D166</f>
        <v>1998</v>
      </c>
      <c r="D13" s="185" t="str">
        <f>Seznam!E166</f>
        <v>TopGym Karlovy Vary</v>
      </c>
      <c r="E13" s="276" t="str">
        <f>Seznam!F166</f>
        <v>CZE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>
        <f>Seznam!B167</f>
        <v>9</v>
      </c>
      <c r="B14" s="184" t="str">
        <f>Seznam!C167</f>
        <v>Korytová Ludmila</v>
      </c>
      <c r="C14" s="130">
        <f>Seznam!D167</f>
        <v>1993</v>
      </c>
      <c r="D14" s="185" t="str">
        <f>Seznam!E167</f>
        <v>RG Proactive Milevsko</v>
      </c>
      <c r="E14" s="276" t="str">
        <f>Seznam!F167</f>
        <v>CZE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 thickBot="1">
      <c r="A15" s="151">
        <f>Seznam!B168</f>
        <v>10</v>
      </c>
      <c r="B15" s="152" t="str">
        <f>Seznam!C168</f>
        <v>Kováčová Kristýna</v>
      </c>
      <c r="C15" s="133">
        <f>Seznam!D168</f>
        <v>1994</v>
      </c>
      <c r="D15" s="153" t="str">
        <f>Seznam!E168</f>
        <v>TJ Sokol Plzeň IV</v>
      </c>
      <c r="E15" s="277" t="str">
        <f>Seznam!F168</f>
        <v>CZE</v>
      </c>
      <c r="F15" s="202"/>
      <c r="G15" s="154"/>
      <c r="H15" s="154"/>
      <c r="I15" s="155"/>
      <c r="J15" s="170"/>
      <c r="K15" s="154"/>
      <c r="L15" s="154"/>
      <c r="M15" s="154"/>
      <c r="N15" s="155"/>
      <c r="O15" s="171"/>
      <c r="P15" s="156"/>
    </row>
    <row r="16" spans="1:21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opLeftCell="A13" workbookViewId="0">
      <selection activeCell="O34" sqref="O34"/>
    </sheetView>
  </sheetViews>
  <sheetFormatPr defaultRowHeight="12.75"/>
  <cols>
    <col min="1" max="1" width="10.7109375" customWidth="1"/>
    <col min="2" max="2" width="25" bestFit="1" customWidth="1"/>
    <col min="3" max="3" width="7.140625" style="282" customWidth="1"/>
    <col min="4" max="4" width="30" style="14" customWidth="1"/>
    <col min="5" max="5" width="5.28515625" style="282" customWidth="1"/>
    <col min="6" max="6" width="7.7109375" style="7" customWidth="1"/>
    <col min="7" max="7" width="5.7109375" style="7" customWidth="1"/>
    <col min="8" max="8" width="5.7109375" style="7" hidden="1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281"/>
      <c r="D1" s="8"/>
      <c r="E1" s="281"/>
      <c r="F1" s="4"/>
      <c r="G1" s="12"/>
      <c r="H1" s="10"/>
      <c r="N1" s="210" t="s">
        <v>1053</v>
      </c>
      <c r="O1" s="172" t="s">
        <v>11</v>
      </c>
      <c r="P1" s="1"/>
      <c r="Q1" s="246" t="s">
        <v>1262</v>
      </c>
      <c r="R1" s="247"/>
      <c r="S1" s="247"/>
    </row>
    <row r="2" spans="1:27" ht="23.25">
      <c r="A2" s="6"/>
      <c r="B2" s="1"/>
      <c r="C2" s="281"/>
      <c r="D2" s="8"/>
      <c r="E2" s="281"/>
      <c r="F2" s="4"/>
      <c r="G2" s="10"/>
      <c r="H2" s="10"/>
      <c r="M2" s="13"/>
      <c r="N2" s="13"/>
      <c r="O2" s="197">
        <v>4</v>
      </c>
      <c r="P2" s="1"/>
      <c r="Q2" s="246">
        <v>10</v>
      </c>
      <c r="R2" s="3"/>
      <c r="S2" s="3"/>
    </row>
    <row r="3" spans="1:27" ht="22.5">
      <c r="A3" s="6"/>
      <c r="B3" s="1"/>
      <c r="C3" s="281"/>
      <c r="D3" s="8"/>
      <c r="E3" s="281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281"/>
      <c r="D4" s="8"/>
      <c r="E4" s="281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281"/>
      <c r="D5" s="8"/>
      <c r="E5" s="281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Popis!B6</f>
        <v>1. kategorie: Naděje nejmladší B, ročník 2012 a mladší</v>
      </c>
      <c r="B6" s="1"/>
      <c r="C6" s="281"/>
      <c r="D6" s="8"/>
      <c r="E6" s="281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14" t="s">
        <v>190</v>
      </c>
      <c r="G7" s="232" t="str">
        <f>Kat0S1</f>
        <v>sestava bez náčiní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1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219">
        <f>Seznam!B2</f>
        <v>1</v>
      </c>
      <c r="B9" s="220" t="str">
        <f>Seznam!C2</f>
        <v>Semenjuková Sofie</v>
      </c>
      <c r="C9" s="221">
        <f>Seznam!D2</f>
        <v>2012</v>
      </c>
      <c r="D9" s="222" t="str">
        <f>Seznam!E2</f>
        <v>SK Provo Brno</v>
      </c>
      <c r="E9" s="221" t="str">
        <f>Seznam!F2</f>
        <v>CZE</v>
      </c>
      <c r="F9" s="221"/>
      <c r="G9" s="207">
        <v>1.5</v>
      </c>
      <c r="H9" s="208"/>
      <c r="I9" s="209">
        <f>G9+H9</f>
        <v>1.5</v>
      </c>
      <c r="J9" s="223">
        <v>2.5</v>
      </c>
      <c r="K9" s="224">
        <v>3.2</v>
      </c>
      <c r="L9" s="225">
        <v>3.3</v>
      </c>
      <c r="M9" s="226">
        <v>3.5</v>
      </c>
      <c r="N9" s="226">
        <v>3.9</v>
      </c>
      <c r="O9" s="227">
        <f>IF($O$2=2,TRUNC(SUM(K9:L9)/2*1000)/1000,IF($O$2=3,TRUNC(SUM(K9:M9)/3*1000)/1000,IF($O$2=4,TRUNC(MEDIAN(K9:N9)*1000)/1000,"???")))</f>
        <v>3.4</v>
      </c>
      <c r="P9" s="231">
        <f>IF(AND(J9=0,O9=0),0,IF(($Q$2-J9-O9)&lt;0,0,$Q$2-J9-O9))</f>
        <v>4.0999999999999996</v>
      </c>
      <c r="Q9" s="225"/>
      <c r="R9" s="211">
        <f>I9+P9-Q9</f>
        <v>5.6</v>
      </c>
      <c r="S9" s="24">
        <f>R9</f>
        <v>5.6</v>
      </c>
      <c r="T9" s="20">
        <f>RANK(R9,$R$9:$R$13)</f>
        <v>2</v>
      </c>
      <c r="U9" s="248"/>
      <c r="W9" s="35"/>
      <c r="X9" s="31">
        <f>I9</f>
        <v>1.5</v>
      </c>
      <c r="Y9" s="31">
        <f t="shared" ref="Y9:AA13" si="0">P9</f>
        <v>4.0999999999999996</v>
      </c>
      <c r="Z9" s="31">
        <f t="shared" si="0"/>
        <v>0</v>
      </c>
      <c r="AA9" s="31">
        <f t="shared" si="0"/>
        <v>5.6</v>
      </c>
    </row>
    <row r="10" spans="1:27" ht="24.95" customHeight="1">
      <c r="A10" s="219">
        <f>Seznam!B3</f>
        <v>3</v>
      </c>
      <c r="B10" s="220" t="str">
        <f>Seznam!C3</f>
        <v>Zahradníková Viktorie</v>
      </c>
      <c r="C10" s="221">
        <f>Seznam!D3</f>
        <v>2012</v>
      </c>
      <c r="D10" s="222" t="str">
        <f>Seznam!E3</f>
        <v>RG Proactive Milevsko</v>
      </c>
      <c r="E10" s="221" t="str">
        <f>Seznam!F3</f>
        <v>CZE</v>
      </c>
      <c r="F10" s="221"/>
      <c r="G10" s="207">
        <v>1.5</v>
      </c>
      <c r="H10" s="208"/>
      <c r="I10" s="209">
        <f t="shared" ref="I10:I13" si="1">G10+H10</f>
        <v>1.5</v>
      </c>
      <c r="J10" s="223">
        <v>3.4</v>
      </c>
      <c r="K10" s="224">
        <v>3.7</v>
      </c>
      <c r="L10" s="225">
        <v>6.2</v>
      </c>
      <c r="M10" s="226">
        <v>6.1</v>
      </c>
      <c r="N10" s="226">
        <v>4</v>
      </c>
      <c r="O10" s="227">
        <f t="shared" ref="O10:O13" si="2">IF($O$2=2,TRUNC(SUM(K10:L10)/2*1000)/1000,IF($O$2=3,TRUNC(SUM(K10:M10)/3*1000)/1000,IF($O$2=4,TRUNC(MEDIAN(K10:N10)*1000)/1000,"???")))</f>
        <v>5.05</v>
      </c>
      <c r="P10" s="231">
        <f t="shared" ref="P10:P13" si="3">IF(AND(J10=0,O10=0),0,IF(($Q$2-J10-O10)&lt;0,0,$Q$2-J10-O10))</f>
        <v>1.5499999999999998</v>
      </c>
      <c r="Q10" s="225"/>
      <c r="R10" s="211">
        <f t="shared" ref="R10:R13" si="4">I10+P10-Q10</f>
        <v>3.05</v>
      </c>
      <c r="S10" s="24"/>
      <c r="T10" s="20">
        <f>RANK(R10,$R$9:$R$13)</f>
        <v>5</v>
      </c>
      <c r="U10" s="248"/>
      <c r="W10" s="35"/>
      <c r="X10" s="31">
        <f t="shared" ref="X10:X13" si="5">I10</f>
        <v>1.5</v>
      </c>
      <c r="Y10" s="31">
        <f t="shared" si="0"/>
        <v>1.5499999999999998</v>
      </c>
      <c r="Z10" s="31">
        <f t="shared" si="0"/>
        <v>0</v>
      </c>
      <c r="AA10" s="31">
        <f t="shared" si="0"/>
        <v>3.05</v>
      </c>
    </row>
    <row r="11" spans="1:27" ht="24.95" customHeight="1">
      <c r="A11" s="219">
        <f>Seznam!B4</f>
        <v>4</v>
      </c>
      <c r="B11" s="220" t="str">
        <f>Seznam!C4</f>
        <v>Herzog Johanna</v>
      </c>
      <c r="C11" s="221">
        <f>Seznam!D4</f>
        <v>2012</v>
      </c>
      <c r="D11" s="222" t="str">
        <f>Seznam!E4</f>
        <v>Sportunion Rauris</v>
      </c>
      <c r="E11" s="221" t="str">
        <f>Seznam!F4</f>
        <v>AUT</v>
      </c>
      <c r="F11" s="221"/>
      <c r="G11" s="207">
        <v>1.6</v>
      </c>
      <c r="H11" s="208"/>
      <c r="I11" s="209">
        <f t="shared" si="1"/>
        <v>1.6</v>
      </c>
      <c r="J11" s="223">
        <v>3</v>
      </c>
      <c r="K11" s="224">
        <v>4.5</v>
      </c>
      <c r="L11" s="225">
        <v>4.0999999999999996</v>
      </c>
      <c r="M11" s="226">
        <v>5.9</v>
      </c>
      <c r="N11" s="226">
        <v>4.5</v>
      </c>
      <c r="O11" s="227">
        <f t="shared" si="2"/>
        <v>4.5</v>
      </c>
      <c r="P11" s="231">
        <f t="shared" si="3"/>
        <v>2.5</v>
      </c>
      <c r="Q11" s="225"/>
      <c r="R11" s="211">
        <f t="shared" si="4"/>
        <v>4.0999999999999996</v>
      </c>
      <c r="S11" s="24">
        <f>R11</f>
        <v>4.0999999999999996</v>
      </c>
      <c r="T11" s="20">
        <f>RANK(R11,$R$9:$R$13)</f>
        <v>4</v>
      </c>
      <c r="U11" s="248"/>
      <c r="W11" s="35"/>
      <c r="X11" s="31">
        <f t="shared" si="5"/>
        <v>1.6</v>
      </c>
      <c r="Y11" s="31">
        <f t="shared" si="0"/>
        <v>2.5</v>
      </c>
      <c r="Z11" s="31">
        <f t="shared" si="0"/>
        <v>0</v>
      </c>
      <c r="AA11" s="31">
        <f t="shared" si="0"/>
        <v>4.0999999999999996</v>
      </c>
    </row>
    <row r="12" spans="1:27" ht="24.95" customHeight="1">
      <c r="A12" s="219">
        <f>Seznam!B5</f>
        <v>5</v>
      </c>
      <c r="B12" s="220" t="str">
        <f>Seznam!C5</f>
        <v>Pintová Andrea</v>
      </c>
      <c r="C12" s="221">
        <f>Seznam!D5</f>
        <v>2012</v>
      </c>
      <c r="D12" s="222" t="str">
        <f>Seznam!E5</f>
        <v>RG Proactive Milevsko</v>
      </c>
      <c r="E12" s="221" t="str">
        <f>Seznam!F5</f>
        <v>CZE</v>
      </c>
      <c r="F12" s="221"/>
      <c r="G12" s="207">
        <v>2.5</v>
      </c>
      <c r="H12" s="208"/>
      <c r="I12" s="209">
        <f t="shared" si="1"/>
        <v>2.5</v>
      </c>
      <c r="J12" s="223">
        <v>1.7</v>
      </c>
      <c r="K12" s="224">
        <v>3.7</v>
      </c>
      <c r="L12" s="225">
        <v>3.2</v>
      </c>
      <c r="M12" s="226">
        <v>2.4</v>
      </c>
      <c r="N12" s="226">
        <v>3</v>
      </c>
      <c r="O12" s="227">
        <f t="shared" si="2"/>
        <v>3.1</v>
      </c>
      <c r="P12" s="231">
        <f t="shared" si="3"/>
        <v>5.2000000000000011</v>
      </c>
      <c r="Q12" s="225"/>
      <c r="R12" s="211">
        <f t="shared" si="4"/>
        <v>7.7000000000000011</v>
      </c>
      <c r="S12" s="24">
        <f>R12</f>
        <v>7.7000000000000011</v>
      </c>
      <c r="T12" s="20">
        <f>RANK(R12,$R$9:$R$13)</f>
        <v>1</v>
      </c>
      <c r="U12" s="248"/>
      <c r="W12" s="35"/>
      <c r="X12" s="31">
        <f t="shared" si="5"/>
        <v>2.5</v>
      </c>
      <c r="Y12" s="31">
        <f t="shared" si="0"/>
        <v>5.2000000000000011</v>
      </c>
      <c r="Z12" s="31">
        <f t="shared" si="0"/>
        <v>0</v>
      </c>
      <c r="AA12" s="31">
        <f t="shared" si="0"/>
        <v>7.7000000000000011</v>
      </c>
    </row>
    <row r="13" spans="1:27" ht="24.95" customHeight="1">
      <c r="A13" s="32">
        <f>Seznam!B6</f>
        <v>6</v>
      </c>
      <c r="B13" s="2" t="str">
        <f>Seznam!C6</f>
        <v>Laslopová Barbora</v>
      </c>
      <c r="C13" s="9">
        <f>Seznam!D6</f>
        <v>2012</v>
      </c>
      <c r="D13" s="33" t="str">
        <f>Seznam!E6</f>
        <v>TopGym Karlovy Vary</v>
      </c>
      <c r="E13" s="9" t="str">
        <f>Seznam!F6</f>
        <v>CZE</v>
      </c>
      <c r="F13" s="9"/>
      <c r="G13" s="207">
        <v>2</v>
      </c>
      <c r="H13" s="15"/>
      <c r="I13" s="209">
        <f t="shared" si="1"/>
        <v>2</v>
      </c>
      <c r="J13" s="206">
        <v>2.9</v>
      </c>
      <c r="K13" s="17">
        <v>3.9</v>
      </c>
      <c r="L13" s="16">
        <v>2.7</v>
      </c>
      <c r="M13" s="26">
        <v>3.9</v>
      </c>
      <c r="N13" s="26">
        <v>4.5</v>
      </c>
      <c r="O13" s="227">
        <f t="shared" si="2"/>
        <v>3.9</v>
      </c>
      <c r="P13" s="231">
        <f t="shared" si="3"/>
        <v>3.1999999999999997</v>
      </c>
      <c r="Q13" s="225"/>
      <c r="R13" s="211">
        <f t="shared" si="4"/>
        <v>5.1999999999999993</v>
      </c>
      <c r="S13" s="24">
        <f>R13</f>
        <v>5.1999999999999993</v>
      </c>
      <c r="T13" s="20">
        <f>RANK(R13,$R$9:$R$13)</f>
        <v>3</v>
      </c>
      <c r="U13" s="248"/>
      <c r="W13" s="35"/>
      <c r="X13" s="31">
        <f t="shared" si="5"/>
        <v>2</v>
      </c>
      <c r="Y13" s="31">
        <f t="shared" si="0"/>
        <v>3.1999999999999997</v>
      </c>
      <c r="Z13" s="31">
        <f t="shared" si="0"/>
        <v>0</v>
      </c>
      <c r="AA13" s="31">
        <f t="shared" si="0"/>
        <v>5.1999999999999993</v>
      </c>
    </row>
    <row r="19" spans="1:27" ht="23.25" thickBot="1">
      <c r="A19" s="6" t="str">
        <f>'S1+S2'!A13</f>
        <v>2. kategorie: Naděje nejmladší A, ročník 2011</v>
      </c>
      <c r="B19" s="1"/>
      <c r="C19" s="281"/>
      <c r="D19" s="8"/>
      <c r="E19" s="281"/>
      <c r="F19" s="4"/>
      <c r="G19" s="4"/>
      <c r="H19" s="4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</row>
    <row r="20" spans="1:27" ht="15.75">
      <c r="A20" s="518" t="s">
        <v>0</v>
      </c>
      <c r="B20" s="520" t="s">
        <v>1</v>
      </c>
      <c r="C20" s="522" t="s">
        <v>2</v>
      </c>
      <c r="D20" s="520" t="s">
        <v>3</v>
      </c>
      <c r="E20" s="524" t="s">
        <v>4</v>
      </c>
      <c r="F20" s="514" t="s">
        <v>190</v>
      </c>
      <c r="G20" s="232" t="str">
        <f>Kat0S1</f>
        <v>sestava bez náčiní</v>
      </c>
      <c r="H20" s="23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34"/>
      <c r="T20" s="516" t="s">
        <v>12</v>
      </c>
      <c r="U20" s="512"/>
    </row>
    <row r="21" spans="1:27" ht="16.5" thickBot="1">
      <c r="A21" s="519">
        <v>0</v>
      </c>
      <c r="B21" s="521">
        <v>0</v>
      </c>
      <c r="C21" s="523">
        <v>0</v>
      </c>
      <c r="D21" s="521">
        <v>0</v>
      </c>
      <c r="E21" s="525">
        <v>0</v>
      </c>
      <c r="F21" s="515">
        <v>0</v>
      </c>
      <c r="G21" s="230" t="s">
        <v>1256</v>
      </c>
      <c r="H21" s="228" t="s">
        <v>1261</v>
      </c>
      <c r="I21" s="229" t="s">
        <v>8</v>
      </c>
      <c r="J21" s="371" t="s">
        <v>1257</v>
      </c>
      <c r="K21" s="371" t="s">
        <v>9</v>
      </c>
      <c r="L21" s="371" t="s">
        <v>10</v>
      </c>
      <c r="M21" s="371" t="s">
        <v>1258</v>
      </c>
      <c r="N21" s="371" t="s">
        <v>1259</v>
      </c>
      <c r="O21" s="229" t="s">
        <v>1260</v>
      </c>
      <c r="P21" s="371" t="s">
        <v>11</v>
      </c>
      <c r="Q21" s="235" t="s">
        <v>5</v>
      </c>
      <c r="R21" s="229" t="s">
        <v>6</v>
      </c>
      <c r="S21" s="236" t="s">
        <v>13</v>
      </c>
      <c r="T21" s="517"/>
      <c r="U21" s="513"/>
      <c r="W21" s="34" t="s">
        <v>191</v>
      </c>
      <c r="X21" s="34" t="s">
        <v>8</v>
      </c>
      <c r="Y21" s="34" t="s">
        <v>11</v>
      </c>
      <c r="Z21" s="34" t="s">
        <v>192</v>
      </c>
      <c r="AA21" s="34" t="s">
        <v>13</v>
      </c>
    </row>
    <row r="22" spans="1:27" ht="24.75" customHeight="1">
      <c r="A22" s="219">
        <f>Seznam!B7</f>
        <v>1</v>
      </c>
      <c r="B22" s="220" t="str">
        <f>Seznam!C7</f>
        <v>Górecka Kalina</v>
      </c>
      <c r="C22" s="221">
        <f>Seznam!D7</f>
        <v>2011</v>
      </c>
      <c r="D22" s="222" t="str">
        <f>Seznam!E7</f>
        <v>UKS Błękitna</v>
      </c>
      <c r="E22" s="221" t="str">
        <f>Seznam!F7</f>
        <v>POL</v>
      </c>
      <c r="F22" s="221"/>
      <c r="G22" s="207">
        <v>1.8</v>
      </c>
      <c r="H22" s="208"/>
      <c r="I22" s="209">
        <f>G22+H22</f>
        <v>1.8</v>
      </c>
      <c r="J22" s="223">
        <v>0.8</v>
      </c>
      <c r="K22" s="224">
        <v>1.8</v>
      </c>
      <c r="L22" s="225">
        <v>4</v>
      </c>
      <c r="M22" s="226">
        <v>3.4</v>
      </c>
      <c r="N22" s="226">
        <v>1.8</v>
      </c>
      <c r="O22" s="227">
        <f>IF($O$2=2,TRUNC(SUM(K22:L22)/2*1000)/1000,IF($O$2=3,TRUNC(SUM(K22:M22)/3*1000)/1000,IF($O$2=4,TRUNC(MEDIAN(K22:N22)*1000)/1000,"???")))</f>
        <v>2.6</v>
      </c>
      <c r="P22" s="231">
        <f>IF(AND(J22=0,O22=0),0,IF(($Q$2-J22-O22)&lt;0,0,$Q$2-J22-O22))</f>
        <v>6.6</v>
      </c>
      <c r="Q22" s="225"/>
      <c r="R22" s="211">
        <f>I22+P22-Q22</f>
        <v>8.4</v>
      </c>
      <c r="S22" s="24">
        <f>R22</f>
        <v>8.4</v>
      </c>
      <c r="T22" s="20" t="e">
        <f t="shared" ref="T22:T30" si="6">RANK(R22,$R$9:$R$13)</f>
        <v>#N/A</v>
      </c>
      <c r="U22" s="248"/>
      <c r="W22" s="35"/>
      <c r="X22" s="31">
        <f>I22</f>
        <v>1.8</v>
      </c>
      <c r="Y22" s="31">
        <f t="shared" ref="Y22:Y30" si="7">P22</f>
        <v>6.6</v>
      </c>
      <c r="Z22" s="31">
        <f>Q22</f>
        <v>0</v>
      </c>
      <c r="AA22" s="31">
        <f t="shared" ref="AA22:AA30" si="8">R22</f>
        <v>8.4</v>
      </c>
    </row>
    <row r="23" spans="1:27" ht="24.75" customHeight="1">
      <c r="A23" s="219">
        <f>Seznam!B8</f>
        <v>2</v>
      </c>
      <c r="B23" s="220" t="str">
        <f>Seznam!C8</f>
        <v>Kokrdová Eliška</v>
      </c>
      <c r="C23" s="221">
        <f>Seznam!D8</f>
        <v>2011</v>
      </c>
      <c r="D23" s="222" t="str">
        <f>Seznam!E8</f>
        <v>TJ Sokol Plzeň IV</v>
      </c>
      <c r="E23" s="221" t="str">
        <f>Seznam!F8</f>
        <v>CZE</v>
      </c>
      <c r="F23" s="221"/>
      <c r="G23" s="207">
        <v>0.8</v>
      </c>
      <c r="H23" s="208"/>
      <c r="I23" s="209">
        <f t="shared" ref="I23:I30" si="9">G23+H23</f>
        <v>0.8</v>
      </c>
      <c r="J23" s="223">
        <v>1.4</v>
      </c>
      <c r="K23" s="224">
        <v>6</v>
      </c>
      <c r="L23" s="225">
        <v>6</v>
      </c>
      <c r="M23" s="226">
        <v>5.3</v>
      </c>
      <c r="N23" s="226">
        <v>6.3</v>
      </c>
      <c r="O23" s="227">
        <f t="shared" ref="O23:O30" si="10">IF($O$2=2,TRUNC(SUM(K23:L23)/2*1000)/1000,IF($O$2=3,TRUNC(SUM(K23:M23)/3*1000)/1000,IF($O$2=4,TRUNC(MEDIAN(K23:N23)*1000)/1000,"???")))</f>
        <v>6</v>
      </c>
      <c r="P23" s="231">
        <f t="shared" ref="P23:P30" si="11">IF(AND(J23=0,O23=0),0,IF(($Q$2-J23-O23)&lt;0,0,$Q$2-J23-O23))</f>
        <v>2.5999999999999996</v>
      </c>
      <c r="Q23" s="225"/>
      <c r="R23" s="211">
        <f t="shared" ref="R23:R30" si="12">I23+P23-Q23</f>
        <v>3.3999999999999995</v>
      </c>
      <c r="S23" s="24"/>
      <c r="T23" s="20" t="e">
        <f t="shared" si="6"/>
        <v>#N/A</v>
      </c>
      <c r="U23" s="248"/>
      <c r="W23" s="35"/>
      <c r="X23" s="31">
        <f t="shared" ref="X23:X30" si="13">I23</f>
        <v>0.8</v>
      </c>
      <c r="Y23" s="31">
        <f t="shared" si="7"/>
        <v>2.5999999999999996</v>
      </c>
      <c r="Z23" s="31">
        <f t="shared" ref="Z23:Z30" si="14">Q23</f>
        <v>0</v>
      </c>
      <c r="AA23" s="31">
        <f t="shared" si="8"/>
        <v>3.3999999999999995</v>
      </c>
    </row>
    <row r="24" spans="1:27" ht="24.75" customHeight="1">
      <c r="A24" s="219">
        <f>Seznam!B9</f>
        <v>3</v>
      </c>
      <c r="B24" s="220" t="str">
        <f>Seznam!C9</f>
        <v>Nováková Sofie</v>
      </c>
      <c r="C24" s="221">
        <f>Seznam!D9</f>
        <v>2011</v>
      </c>
      <c r="D24" s="222" t="str">
        <f>Seznam!E9</f>
        <v>RG ESPRIT Jihlava</v>
      </c>
      <c r="E24" s="221" t="str">
        <f>Seznam!F9</f>
        <v>CZE</v>
      </c>
      <c r="F24" s="221"/>
      <c r="G24" s="207">
        <v>1.7</v>
      </c>
      <c r="H24" s="208"/>
      <c r="I24" s="209">
        <f t="shared" si="9"/>
        <v>1.7</v>
      </c>
      <c r="J24" s="223">
        <v>1.1000000000000001</v>
      </c>
      <c r="K24" s="224">
        <v>2.5</v>
      </c>
      <c r="L24" s="225">
        <v>4</v>
      </c>
      <c r="M24" s="226">
        <v>2.2999999999999998</v>
      </c>
      <c r="N24" s="226">
        <v>3</v>
      </c>
      <c r="O24" s="227">
        <f t="shared" si="10"/>
        <v>2.75</v>
      </c>
      <c r="P24" s="231">
        <f t="shared" si="11"/>
        <v>6.15</v>
      </c>
      <c r="Q24" s="225"/>
      <c r="R24" s="211">
        <f t="shared" si="12"/>
        <v>7.8500000000000005</v>
      </c>
      <c r="S24" s="24"/>
      <c r="T24" s="20" t="e">
        <f t="shared" si="6"/>
        <v>#N/A</v>
      </c>
      <c r="U24" s="248"/>
      <c r="W24" s="35"/>
      <c r="X24" s="31">
        <f t="shared" si="13"/>
        <v>1.7</v>
      </c>
      <c r="Y24" s="31">
        <f t="shared" si="7"/>
        <v>6.15</v>
      </c>
      <c r="Z24" s="31">
        <f t="shared" si="14"/>
        <v>0</v>
      </c>
      <c r="AA24" s="31">
        <f t="shared" si="8"/>
        <v>7.8500000000000005</v>
      </c>
    </row>
    <row r="25" spans="1:27" ht="24.75" customHeight="1">
      <c r="A25" s="219">
        <f>Seznam!B10</f>
        <v>4</v>
      </c>
      <c r="B25" s="220" t="str">
        <f>Seznam!C10</f>
        <v>Bendová Jolana</v>
      </c>
      <c r="C25" s="221">
        <f>Seznam!D10</f>
        <v>2011</v>
      </c>
      <c r="D25" s="222" t="str">
        <f>Seznam!E10</f>
        <v>TopGym Karlovy Vary</v>
      </c>
      <c r="E25" s="221" t="str">
        <f>Seznam!F10</f>
        <v>CZE</v>
      </c>
      <c r="F25" s="221"/>
      <c r="G25" s="207">
        <v>1.2</v>
      </c>
      <c r="H25" s="208"/>
      <c r="I25" s="209">
        <f t="shared" si="9"/>
        <v>1.2</v>
      </c>
      <c r="J25" s="223">
        <v>1</v>
      </c>
      <c r="K25" s="224">
        <v>6</v>
      </c>
      <c r="L25" s="225">
        <v>6</v>
      </c>
      <c r="M25" s="226">
        <v>6.1</v>
      </c>
      <c r="N25" s="226">
        <v>4.9000000000000004</v>
      </c>
      <c r="O25" s="227">
        <f t="shared" si="10"/>
        <v>6</v>
      </c>
      <c r="P25" s="231">
        <f t="shared" si="11"/>
        <v>3</v>
      </c>
      <c r="Q25" s="225"/>
      <c r="R25" s="211">
        <f t="shared" si="12"/>
        <v>4.2</v>
      </c>
      <c r="S25" s="24"/>
      <c r="T25" s="20" t="e">
        <f t="shared" si="6"/>
        <v>#N/A</v>
      </c>
      <c r="U25" s="248"/>
      <c r="W25" s="35"/>
      <c r="X25" s="31">
        <f t="shared" si="13"/>
        <v>1.2</v>
      </c>
      <c r="Y25" s="31">
        <f t="shared" si="7"/>
        <v>3</v>
      </c>
      <c r="Z25" s="31">
        <f t="shared" si="14"/>
        <v>0</v>
      </c>
      <c r="AA25" s="31">
        <f t="shared" si="8"/>
        <v>4.2</v>
      </c>
    </row>
    <row r="26" spans="1:27" ht="24.75" customHeight="1">
      <c r="A26" s="219">
        <f>Seznam!B11</f>
        <v>5</v>
      </c>
      <c r="B26" s="220" t="str">
        <f>Seznam!C11</f>
        <v>Filipová Eliška</v>
      </c>
      <c r="C26" s="221">
        <f>Seznam!D11</f>
        <v>2011</v>
      </c>
      <c r="D26" s="222" t="str">
        <f>Seznam!E11</f>
        <v>RG Proactive Milevsko</v>
      </c>
      <c r="E26" s="221" t="str">
        <f>Seznam!F11</f>
        <v>CZE</v>
      </c>
      <c r="F26" s="221"/>
      <c r="G26" s="207">
        <v>1.6</v>
      </c>
      <c r="H26" s="208"/>
      <c r="I26" s="209">
        <f t="shared" si="9"/>
        <v>1.6</v>
      </c>
      <c r="J26" s="223">
        <v>1.1000000000000001</v>
      </c>
      <c r="K26" s="224">
        <v>4.9000000000000004</v>
      </c>
      <c r="L26" s="225">
        <v>5.3</v>
      </c>
      <c r="M26" s="226">
        <v>3.9</v>
      </c>
      <c r="N26" s="226">
        <v>5</v>
      </c>
      <c r="O26" s="227">
        <f t="shared" si="10"/>
        <v>4.95</v>
      </c>
      <c r="P26" s="231">
        <f t="shared" si="11"/>
        <v>3.95</v>
      </c>
      <c r="Q26" s="225"/>
      <c r="R26" s="211">
        <f t="shared" si="12"/>
        <v>5.5500000000000007</v>
      </c>
      <c r="S26" s="24"/>
      <c r="T26" s="20" t="e">
        <f t="shared" si="6"/>
        <v>#N/A</v>
      </c>
      <c r="U26" s="248"/>
      <c r="W26" s="35"/>
      <c r="X26" s="31">
        <f t="shared" si="13"/>
        <v>1.6</v>
      </c>
      <c r="Y26" s="31">
        <f t="shared" si="7"/>
        <v>3.95</v>
      </c>
      <c r="Z26" s="31">
        <f t="shared" si="14"/>
        <v>0</v>
      </c>
      <c r="AA26" s="31">
        <f t="shared" si="8"/>
        <v>5.5500000000000007</v>
      </c>
    </row>
    <row r="27" spans="1:27" ht="24.75" customHeight="1">
      <c r="A27" s="219">
        <f>Seznam!B12</f>
        <v>6</v>
      </c>
      <c r="B27" s="220" t="str">
        <f>Seznam!C12</f>
        <v>Planná Rozálie</v>
      </c>
      <c r="C27" s="221">
        <f>Seznam!D12</f>
        <v>2011</v>
      </c>
      <c r="D27" s="222" t="str">
        <f>Seznam!E12</f>
        <v>La Pirouette Jeseník</v>
      </c>
      <c r="E27" s="221" t="str">
        <f>Seznam!F12</f>
        <v>CZE</v>
      </c>
      <c r="F27" s="221"/>
      <c r="G27" s="207">
        <v>1.9</v>
      </c>
      <c r="H27" s="208"/>
      <c r="I27" s="209">
        <f t="shared" si="9"/>
        <v>1.9</v>
      </c>
      <c r="J27" s="223">
        <v>0.5</v>
      </c>
      <c r="K27" s="224">
        <v>6</v>
      </c>
      <c r="L27" s="225">
        <v>5</v>
      </c>
      <c r="M27" s="226">
        <v>3.8</v>
      </c>
      <c r="N27" s="226">
        <v>3</v>
      </c>
      <c r="O27" s="227">
        <f t="shared" si="10"/>
        <v>4.4000000000000004</v>
      </c>
      <c r="P27" s="231">
        <f t="shared" si="11"/>
        <v>5.0999999999999996</v>
      </c>
      <c r="Q27" s="225"/>
      <c r="R27" s="211">
        <f t="shared" si="12"/>
        <v>7</v>
      </c>
      <c r="S27" s="24"/>
      <c r="T27" s="20" t="e">
        <f t="shared" si="6"/>
        <v>#N/A</v>
      </c>
      <c r="U27" s="248"/>
      <c r="W27" s="35"/>
      <c r="X27" s="31">
        <f t="shared" si="13"/>
        <v>1.9</v>
      </c>
      <c r="Y27" s="31">
        <f t="shared" si="7"/>
        <v>5.0999999999999996</v>
      </c>
      <c r="Z27" s="31">
        <f t="shared" si="14"/>
        <v>0</v>
      </c>
      <c r="AA27" s="31">
        <f t="shared" si="8"/>
        <v>7</v>
      </c>
    </row>
    <row r="28" spans="1:27" ht="24.75" customHeight="1">
      <c r="A28" s="219">
        <f>Seznam!B13</f>
        <v>7</v>
      </c>
      <c r="B28" s="220" t="str">
        <f>Seznam!C13</f>
        <v>Berchová Adina</v>
      </c>
      <c r="C28" s="221">
        <f>Seznam!D13</f>
        <v>2011</v>
      </c>
      <c r="D28" s="222" t="str">
        <f>Seznam!E13</f>
        <v>SK MG Máj České Budějovice</v>
      </c>
      <c r="E28" s="221" t="str">
        <f>Seznam!F13</f>
        <v>CZE</v>
      </c>
      <c r="F28" s="221"/>
      <c r="G28" s="207">
        <v>1.9</v>
      </c>
      <c r="H28" s="208"/>
      <c r="I28" s="209">
        <f t="shared" si="9"/>
        <v>1.9</v>
      </c>
      <c r="J28" s="223">
        <v>1.2</v>
      </c>
      <c r="K28" s="224">
        <v>2.6</v>
      </c>
      <c r="L28" s="225">
        <v>3.5</v>
      </c>
      <c r="M28" s="226">
        <v>4.9000000000000004</v>
      </c>
      <c r="N28" s="226">
        <v>3.9</v>
      </c>
      <c r="O28" s="227">
        <f t="shared" si="10"/>
        <v>3.7</v>
      </c>
      <c r="P28" s="231">
        <f t="shared" si="11"/>
        <v>5.1000000000000005</v>
      </c>
      <c r="Q28" s="225"/>
      <c r="R28" s="211">
        <f t="shared" si="12"/>
        <v>7</v>
      </c>
      <c r="S28" s="24"/>
      <c r="T28" s="20" t="e">
        <f t="shared" si="6"/>
        <v>#N/A</v>
      </c>
      <c r="U28" s="248"/>
      <c r="W28" s="35"/>
      <c r="X28" s="31">
        <f t="shared" si="13"/>
        <v>1.9</v>
      </c>
      <c r="Y28" s="31">
        <f t="shared" si="7"/>
        <v>5.1000000000000005</v>
      </c>
      <c r="Z28" s="31">
        <f t="shared" si="14"/>
        <v>0</v>
      </c>
      <c r="AA28" s="31">
        <f t="shared" si="8"/>
        <v>7</v>
      </c>
    </row>
    <row r="29" spans="1:27" ht="24.75" customHeight="1">
      <c r="A29" s="219">
        <f>Seznam!B14</f>
        <v>8</v>
      </c>
      <c r="B29" s="220" t="str">
        <f>Seznam!C14</f>
        <v>Wleklak Hanna</v>
      </c>
      <c r="C29" s="221">
        <f>Seznam!D14</f>
        <v>2011</v>
      </c>
      <c r="D29" s="222" t="str">
        <f>Seznam!E14</f>
        <v>UKS Błękitna</v>
      </c>
      <c r="E29" s="221" t="str">
        <f>Seznam!F14</f>
        <v>POL</v>
      </c>
      <c r="F29" s="221"/>
      <c r="G29" s="207">
        <v>1.9</v>
      </c>
      <c r="H29" s="208"/>
      <c r="I29" s="209">
        <f t="shared" si="9"/>
        <v>1.9</v>
      </c>
      <c r="J29" s="223">
        <v>1</v>
      </c>
      <c r="K29" s="224">
        <v>5</v>
      </c>
      <c r="L29" s="225">
        <v>3</v>
      </c>
      <c r="M29" s="226">
        <v>3.6</v>
      </c>
      <c r="N29" s="226">
        <v>4.3</v>
      </c>
      <c r="O29" s="227">
        <f t="shared" si="10"/>
        <v>3.95</v>
      </c>
      <c r="P29" s="231">
        <f t="shared" si="11"/>
        <v>5.05</v>
      </c>
      <c r="Q29" s="225"/>
      <c r="R29" s="211">
        <f t="shared" si="12"/>
        <v>6.9499999999999993</v>
      </c>
      <c r="S29" s="24">
        <f>R29</f>
        <v>6.9499999999999993</v>
      </c>
      <c r="T29" s="20" t="e">
        <f t="shared" si="6"/>
        <v>#N/A</v>
      </c>
      <c r="U29" s="248"/>
      <c r="W29" s="35"/>
      <c r="X29" s="31">
        <f t="shared" si="13"/>
        <v>1.9</v>
      </c>
      <c r="Y29" s="31">
        <f t="shared" si="7"/>
        <v>5.05</v>
      </c>
      <c r="Z29" s="31">
        <f t="shared" si="14"/>
        <v>0</v>
      </c>
      <c r="AA29" s="31">
        <f t="shared" si="8"/>
        <v>6.9499999999999993</v>
      </c>
    </row>
    <row r="30" spans="1:27" ht="24.75" customHeight="1">
      <c r="A30" s="32">
        <f>Seznam!B15</f>
        <v>10</v>
      </c>
      <c r="B30" s="2" t="str">
        <f>Seznam!C15</f>
        <v>Zbroch Barbara</v>
      </c>
      <c r="C30" s="9">
        <f>Seznam!D15</f>
        <v>2011</v>
      </c>
      <c r="D30" s="33" t="str">
        <f>Seznam!E15</f>
        <v>KSGA Legion Warszawa</v>
      </c>
      <c r="E30" s="9" t="str">
        <f>Seznam!F15</f>
        <v>POL</v>
      </c>
      <c r="F30" s="9"/>
      <c r="G30" s="207">
        <v>2.1</v>
      </c>
      <c r="H30" s="15"/>
      <c r="I30" s="209">
        <f t="shared" si="9"/>
        <v>2.1</v>
      </c>
      <c r="J30" s="223">
        <v>0.9</v>
      </c>
      <c r="K30" s="17">
        <v>6</v>
      </c>
      <c r="L30" s="16">
        <v>3.1</v>
      </c>
      <c r="M30" s="26">
        <v>3.1</v>
      </c>
      <c r="N30" s="26">
        <v>4.2</v>
      </c>
      <c r="O30" s="227">
        <f t="shared" si="10"/>
        <v>3.65</v>
      </c>
      <c r="P30" s="231">
        <f t="shared" si="11"/>
        <v>5.4499999999999993</v>
      </c>
      <c r="Q30" s="225"/>
      <c r="R30" s="211">
        <f t="shared" si="12"/>
        <v>7.5499999999999989</v>
      </c>
      <c r="S30" s="24">
        <f>R30</f>
        <v>7.5499999999999989</v>
      </c>
      <c r="T30" s="20" t="e">
        <f t="shared" si="6"/>
        <v>#N/A</v>
      </c>
      <c r="U30" s="248"/>
      <c r="W30" s="35"/>
      <c r="X30" s="31">
        <f t="shared" si="13"/>
        <v>2.1</v>
      </c>
      <c r="Y30" s="31">
        <f t="shared" si="7"/>
        <v>5.4499999999999993</v>
      </c>
      <c r="Z30" s="31">
        <f t="shared" si="14"/>
        <v>0</v>
      </c>
      <c r="AA30" s="31">
        <f t="shared" si="8"/>
        <v>7.5499999999999989</v>
      </c>
    </row>
  </sheetData>
  <mergeCells count="16">
    <mergeCell ref="F20:F21"/>
    <mergeCell ref="T20:T21"/>
    <mergeCell ref="U20:U21"/>
    <mergeCell ref="A20:A21"/>
    <mergeCell ref="B20:B21"/>
    <mergeCell ref="C20:C21"/>
    <mergeCell ref="D20:D21"/>
    <mergeCell ref="E20:E21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2:H29 G23:G30 J22:N30 G9:H12 J9:N13 G10:G13">
    <cfRule type="cellIs" dxfId="40" priority="5" stopIfTrue="1" operator="equal">
      <formula>0</formula>
    </cfRule>
  </conditionalFormatting>
  <conditionalFormatting sqref="I22:I30 I9:I13">
    <cfRule type="cellIs" dxfId="39" priority="6" stopIfTrue="1" operator="equal">
      <formula>0</formula>
    </cfRule>
    <cfRule type="cellIs" dxfId="38" priority="7" stopIfTrue="1" operator="greaterThan">
      <formula>-100</formula>
    </cfRule>
  </conditionalFormatting>
  <conditionalFormatting sqref="O22:O30 O9:O13">
    <cfRule type="cellIs" dxfId="37" priority="8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opLeftCell="A4" workbookViewId="0">
      <selection activeCell="O21" sqref="O21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'S 3'!A3</f>
        <v>3. kategorie: Naděje mladší B, ročník 2010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Kat3S1</f>
        <v>sestava bez náčiní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Seznam!B16</f>
        <v>1</v>
      </c>
      <c r="B9" s="244" t="str">
        <f>Seznam!C16</f>
        <v>Dlouhá Sára</v>
      </c>
      <c r="C9" s="244">
        <f>Seznam!D16</f>
        <v>2010</v>
      </c>
      <c r="D9" s="244" t="str">
        <f>Seznam!E16</f>
        <v>SK MG Mantila Brno</v>
      </c>
      <c r="E9" s="244" t="str">
        <f>Seznam!F16</f>
        <v>CZE</v>
      </c>
      <c r="F9" s="9" t="str">
        <f t="shared" ref="F9:F21" si="0">IF($G$7="sestava bez náčiní","bez"," ")</f>
        <v>bez</v>
      </c>
      <c r="G9" s="207">
        <v>0.9</v>
      </c>
      <c r="H9" s="208">
        <v>0.2</v>
      </c>
      <c r="I9" s="209">
        <f t="shared" ref="I9:I21" si="1">G9+H9</f>
        <v>1.1000000000000001</v>
      </c>
      <c r="J9" s="223">
        <v>0.9</v>
      </c>
      <c r="K9" s="224">
        <v>5</v>
      </c>
      <c r="L9" s="225">
        <v>5.0999999999999996</v>
      </c>
      <c r="M9" s="226">
        <v>5.4</v>
      </c>
      <c r="N9" s="226">
        <v>4.8</v>
      </c>
      <c r="O9" s="227">
        <f t="shared" ref="O9:O21" si="2">IF($O$2=2,TRUNC(SUM(K9:L9)/2*1000)/1000,IF($O$2=3,TRUNC(SUM(K9:M9)/3*1000)/1000,IF($O$2=4,TRUNC(MEDIAN(K9:N9)*1000)/1000,"???")))</f>
        <v>5.05</v>
      </c>
      <c r="P9" s="231">
        <f t="shared" ref="P9:P21" si="3">IF(AND(J9=0,O9=0),0,IF(($Q$2-J9-O9)&lt;0,0,$Q$2-J9-O9))</f>
        <v>4.05</v>
      </c>
      <c r="Q9" s="225"/>
      <c r="R9" s="211">
        <f t="shared" ref="R9:R21" si="4">I9+P9-Q9</f>
        <v>5.15</v>
      </c>
      <c r="S9" s="24" t="s">
        <v>199</v>
      </c>
      <c r="T9" s="20">
        <f t="shared" ref="T9:T21" si="5">RANK(R9,$R$9:$R$21)</f>
        <v>9</v>
      </c>
      <c r="U9" s="248" t="s">
        <v>199</v>
      </c>
      <c r="W9" s="35" t="str">
        <f t="shared" ref="W9:W21" si="6">F9</f>
        <v>bez</v>
      </c>
      <c r="X9" s="31">
        <f t="shared" ref="X9:X21" si="7">I9</f>
        <v>1.1000000000000001</v>
      </c>
      <c r="Y9" s="31">
        <f t="shared" ref="Y9:Y21" si="8">P9</f>
        <v>4.05</v>
      </c>
      <c r="Z9" s="31">
        <f t="shared" ref="Z9:Z21" si="9">Q9</f>
        <v>0</v>
      </c>
      <c r="AA9" s="31">
        <f t="shared" ref="AA9:AA21" si="10">R9</f>
        <v>5.15</v>
      </c>
    </row>
    <row r="10" spans="1:27" ht="24.95" customHeight="1">
      <c r="A10" s="32">
        <f>Seznam!B17</f>
        <v>2</v>
      </c>
      <c r="B10" s="244" t="str">
        <f>Seznam!C17</f>
        <v>Lebrušková Ema</v>
      </c>
      <c r="C10" s="244">
        <f>Seznam!D17</f>
        <v>2010</v>
      </c>
      <c r="D10" s="244" t="str">
        <f>Seznam!E17</f>
        <v>SK Jihlava</v>
      </c>
      <c r="E10" s="244" t="str">
        <f>Seznam!F17</f>
        <v>CZE</v>
      </c>
      <c r="F10" s="9" t="str">
        <f t="shared" si="0"/>
        <v>bez</v>
      </c>
      <c r="G10" s="207">
        <v>0.8</v>
      </c>
      <c r="H10" s="208">
        <v>0.4</v>
      </c>
      <c r="I10" s="209">
        <f t="shared" si="1"/>
        <v>1.2000000000000002</v>
      </c>
      <c r="J10" s="223">
        <v>0.8</v>
      </c>
      <c r="K10" s="224">
        <v>6</v>
      </c>
      <c r="L10" s="225">
        <v>5.7</v>
      </c>
      <c r="M10" s="226">
        <v>5.3</v>
      </c>
      <c r="N10" s="226">
        <v>4.8</v>
      </c>
      <c r="O10" s="227">
        <f t="shared" si="2"/>
        <v>5.5</v>
      </c>
      <c r="P10" s="231">
        <f t="shared" si="3"/>
        <v>3.6999999999999993</v>
      </c>
      <c r="Q10" s="225"/>
      <c r="R10" s="211">
        <f t="shared" si="4"/>
        <v>4.8999999999999995</v>
      </c>
      <c r="S10" s="24" t="s">
        <v>199</v>
      </c>
      <c r="T10" s="20">
        <f t="shared" si="5"/>
        <v>10</v>
      </c>
      <c r="U10" s="248" t="s">
        <v>199</v>
      </c>
      <c r="W10" s="35" t="str">
        <f t="shared" si="6"/>
        <v>bez</v>
      </c>
      <c r="X10" s="31">
        <f t="shared" si="7"/>
        <v>1.2000000000000002</v>
      </c>
      <c r="Y10" s="31">
        <f t="shared" si="8"/>
        <v>3.6999999999999993</v>
      </c>
      <c r="Z10" s="31">
        <f t="shared" si="9"/>
        <v>0</v>
      </c>
      <c r="AA10" s="31">
        <f t="shared" si="10"/>
        <v>4.8999999999999995</v>
      </c>
    </row>
    <row r="11" spans="1:27" ht="24.95" customHeight="1">
      <c r="A11" s="173">
        <f>Seznam!B18</f>
        <v>3</v>
      </c>
      <c r="B11" s="283" t="str">
        <f>Seznam!C18</f>
        <v>Salchegger Mia</v>
      </c>
      <c r="C11" s="283">
        <f>Seznam!D18</f>
        <v>2010</v>
      </c>
      <c r="D11" s="283" t="str">
        <f>Seznam!E18</f>
        <v>Sportunion Rauris</v>
      </c>
      <c r="E11" s="283" t="str">
        <f>Seznam!F18</f>
        <v>AUT</v>
      </c>
      <c r="F11" s="9" t="str">
        <f t="shared" si="0"/>
        <v>bez</v>
      </c>
      <c r="G11" s="207">
        <v>0.8</v>
      </c>
      <c r="H11" s="208">
        <v>0.2</v>
      </c>
      <c r="I11" s="209">
        <f t="shared" si="1"/>
        <v>1</v>
      </c>
      <c r="J11" s="223">
        <v>1.1000000000000001</v>
      </c>
      <c r="K11" s="224">
        <v>5</v>
      </c>
      <c r="L11" s="225">
        <v>6.5</v>
      </c>
      <c r="M11" s="226">
        <v>6.2</v>
      </c>
      <c r="N11" s="226">
        <v>5.0999999999999996</v>
      </c>
      <c r="O11" s="227">
        <f t="shared" si="2"/>
        <v>5.65</v>
      </c>
      <c r="P11" s="231">
        <f t="shared" si="3"/>
        <v>3.25</v>
      </c>
      <c r="Q11" s="225"/>
      <c r="R11" s="211">
        <f t="shared" si="4"/>
        <v>4.25</v>
      </c>
      <c r="S11" s="24" t="s">
        <v>199</v>
      </c>
      <c r="T11" s="20">
        <f t="shared" si="5"/>
        <v>11</v>
      </c>
      <c r="U11" s="248" t="s">
        <v>199</v>
      </c>
      <c r="W11" s="35" t="str">
        <f t="shared" si="6"/>
        <v>bez</v>
      </c>
      <c r="X11" s="31">
        <f t="shared" si="7"/>
        <v>1</v>
      </c>
      <c r="Y11" s="31">
        <f t="shared" si="8"/>
        <v>3.25</v>
      </c>
      <c r="Z11" s="31">
        <f t="shared" si="9"/>
        <v>0</v>
      </c>
      <c r="AA11" s="31">
        <f t="shared" si="10"/>
        <v>4.25</v>
      </c>
    </row>
    <row r="12" spans="1:27" ht="24.95" customHeight="1">
      <c r="A12" s="173">
        <f>Seznam!B19</f>
        <v>4</v>
      </c>
      <c r="B12" s="283" t="str">
        <f>Seznam!C19</f>
        <v>Pietrzyńska Oliwia</v>
      </c>
      <c r="C12" s="283">
        <f>Seznam!D19</f>
        <v>2010</v>
      </c>
      <c r="D12" s="283" t="str">
        <f>Seznam!E19</f>
        <v>UKS Błękitna</v>
      </c>
      <c r="E12" s="283" t="str">
        <f>Seznam!F19</f>
        <v>POL</v>
      </c>
      <c r="F12" s="9" t="str">
        <f t="shared" si="0"/>
        <v>bez</v>
      </c>
      <c r="G12" s="207">
        <v>1.1000000000000001</v>
      </c>
      <c r="H12" s="208">
        <v>0.4</v>
      </c>
      <c r="I12" s="209">
        <f t="shared" si="1"/>
        <v>1.5</v>
      </c>
      <c r="J12" s="223">
        <v>0.9</v>
      </c>
      <c r="K12" s="224">
        <v>4.0999999999999996</v>
      </c>
      <c r="L12" s="225">
        <v>4.3</v>
      </c>
      <c r="M12" s="226">
        <v>4.5999999999999996</v>
      </c>
      <c r="N12" s="226">
        <v>2.4</v>
      </c>
      <c r="O12" s="227">
        <f t="shared" si="2"/>
        <v>4.2</v>
      </c>
      <c r="P12" s="231">
        <f t="shared" si="3"/>
        <v>4.8999999999999995</v>
      </c>
      <c r="Q12" s="225"/>
      <c r="R12" s="211">
        <f t="shared" si="4"/>
        <v>6.3999999999999995</v>
      </c>
      <c r="S12" s="24" t="s">
        <v>199</v>
      </c>
      <c r="T12" s="20">
        <f t="shared" si="5"/>
        <v>6</v>
      </c>
      <c r="U12" s="248" t="s">
        <v>199</v>
      </c>
      <c r="W12" s="35" t="str">
        <f t="shared" si="6"/>
        <v>bez</v>
      </c>
      <c r="X12" s="31">
        <f t="shared" si="7"/>
        <v>1.5</v>
      </c>
      <c r="Y12" s="31">
        <f t="shared" si="8"/>
        <v>4.8999999999999995</v>
      </c>
      <c r="Z12" s="31">
        <f t="shared" si="9"/>
        <v>0</v>
      </c>
      <c r="AA12" s="31">
        <f t="shared" si="10"/>
        <v>6.3999999999999995</v>
      </c>
    </row>
    <row r="13" spans="1:27" ht="24.95" customHeight="1">
      <c r="A13" s="173">
        <f>Seznam!B20</f>
        <v>5</v>
      </c>
      <c r="B13" s="283" t="str">
        <f>Seznam!C20</f>
        <v>Bergerová Eliška</v>
      </c>
      <c r="C13" s="283">
        <f>Seznam!D20</f>
        <v>2010</v>
      </c>
      <c r="D13" s="283" t="str">
        <f>Seznam!E20</f>
        <v>SK MG Mantila Brno</v>
      </c>
      <c r="E13" s="283" t="str">
        <f>Seznam!F20</f>
        <v>CZE</v>
      </c>
      <c r="F13" s="9" t="str">
        <f t="shared" si="0"/>
        <v>bez</v>
      </c>
      <c r="G13" s="207">
        <v>1.2</v>
      </c>
      <c r="H13" s="208">
        <v>0.4</v>
      </c>
      <c r="I13" s="209">
        <f t="shared" si="1"/>
        <v>1.6</v>
      </c>
      <c r="J13" s="223">
        <v>0.8</v>
      </c>
      <c r="K13" s="224">
        <v>4.7</v>
      </c>
      <c r="L13" s="225">
        <v>3.9</v>
      </c>
      <c r="M13" s="226">
        <v>2</v>
      </c>
      <c r="N13" s="226">
        <v>5</v>
      </c>
      <c r="O13" s="227">
        <f t="shared" si="2"/>
        <v>4.3</v>
      </c>
      <c r="P13" s="231">
        <f t="shared" si="3"/>
        <v>4.8999999999999995</v>
      </c>
      <c r="Q13" s="225"/>
      <c r="R13" s="211">
        <f t="shared" si="4"/>
        <v>6.5</v>
      </c>
      <c r="S13" s="24" t="s">
        <v>199</v>
      </c>
      <c r="T13" s="20">
        <f t="shared" si="5"/>
        <v>5</v>
      </c>
      <c r="U13" s="248" t="s">
        <v>199</v>
      </c>
      <c r="W13" s="35" t="str">
        <f t="shared" si="6"/>
        <v>bez</v>
      </c>
      <c r="X13" s="31">
        <f t="shared" si="7"/>
        <v>1.6</v>
      </c>
      <c r="Y13" s="31">
        <f t="shared" si="8"/>
        <v>4.8999999999999995</v>
      </c>
      <c r="Z13" s="31">
        <f t="shared" si="9"/>
        <v>0</v>
      </c>
      <c r="AA13" s="31">
        <f t="shared" si="10"/>
        <v>6.5</v>
      </c>
    </row>
    <row r="14" spans="1:27" ht="24.95" customHeight="1">
      <c r="A14" s="173">
        <f>Seznam!B21</f>
        <v>6</v>
      </c>
      <c r="B14" s="283" t="str">
        <f>Seznam!C21</f>
        <v>Marešová Pavla</v>
      </c>
      <c r="C14" s="283">
        <f>Seznam!D21</f>
        <v>2010</v>
      </c>
      <c r="D14" s="283" t="str">
        <f>Seznam!E21</f>
        <v>TJ Sokol Bedřichvov</v>
      </c>
      <c r="E14" s="283" t="str">
        <f>Seznam!F21</f>
        <v>CZE</v>
      </c>
      <c r="F14" s="9" t="str">
        <f t="shared" si="0"/>
        <v>bez</v>
      </c>
      <c r="G14" s="207">
        <v>1.5</v>
      </c>
      <c r="H14" s="208">
        <v>0.4</v>
      </c>
      <c r="I14" s="209">
        <f t="shared" si="1"/>
        <v>1.9</v>
      </c>
      <c r="J14" s="223">
        <v>1</v>
      </c>
      <c r="K14" s="224">
        <v>3.7</v>
      </c>
      <c r="L14" s="225">
        <v>4.5999999999999996</v>
      </c>
      <c r="M14" s="226">
        <v>5</v>
      </c>
      <c r="N14" s="226">
        <v>3.2</v>
      </c>
      <c r="O14" s="227">
        <f t="shared" si="2"/>
        <v>4.1500000000000004</v>
      </c>
      <c r="P14" s="231">
        <f t="shared" si="3"/>
        <v>4.8499999999999996</v>
      </c>
      <c r="Q14" s="225"/>
      <c r="R14" s="211">
        <f t="shared" si="4"/>
        <v>6.75</v>
      </c>
      <c r="S14" s="24" t="s">
        <v>199</v>
      </c>
      <c r="T14" s="20">
        <f t="shared" si="5"/>
        <v>4</v>
      </c>
      <c r="U14" s="248" t="s">
        <v>199</v>
      </c>
      <c r="W14" s="35" t="str">
        <f t="shared" si="6"/>
        <v>bez</v>
      </c>
      <c r="X14" s="31">
        <f t="shared" si="7"/>
        <v>1.9</v>
      </c>
      <c r="Y14" s="31">
        <f t="shared" si="8"/>
        <v>4.8499999999999996</v>
      </c>
      <c r="Z14" s="31">
        <f t="shared" si="9"/>
        <v>0</v>
      </c>
      <c r="AA14" s="31">
        <f t="shared" si="10"/>
        <v>6.75</v>
      </c>
    </row>
    <row r="15" spans="1:27" ht="24.95" customHeight="1">
      <c r="A15" s="173">
        <f>Seznam!B22</f>
        <v>7</v>
      </c>
      <c r="B15" s="283" t="str">
        <f>Seznam!C22</f>
        <v>Fialová Karolína</v>
      </c>
      <c r="C15" s="283">
        <f>Seznam!D22</f>
        <v>2010</v>
      </c>
      <c r="D15" s="283" t="str">
        <f>Seznam!E22</f>
        <v>TJ Sokol Plzeň IV</v>
      </c>
      <c r="E15" s="283" t="str">
        <f>Seznam!F22</f>
        <v>CZE</v>
      </c>
      <c r="F15" s="9" t="str">
        <f t="shared" si="0"/>
        <v>bez</v>
      </c>
      <c r="G15" s="207">
        <v>1.6</v>
      </c>
      <c r="H15" s="208">
        <v>0.2</v>
      </c>
      <c r="I15" s="209">
        <f t="shared" si="1"/>
        <v>1.8</v>
      </c>
      <c r="J15" s="223">
        <v>1.6</v>
      </c>
      <c r="K15" s="224">
        <v>4.5</v>
      </c>
      <c r="L15" s="225">
        <v>4.7</v>
      </c>
      <c r="M15" s="226">
        <v>4.8</v>
      </c>
      <c r="N15" s="226">
        <v>3.5</v>
      </c>
      <c r="O15" s="227">
        <f t="shared" si="2"/>
        <v>4.5999999999999996</v>
      </c>
      <c r="P15" s="231">
        <f t="shared" si="3"/>
        <v>3.8000000000000007</v>
      </c>
      <c r="Q15" s="225"/>
      <c r="R15" s="211">
        <f t="shared" si="4"/>
        <v>5.6000000000000005</v>
      </c>
      <c r="S15" s="24" t="s">
        <v>199</v>
      </c>
      <c r="T15" s="20">
        <f t="shared" si="5"/>
        <v>8</v>
      </c>
      <c r="U15" s="248" t="s">
        <v>199</v>
      </c>
      <c r="W15" s="35" t="str">
        <f t="shared" si="6"/>
        <v>bez</v>
      </c>
      <c r="X15" s="31">
        <f t="shared" si="7"/>
        <v>1.8</v>
      </c>
      <c r="Y15" s="31">
        <f t="shared" si="8"/>
        <v>3.8000000000000007</v>
      </c>
      <c r="Z15" s="31">
        <f t="shared" si="9"/>
        <v>0</v>
      </c>
      <c r="AA15" s="31">
        <f t="shared" si="10"/>
        <v>5.6000000000000005</v>
      </c>
    </row>
    <row r="16" spans="1:27" ht="24.95" customHeight="1">
      <c r="A16" s="173">
        <f>Seznam!B23</f>
        <v>8</v>
      </c>
      <c r="B16" s="283" t="str">
        <f>Seznam!C23</f>
        <v>Pindurová Eliška</v>
      </c>
      <c r="C16" s="283">
        <f>Seznam!D23</f>
        <v>2010</v>
      </c>
      <c r="D16" s="283" t="str">
        <f>Seznam!E23</f>
        <v>SK MG Máj České Budějovice</v>
      </c>
      <c r="E16" s="283" t="str">
        <f>Seznam!F23</f>
        <v>CZE</v>
      </c>
      <c r="F16" s="9" t="str">
        <f t="shared" si="0"/>
        <v>bez</v>
      </c>
      <c r="G16" s="207">
        <v>1.8</v>
      </c>
      <c r="H16" s="208">
        <v>0.4</v>
      </c>
      <c r="I16" s="209">
        <f t="shared" si="1"/>
        <v>2.2000000000000002</v>
      </c>
      <c r="J16" s="223">
        <v>0.8</v>
      </c>
      <c r="K16" s="224">
        <v>4.0999999999999996</v>
      </c>
      <c r="L16" s="225">
        <v>3.9</v>
      </c>
      <c r="M16" s="226">
        <v>5</v>
      </c>
      <c r="N16" s="226">
        <v>2</v>
      </c>
      <c r="O16" s="227">
        <f t="shared" si="2"/>
        <v>4</v>
      </c>
      <c r="P16" s="231">
        <f t="shared" si="3"/>
        <v>5.1999999999999993</v>
      </c>
      <c r="Q16" s="225"/>
      <c r="R16" s="211">
        <f t="shared" si="4"/>
        <v>7.3999999999999995</v>
      </c>
      <c r="S16" s="24" t="s">
        <v>199</v>
      </c>
      <c r="T16" s="20">
        <f t="shared" si="5"/>
        <v>3</v>
      </c>
      <c r="U16" s="248" t="s">
        <v>199</v>
      </c>
      <c r="W16" s="35" t="str">
        <f t="shared" si="6"/>
        <v>bez</v>
      </c>
      <c r="X16" s="31">
        <f t="shared" si="7"/>
        <v>2.2000000000000002</v>
      </c>
      <c r="Y16" s="31">
        <f t="shared" si="8"/>
        <v>5.1999999999999993</v>
      </c>
      <c r="Z16" s="31">
        <f t="shared" si="9"/>
        <v>0</v>
      </c>
      <c r="AA16" s="31">
        <f t="shared" si="10"/>
        <v>7.3999999999999995</v>
      </c>
    </row>
    <row r="17" spans="1:28" ht="24.95" customHeight="1">
      <c r="A17" s="173">
        <f>Seznam!B24</f>
        <v>10</v>
      </c>
      <c r="B17" s="283" t="str">
        <f>Seznam!C24</f>
        <v>Čepeláková Tereza</v>
      </c>
      <c r="C17" s="283">
        <f>Seznam!D24</f>
        <v>2010</v>
      </c>
      <c r="D17" s="283" t="str">
        <f>Seznam!E24</f>
        <v>TJ Sokol Plzeň IV</v>
      </c>
      <c r="E17" s="283" t="str">
        <f>Seznam!F24</f>
        <v>CZE</v>
      </c>
      <c r="F17" s="9" t="str">
        <f t="shared" si="0"/>
        <v>bez</v>
      </c>
      <c r="G17" s="207">
        <v>1</v>
      </c>
      <c r="H17" s="208">
        <v>0</v>
      </c>
      <c r="I17" s="209">
        <f t="shared" si="1"/>
        <v>1</v>
      </c>
      <c r="J17" s="223">
        <v>1.9</v>
      </c>
      <c r="K17" s="224">
        <v>8.1999999999999993</v>
      </c>
      <c r="L17" s="225">
        <v>5.9</v>
      </c>
      <c r="M17" s="226">
        <v>6.9</v>
      </c>
      <c r="N17" s="226">
        <v>6</v>
      </c>
      <c r="O17" s="227">
        <f t="shared" si="2"/>
        <v>6.45</v>
      </c>
      <c r="P17" s="231">
        <f t="shared" si="3"/>
        <v>1.6499999999999995</v>
      </c>
      <c r="Q17" s="225"/>
      <c r="R17" s="211">
        <f t="shared" si="4"/>
        <v>2.6499999999999995</v>
      </c>
      <c r="S17" s="24" t="s">
        <v>199</v>
      </c>
      <c r="T17" s="20">
        <f t="shared" si="5"/>
        <v>13</v>
      </c>
      <c r="U17" s="248" t="s">
        <v>199</v>
      </c>
      <c r="W17" s="35" t="str">
        <f t="shared" si="6"/>
        <v>bez</v>
      </c>
      <c r="X17" s="31">
        <f t="shared" si="7"/>
        <v>1</v>
      </c>
      <c r="Y17" s="31">
        <f t="shared" si="8"/>
        <v>1.6499999999999995</v>
      </c>
      <c r="Z17" s="31">
        <f t="shared" si="9"/>
        <v>0</v>
      </c>
      <c r="AA17" s="31">
        <f t="shared" si="10"/>
        <v>2.6499999999999995</v>
      </c>
    </row>
    <row r="18" spans="1:28" ht="24.95" customHeight="1">
      <c r="A18" s="173">
        <f>Seznam!B25</f>
        <v>11</v>
      </c>
      <c r="B18" s="283" t="str">
        <f>Seznam!C25</f>
        <v>Thurner Lea</v>
      </c>
      <c r="C18" s="283">
        <f>Seznam!D25</f>
        <v>2010</v>
      </c>
      <c r="D18" s="283" t="str">
        <f>Seznam!E25</f>
        <v>Sportunion Rauris</v>
      </c>
      <c r="E18" s="283" t="str">
        <f>Seznam!F25</f>
        <v>AUT</v>
      </c>
      <c r="F18" s="9" t="str">
        <f t="shared" si="0"/>
        <v>bez</v>
      </c>
      <c r="G18" s="207">
        <v>0.6</v>
      </c>
      <c r="H18" s="208">
        <v>0.2</v>
      </c>
      <c r="I18" s="209">
        <f t="shared" si="1"/>
        <v>0.8</v>
      </c>
      <c r="J18" s="223">
        <v>1.8</v>
      </c>
      <c r="K18" s="224">
        <v>6.2</v>
      </c>
      <c r="L18" s="225">
        <v>5</v>
      </c>
      <c r="M18" s="226">
        <v>5</v>
      </c>
      <c r="N18" s="226">
        <v>6.3</v>
      </c>
      <c r="O18" s="227">
        <f t="shared" si="2"/>
        <v>5.6</v>
      </c>
      <c r="P18" s="231">
        <f t="shared" si="3"/>
        <v>2.5999999999999996</v>
      </c>
      <c r="Q18" s="225"/>
      <c r="R18" s="211">
        <f t="shared" si="4"/>
        <v>3.3999999999999995</v>
      </c>
      <c r="S18" s="24" t="s">
        <v>199</v>
      </c>
      <c r="T18" s="20">
        <f t="shared" si="5"/>
        <v>12</v>
      </c>
      <c r="U18" s="248" t="s">
        <v>199</v>
      </c>
      <c r="W18" s="35" t="str">
        <f t="shared" si="6"/>
        <v>bez</v>
      </c>
      <c r="X18" s="31">
        <f t="shared" si="7"/>
        <v>0.8</v>
      </c>
      <c r="Y18" s="31">
        <f t="shared" si="8"/>
        <v>2.5999999999999996</v>
      </c>
      <c r="Z18" s="31">
        <f t="shared" si="9"/>
        <v>0</v>
      </c>
      <c r="AA18" s="31">
        <f t="shared" si="10"/>
        <v>3.3999999999999995</v>
      </c>
    </row>
    <row r="19" spans="1:28" ht="24.95" customHeight="1">
      <c r="A19" s="173">
        <f>Seznam!B26</f>
        <v>12</v>
      </c>
      <c r="B19" s="283" t="str">
        <f>Seznam!C26</f>
        <v>Boďová Emma</v>
      </c>
      <c r="C19" s="283">
        <f>Seznam!D26</f>
        <v>2010</v>
      </c>
      <c r="D19" s="283" t="str">
        <f>Seznam!E26</f>
        <v>SK MG Mantila Brno</v>
      </c>
      <c r="E19" s="283" t="str">
        <f>Seznam!F26</f>
        <v>CZE</v>
      </c>
      <c r="F19" s="9" t="str">
        <f t="shared" si="0"/>
        <v>bez</v>
      </c>
      <c r="G19" s="207">
        <v>2.2999999999999998</v>
      </c>
      <c r="H19" s="208">
        <v>0.6</v>
      </c>
      <c r="I19" s="209">
        <f t="shared" si="1"/>
        <v>2.9</v>
      </c>
      <c r="J19" s="223">
        <v>0.6</v>
      </c>
      <c r="K19" s="224">
        <v>4.2</v>
      </c>
      <c r="L19" s="225">
        <v>3.1</v>
      </c>
      <c r="M19" s="226">
        <v>3</v>
      </c>
      <c r="N19" s="226">
        <v>4</v>
      </c>
      <c r="O19" s="227">
        <f t="shared" si="2"/>
        <v>3.55</v>
      </c>
      <c r="P19" s="231">
        <f t="shared" si="3"/>
        <v>5.8500000000000005</v>
      </c>
      <c r="Q19" s="225"/>
      <c r="R19" s="211">
        <f t="shared" si="4"/>
        <v>8.75</v>
      </c>
      <c r="S19" s="24" t="s">
        <v>199</v>
      </c>
      <c r="T19" s="20">
        <f t="shared" si="5"/>
        <v>2</v>
      </c>
      <c r="U19" s="248" t="s">
        <v>199</v>
      </c>
      <c r="W19" s="35" t="str">
        <f t="shared" si="6"/>
        <v>bez</v>
      </c>
      <c r="X19" s="31">
        <f t="shared" si="7"/>
        <v>2.9</v>
      </c>
      <c r="Y19" s="31">
        <f t="shared" si="8"/>
        <v>5.8500000000000005</v>
      </c>
      <c r="Z19" s="31">
        <f t="shared" si="9"/>
        <v>0</v>
      </c>
      <c r="AA19" s="31">
        <f t="shared" si="10"/>
        <v>8.75</v>
      </c>
    </row>
    <row r="20" spans="1:28" ht="24.95" customHeight="1">
      <c r="A20" s="173">
        <f>Seznam!B27</f>
        <v>13</v>
      </c>
      <c r="B20" s="283" t="str">
        <f>Seznam!C27</f>
        <v>Kratochvílová Leontýna</v>
      </c>
      <c r="C20" s="283">
        <f>Seznam!D27</f>
        <v>2010</v>
      </c>
      <c r="D20" s="283" t="str">
        <f>Seznam!E27</f>
        <v>TJ Sokol Plzeň IV</v>
      </c>
      <c r="E20" s="283" t="str">
        <f>Seznam!F27</f>
        <v>CZE</v>
      </c>
      <c r="F20" s="9" t="str">
        <f t="shared" si="0"/>
        <v>bez</v>
      </c>
      <c r="G20" s="207">
        <v>1.2</v>
      </c>
      <c r="H20" s="208">
        <v>0.2</v>
      </c>
      <c r="I20" s="209">
        <f t="shared" si="1"/>
        <v>1.4</v>
      </c>
      <c r="J20" s="223">
        <v>0.8</v>
      </c>
      <c r="K20" s="224">
        <v>4.5</v>
      </c>
      <c r="L20" s="225">
        <v>3</v>
      </c>
      <c r="M20" s="226">
        <v>5</v>
      </c>
      <c r="N20" s="226">
        <v>5.8</v>
      </c>
      <c r="O20" s="227">
        <f t="shared" si="2"/>
        <v>4.75</v>
      </c>
      <c r="P20" s="231">
        <f t="shared" si="3"/>
        <v>4.4499999999999993</v>
      </c>
      <c r="Q20" s="225"/>
      <c r="R20" s="211">
        <f t="shared" si="4"/>
        <v>5.85</v>
      </c>
      <c r="S20" s="24" t="s">
        <v>199</v>
      </c>
      <c r="T20" s="20">
        <f t="shared" si="5"/>
        <v>7</v>
      </c>
      <c r="U20" s="248" t="s">
        <v>199</v>
      </c>
      <c r="W20" s="35" t="str">
        <f t="shared" si="6"/>
        <v>bez</v>
      </c>
      <c r="X20" s="31">
        <f t="shared" si="7"/>
        <v>1.4</v>
      </c>
      <c r="Y20" s="31">
        <f t="shared" si="8"/>
        <v>4.4499999999999993</v>
      </c>
      <c r="Z20" s="31">
        <f t="shared" si="9"/>
        <v>0</v>
      </c>
      <c r="AA20" s="31">
        <f t="shared" si="10"/>
        <v>5.85</v>
      </c>
    </row>
    <row r="21" spans="1:28" ht="24.95" customHeight="1">
      <c r="A21" s="32">
        <f>Seznam!B28</f>
        <v>14</v>
      </c>
      <c r="B21" s="244" t="str">
        <f>Seznam!C28</f>
        <v>Zaripova Ekaterina</v>
      </c>
      <c r="C21" s="244">
        <f>Seznam!D28</f>
        <v>2010</v>
      </c>
      <c r="D21" s="244" t="str">
        <f>Seznam!E28</f>
        <v>SK Motorlet Praha</v>
      </c>
      <c r="E21" s="244" t="str">
        <f>Seznam!F28</f>
        <v>CZE</v>
      </c>
      <c r="F21" s="9" t="str">
        <f t="shared" si="0"/>
        <v>bez</v>
      </c>
      <c r="G21" s="394">
        <v>3</v>
      </c>
      <c r="H21" s="395">
        <v>0.6</v>
      </c>
      <c r="I21" s="23">
        <f t="shared" si="1"/>
        <v>3.6</v>
      </c>
      <c r="J21" s="396">
        <v>0.8</v>
      </c>
      <c r="K21" s="397">
        <v>5</v>
      </c>
      <c r="L21" s="398">
        <v>1.2</v>
      </c>
      <c r="M21" s="399">
        <v>2.2999999999999998</v>
      </c>
      <c r="N21" s="399">
        <v>3</v>
      </c>
      <c r="O21" s="437">
        <f t="shared" si="2"/>
        <v>2.65</v>
      </c>
      <c r="P21" s="438">
        <f t="shared" si="3"/>
        <v>6.5499999999999989</v>
      </c>
      <c r="Q21" s="398"/>
      <c r="R21" s="439">
        <f t="shared" si="4"/>
        <v>10.149999999999999</v>
      </c>
      <c r="S21" s="440" t="s">
        <v>199</v>
      </c>
      <c r="T21" s="20">
        <f t="shared" si="5"/>
        <v>1</v>
      </c>
      <c r="U21" s="248" t="s">
        <v>199</v>
      </c>
      <c r="W21" s="35" t="str">
        <f t="shared" si="6"/>
        <v>bez</v>
      </c>
      <c r="X21" s="31">
        <f t="shared" si="7"/>
        <v>3.6</v>
      </c>
      <c r="Y21" s="31">
        <f t="shared" si="8"/>
        <v>6.5499999999999989</v>
      </c>
      <c r="Z21" s="31">
        <f t="shared" si="9"/>
        <v>0</v>
      </c>
      <c r="AA21" s="31">
        <f t="shared" si="10"/>
        <v>10.149999999999999</v>
      </c>
    </row>
    <row r="22" spans="1:28" s="174" customFormat="1" ht="63.75" customHeight="1" thickBot="1">
      <c r="C22" s="176"/>
      <c r="F22" s="175"/>
      <c r="G22" s="177"/>
      <c r="H22" s="177"/>
      <c r="I22" s="177"/>
      <c r="J22" s="177"/>
      <c r="K22" s="178"/>
      <c r="L22" s="190"/>
      <c r="M22" s="190"/>
      <c r="N22" s="190"/>
      <c r="O22" s="190"/>
      <c r="P22" s="190"/>
      <c r="Q22" s="178"/>
    </row>
    <row r="23" spans="1:28" ht="16.5" customHeight="1">
      <c r="A23" s="518" t="s">
        <v>0</v>
      </c>
      <c r="B23" s="520" t="s">
        <v>1</v>
      </c>
      <c r="C23" s="522" t="s">
        <v>2</v>
      </c>
      <c r="D23" s="520" t="s">
        <v>3</v>
      </c>
      <c r="E23" s="524" t="s">
        <v>4</v>
      </c>
      <c r="F23" s="524" t="s">
        <v>190</v>
      </c>
      <c r="G23" s="232" t="str">
        <f>Kat3S2</f>
        <v>sestava s libovolným náčiním</v>
      </c>
      <c r="H23" s="23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4"/>
      <c r="T23" s="516" t="s">
        <v>12</v>
      </c>
      <c r="U23" s="516" t="s">
        <v>1293</v>
      </c>
    </row>
    <row r="24" spans="1:28" ht="16.5" customHeight="1" thickBot="1">
      <c r="A24" s="519">
        <v>0</v>
      </c>
      <c r="B24" s="521">
        <v>0</v>
      </c>
      <c r="C24" s="523">
        <v>0</v>
      </c>
      <c r="D24" s="521">
        <v>0</v>
      </c>
      <c r="E24" s="525">
        <v>0</v>
      </c>
      <c r="F24" s="525">
        <v>0</v>
      </c>
      <c r="G24" s="230" t="s">
        <v>1256</v>
      </c>
      <c r="H24" s="228" t="s">
        <v>1261</v>
      </c>
      <c r="I24" s="229" t="s">
        <v>8</v>
      </c>
      <c r="J24" s="18" t="s">
        <v>1257</v>
      </c>
      <c r="K24" s="18" t="s">
        <v>9</v>
      </c>
      <c r="L24" s="18" t="s">
        <v>10</v>
      </c>
      <c r="M24" s="18" t="s">
        <v>1258</v>
      </c>
      <c r="N24" s="18" t="s">
        <v>1259</v>
      </c>
      <c r="O24" s="229" t="s">
        <v>1260</v>
      </c>
      <c r="P24" s="18" t="s">
        <v>11</v>
      </c>
      <c r="Q24" s="235" t="s">
        <v>5</v>
      </c>
      <c r="R24" s="229" t="s">
        <v>6</v>
      </c>
      <c r="S24" s="236" t="s">
        <v>13</v>
      </c>
      <c r="T24" s="517"/>
      <c r="U24" s="517"/>
      <c r="W24" s="34" t="s">
        <v>191</v>
      </c>
      <c r="X24" s="34" t="s">
        <v>8</v>
      </c>
      <c r="Y24" s="34" t="s">
        <v>11</v>
      </c>
      <c r="Z24" s="34" t="s">
        <v>192</v>
      </c>
      <c r="AA24" s="34" t="s">
        <v>13</v>
      </c>
      <c r="AB24" s="34" t="s">
        <v>6</v>
      </c>
    </row>
    <row r="25" spans="1:28" ht="24.95" customHeight="1">
      <c r="A25" s="32">
        <f>Seznam!B16</f>
        <v>1</v>
      </c>
      <c r="B25" s="244" t="str">
        <f>Seznam!C16</f>
        <v>Dlouhá Sára</v>
      </c>
      <c r="C25" s="244">
        <f>Seznam!D16</f>
        <v>2010</v>
      </c>
      <c r="D25" s="244" t="str">
        <f>Seznam!E16</f>
        <v>SK MG Mantila Brno</v>
      </c>
      <c r="E25" s="244" t="str">
        <f>Seznam!F16</f>
        <v>CZE</v>
      </c>
      <c r="F25" s="198" t="s">
        <v>1610</v>
      </c>
      <c r="G25" s="207">
        <v>0.5</v>
      </c>
      <c r="H25" s="208">
        <v>0.7</v>
      </c>
      <c r="I25" s="209">
        <f t="shared" ref="I25:I37" si="11">G25+H25</f>
        <v>1.2</v>
      </c>
      <c r="J25" s="223">
        <v>3.7</v>
      </c>
      <c r="K25" s="224">
        <v>6.7</v>
      </c>
      <c r="L25" s="225">
        <v>7.1</v>
      </c>
      <c r="M25" s="226">
        <v>5.8</v>
      </c>
      <c r="N25" s="226">
        <v>7.9</v>
      </c>
      <c r="O25" s="227">
        <f t="shared" ref="O25:O37" si="12">IF($O$2=2,TRUNC(SUM(K25:L25)/2*1000)/1000,IF($O$2=3,TRUNC(SUM(K25:M25)/3*1000)/1000,IF($O$2=4,TRUNC(MEDIAN(K25:N25)*1000)/1000,"???")))</f>
        <v>6.9</v>
      </c>
      <c r="P25" s="231">
        <f t="shared" ref="P25:P37" si="13">IF(AND(J25=0,O25=0),0,IF(($Q$2-J25-O25)&lt;0,0,$Q$2-J25-O25))</f>
        <v>0</v>
      </c>
      <c r="Q25" s="225"/>
      <c r="R25" s="211">
        <f t="shared" ref="R25:R37" si="14">I25+P25-Q25</f>
        <v>1.2</v>
      </c>
      <c r="S25" s="24">
        <f t="shared" ref="S25:S37" si="15">R9+R25</f>
        <v>6.3500000000000005</v>
      </c>
      <c r="T25" s="20">
        <f t="shared" ref="T25:T37" si="16">RANK(R25,$R$25:$R$37)</f>
        <v>11</v>
      </c>
      <c r="U25" s="25">
        <f t="shared" ref="U25:U37" si="17">RANK(S25,$S$25:$S$37)</f>
        <v>9</v>
      </c>
      <c r="W25" s="35" t="str">
        <f t="shared" ref="W25:W37" si="18">F25</f>
        <v>obruč</v>
      </c>
      <c r="X25" s="31">
        <f t="shared" ref="X25:X37" si="19">I25</f>
        <v>1.2</v>
      </c>
      <c r="Y25" s="31">
        <f t="shared" ref="Y25:Y37" si="20">P25</f>
        <v>0</v>
      </c>
      <c r="Z25" s="31">
        <f t="shared" ref="Z25:Z37" si="21">Q25</f>
        <v>0</v>
      </c>
      <c r="AA25" s="31">
        <f t="shared" ref="AA25:AA37" si="22">R25</f>
        <v>1.2</v>
      </c>
      <c r="AB25" s="31">
        <f t="shared" ref="AB25:AB37" si="23">S25</f>
        <v>6.3500000000000005</v>
      </c>
    </row>
    <row r="26" spans="1:28" ht="24.95" customHeight="1">
      <c r="A26" s="32">
        <f>Seznam!B17</f>
        <v>2</v>
      </c>
      <c r="B26" s="244" t="str">
        <f>Seznam!C17</f>
        <v>Lebrušková Ema</v>
      </c>
      <c r="C26" s="244">
        <f>Seznam!D17</f>
        <v>2010</v>
      </c>
      <c r="D26" s="244" t="str">
        <f>Seznam!E17</f>
        <v>SK Jihlava</v>
      </c>
      <c r="E26" s="244" t="str">
        <f>Seznam!F17</f>
        <v>CZE</v>
      </c>
      <c r="F26" s="198" t="s">
        <v>1607</v>
      </c>
      <c r="G26" s="207">
        <v>0.1</v>
      </c>
      <c r="H26" s="208">
        <v>0.4</v>
      </c>
      <c r="I26" s="209">
        <f t="shared" si="11"/>
        <v>0.5</v>
      </c>
      <c r="J26" s="223">
        <v>4.4000000000000004</v>
      </c>
      <c r="K26" s="224">
        <v>5.6</v>
      </c>
      <c r="L26" s="225">
        <v>6.8</v>
      </c>
      <c r="M26" s="226">
        <v>6.4</v>
      </c>
      <c r="N26" s="226">
        <v>6.2</v>
      </c>
      <c r="O26" s="227">
        <f t="shared" si="12"/>
        <v>6.3</v>
      </c>
      <c r="P26" s="231">
        <f t="shared" si="13"/>
        <v>0</v>
      </c>
      <c r="Q26" s="225"/>
      <c r="R26" s="211">
        <f t="shared" si="14"/>
        <v>0.5</v>
      </c>
      <c r="S26" s="24">
        <f t="shared" si="15"/>
        <v>5.3999999999999995</v>
      </c>
      <c r="T26" s="20">
        <f t="shared" si="16"/>
        <v>13</v>
      </c>
      <c r="U26" s="25">
        <f t="shared" si="17"/>
        <v>11</v>
      </c>
      <c r="W26" s="35" t="str">
        <f t="shared" si="18"/>
        <v>švih</v>
      </c>
      <c r="X26" s="31">
        <f t="shared" si="19"/>
        <v>0.5</v>
      </c>
      <c r="Y26" s="31">
        <f t="shared" si="20"/>
        <v>0</v>
      </c>
      <c r="Z26" s="31">
        <f t="shared" si="21"/>
        <v>0</v>
      </c>
      <c r="AA26" s="31">
        <f t="shared" si="22"/>
        <v>0.5</v>
      </c>
      <c r="AB26" s="31">
        <f t="shared" si="23"/>
        <v>5.3999999999999995</v>
      </c>
    </row>
    <row r="27" spans="1:28" ht="24.95" customHeight="1">
      <c r="A27" s="32">
        <f>Seznam!B18</f>
        <v>3</v>
      </c>
      <c r="B27" s="244" t="str">
        <f>Seznam!C18</f>
        <v>Salchegger Mia</v>
      </c>
      <c r="C27" s="244">
        <f>Seznam!D18</f>
        <v>2010</v>
      </c>
      <c r="D27" s="244" t="str">
        <f>Seznam!E18</f>
        <v>Sportunion Rauris</v>
      </c>
      <c r="E27" s="244" t="str">
        <f>Seznam!F18</f>
        <v>AUT</v>
      </c>
      <c r="F27" s="198" t="s">
        <v>1607</v>
      </c>
      <c r="G27" s="207">
        <v>1.7</v>
      </c>
      <c r="H27" s="208">
        <v>0</v>
      </c>
      <c r="I27" s="209">
        <f t="shared" si="11"/>
        <v>1.7</v>
      </c>
      <c r="J27" s="223">
        <v>4.3</v>
      </c>
      <c r="K27" s="224">
        <v>6.8</v>
      </c>
      <c r="L27" s="225">
        <v>7.8</v>
      </c>
      <c r="M27" s="226">
        <v>6</v>
      </c>
      <c r="N27" s="226">
        <v>5.3</v>
      </c>
      <c r="O27" s="227">
        <f t="shared" si="12"/>
        <v>6.4</v>
      </c>
      <c r="P27" s="231">
        <f t="shared" si="13"/>
        <v>0</v>
      </c>
      <c r="Q27" s="225"/>
      <c r="R27" s="211">
        <f t="shared" si="14"/>
        <v>1.7</v>
      </c>
      <c r="S27" s="24">
        <f t="shared" si="15"/>
        <v>5.95</v>
      </c>
      <c r="T27" s="20">
        <f t="shared" si="16"/>
        <v>8</v>
      </c>
      <c r="U27" s="25">
        <f t="shared" si="17"/>
        <v>10</v>
      </c>
      <c r="W27" s="35" t="str">
        <f t="shared" si="18"/>
        <v>švih</v>
      </c>
      <c r="X27" s="31">
        <f t="shared" si="19"/>
        <v>1.7</v>
      </c>
      <c r="Y27" s="31">
        <f t="shared" si="20"/>
        <v>0</v>
      </c>
      <c r="Z27" s="31">
        <f t="shared" si="21"/>
        <v>0</v>
      </c>
      <c r="AA27" s="31">
        <f t="shared" si="22"/>
        <v>1.7</v>
      </c>
      <c r="AB27" s="31">
        <f t="shared" si="23"/>
        <v>5.95</v>
      </c>
    </row>
    <row r="28" spans="1:28" ht="24.95" customHeight="1">
      <c r="A28" s="32">
        <f>Seznam!B19</f>
        <v>4</v>
      </c>
      <c r="B28" s="244" t="str">
        <f>Seznam!C19</f>
        <v>Pietrzyńska Oliwia</v>
      </c>
      <c r="C28" s="244">
        <f>Seznam!D19</f>
        <v>2010</v>
      </c>
      <c r="D28" s="244" t="str">
        <f>Seznam!E19</f>
        <v>UKS Błękitna</v>
      </c>
      <c r="E28" s="244" t="str">
        <f>Seznam!F19</f>
        <v>POL</v>
      </c>
      <c r="F28" s="198" t="s">
        <v>1607</v>
      </c>
      <c r="G28" s="207">
        <v>1</v>
      </c>
      <c r="H28" s="208">
        <v>0.5</v>
      </c>
      <c r="I28" s="209">
        <f t="shared" si="11"/>
        <v>1.5</v>
      </c>
      <c r="J28" s="223">
        <v>2.5</v>
      </c>
      <c r="K28" s="224">
        <v>4.3</v>
      </c>
      <c r="L28" s="225">
        <v>4.5999999999999996</v>
      </c>
      <c r="M28" s="226">
        <v>4.9000000000000004</v>
      </c>
      <c r="N28" s="226">
        <v>7.2</v>
      </c>
      <c r="O28" s="227">
        <f t="shared" si="12"/>
        <v>4.75</v>
      </c>
      <c r="P28" s="231">
        <f t="shared" si="13"/>
        <v>2.75</v>
      </c>
      <c r="Q28" s="225"/>
      <c r="R28" s="211">
        <f t="shared" si="14"/>
        <v>4.25</v>
      </c>
      <c r="S28" s="24">
        <f t="shared" si="15"/>
        <v>10.649999999999999</v>
      </c>
      <c r="T28" s="20">
        <f t="shared" si="16"/>
        <v>3</v>
      </c>
      <c r="U28" s="25">
        <f t="shared" si="17"/>
        <v>5</v>
      </c>
      <c r="W28" s="35" t="str">
        <f t="shared" si="18"/>
        <v>švih</v>
      </c>
      <c r="X28" s="31">
        <f t="shared" si="19"/>
        <v>1.5</v>
      </c>
      <c r="Y28" s="31">
        <f t="shared" si="20"/>
        <v>2.75</v>
      </c>
      <c r="Z28" s="31">
        <f t="shared" si="21"/>
        <v>0</v>
      </c>
      <c r="AA28" s="31">
        <f t="shared" si="22"/>
        <v>4.25</v>
      </c>
      <c r="AB28" s="31">
        <f t="shared" si="23"/>
        <v>10.649999999999999</v>
      </c>
    </row>
    <row r="29" spans="1:28" ht="24.95" customHeight="1">
      <c r="A29" s="32">
        <f>Seznam!B20</f>
        <v>5</v>
      </c>
      <c r="B29" s="244" t="str">
        <f>Seznam!C20</f>
        <v>Bergerová Eliška</v>
      </c>
      <c r="C29" s="244">
        <f>Seznam!D20</f>
        <v>2010</v>
      </c>
      <c r="D29" s="244" t="str">
        <f>Seznam!E20</f>
        <v>SK MG Mantila Brno</v>
      </c>
      <c r="E29" s="244" t="str">
        <f>Seznam!F20</f>
        <v>CZE</v>
      </c>
      <c r="F29" s="198" t="s">
        <v>1607</v>
      </c>
      <c r="G29" s="207">
        <v>1.1000000000000001</v>
      </c>
      <c r="H29" s="208">
        <v>0.6</v>
      </c>
      <c r="I29" s="209">
        <f t="shared" si="11"/>
        <v>1.7000000000000002</v>
      </c>
      <c r="J29" s="223">
        <v>3.1</v>
      </c>
      <c r="K29" s="224">
        <v>4.4000000000000004</v>
      </c>
      <c r="L29" s="225">
        <v>5.3</v>
      </c>
      <c r="M29" s="226">
        <v>5.5</v>
      </c>
      <c r="N29" s="226">
        <v>4.7</v>
      </c>
      <c r="O29" s="227">
        <f t="shared" si="12"/>
        <v>5</v>
      </c>
      <c r="P29" s="231">
        <f t="shared" si="13"/>
        <v>1.9000000000000004</v>
      </c>
      <c r="Q29" s="225"/>
      <c r="R29" s="211">
        <f t="shared" si="14"/>
        <v>3.6000000000000005</v>
      </c>
      <c r="S29" s="24">
        <f t="shared" si="15"/>
        <v>10.100000000000001</v>
      </c>
      <c r="T29" s="20">
        <f t="shared" si="16"/>
        <v>6</v>
      </c>
      <c r="U29" s="25">
        <f t="shared" si="17"/>
        <v>6</v>
      </c>
      <c r="W29" s="35" t="str">
        <f t="shared" si="18"/>
        <v>švih</v>
      </c>
      <c r="X29" s="31">
        <f t="shared" si="19"/>
        <v>1.7000000000000002</v>
      </c>
      <c r="Y29" s="31">
        <f t="shared" si="20"/>
        <v>1.9000000000000004</v>
      </c>
      <c r="Z29" s="31">
        <f t="shared" si="21"/>
        <v>0</v>
      </c>
      <c r="AA29" s="31">
        <f t="shared" si="22"/>
        <v>3.6000000000000005</v>
      </c>
      <c r="AB29" s="31">
        <f t="shared" si="23"/>
        <v>10.100000000000001</v>
      </c>
    </row>
    <row r="30" spans="1:28" ht="24.95" customHeight="1">
      <c r="A30" s="32">
        <f>Seznam!B21</f>
        <v>6</v>
      </c>
      <c r="B30" s="244" t="str">
        <f>Seznam!C21</f>
        <v>Marešová Pavla</v>
      </c>
      <c r="C30" s="244">
        <f>Seznam!D21</f>
        <v>2010</v>
      </c>
      <c r="D30" s="244" t="str">
        <f>Seznam!E21</f>
        <v>TJ Sokol Bedřichvov</v>
      </c>
      <c r="E30" s="244" t="str">
        <f>Seznam!F21</f>
        <v>CZE</v>
      </c>
      <c r="F30" s="198" t="s">
        <v>1607</v>
      </c>
      <c r="G30" s="207">
        <v>1.4</v>
      </c>
      <c r="H30" s="208">
        <v>0.5</v>
      </c>
      <c r="I30" s="209">
        <f t="shared" si="11"/>
        <v>1.9</v>
      </c>
      <c r="J30" s="223">
        <v>2.9</v>
      </c>
      <c r="K30" s="224">
        <v>5.3</v>
      </c>
      <c r="L30" s="225">
        <v>5.3</v>
      </c>
      <c r="M30" s="226">
        <v>4.5999999999999996</v>
      </c>
      <c r="N30" s="226">
        <v>4.2</v>
      </c>
      <c r="O30" s="227">
        <f t="shared" si="12"/>
        <v>4.95</v>
      </c>
      <c r="P30" s="231">
        <f t="shared" si="13"/>
        <v>2.1499999999999995</v>
      </c>
      <c r="Q30" s="225"/>
      <c r="R30" s="211">
        <f t="shared" si="14"/>
        <v>4.0499999999999989</v>
      </c>
      <c r="S30" s="24">
        <f t="shared" si="15"/>
        <v>10.799999999999999</v>
      </c>
      <c r="T30" s="20">
        <f t="shared" si="16"/>
        <v>4</v>
      </c>
      <c r="U30" s="25">
        <f t="shared" si="17"/>
        <v>4</v>
      </c>
      <c r="W30" s="35" t="str">
        <f t="shared" si="18"/>
        <v>švih</v>
      </c>
      <c r="X30" s="31">
        <f t="shared" si="19"/>
        <v>1.9</v>
      </c>
      <c r="Y30" s="31">
        <f t="shared" si="20"/>
        <v>2.1499999999999995</v>
      </c>
      <c r="Z30" s="31">
        <f t="shared" si="21"/>
        <v>0</v>
      </c>
      <c r="AA30" s="31">
        <f t="shared" si="22"/>
        <v>4.0499999999999989</v>
      </c>
      <c r="AB30" s="31">
        <f t="shared" si="23"/>
        <v>10.799999999999999</v>
      </c>
    </row>
    <row r="31" spans="1:28" ht="24.95" customHeight="1">
      <c r="A31" s="32">
        <f>Seznam!B22</f>
        <v>7</v>
      </c>
      <c r="B31" s="244" t="str">
        <f>Seznam!C22</f>
        <v>Fialová Karolína</v>
      </c>
      <c r="C31" s="244">
        <f>Seznam!D22</f>
        <v>2010</v>
      </c>
      <c r="D31" s="244" t="str">
        <f>Seznam!E22</f>
        <v>TJ Sokol Plzeň IV</v>
      </c>
      <c r="E31" s="244" t="str">
        <f>Seznam!F22</f>
        <v>CZE</v>
      </c>
      <c r="F31" s="198" t="s">
        <v>1610</v>
      </c>
      <c r="G31" s="207">
        <v>0.5</v>
      </c>
      <c r="H31" s="208">
        <v>0.8</v>
      </c>
      <c r="I31" s="209">
        <f t="shared" si="11"/>
        <v>1.3</v>
      </c>
      <c r="J31" s="223">
        <v>4.2</v>
      </c>
      <c r="K31" s="224">
        <v>4.9000000000000004</v>
      </c>
      <c r="L31" s="225">
        <v>5.2</v>
      </c>
      <c r="M31" s="226">
        <v>5.6</v>
      </c>
      <c r="N31" s="226">
        <v>7.8</v>
      </c>
      <c r="O31" s="227">
        <f t="shared" si="12"/>
        <v>5.4</v>
      </c>
      <c r="P31" s="231">
        <f t="shared" si="13"/>
        <v>0.39999999999999947</v>
      </c>
      <c r="Q31" s="225"/>
      <c r="R31" s="211">
        <f t="shared" si="14"/>
        <v>1.6999999999999995</v>
      </c>
      <c r="S31" s="24">
        <f t="shared" si="15"/>
        <v>7.3</v>
      </c>
      <c r="T31" s="20">
        <f t="shared" si="16"/>
        <v>9</v>
      </c>
      <c r="U31" s="25">
        <f t="shared" si="17"/>
        <v>8</v>
      </c>
      <c r="W31" s="35" t="str">
        <f t="shared" si="18"/>
        <v>obruč</v>
      </c>
      <c r="X31" s="31">
        <f t="shared" si="19"/>
        <v>1.3</v>
      </c>
      <c r="Y31" s="31">
        <f t="shared" si="20"/>
        <v>0.39999999999999947</v>
      </c>
      <c r="Z31" s="31">
        <f t="shared" si="21"/>
        <v>0</v>
      </c>
      <c r="AA31" s="31">
        <f t="shared" si="22"/>
        <v>1.6999999999999995</v>
      </c>
      <c r="AB31" s="31">
        <f t="shared" si="23"/>
        <v>7.3</v>
      </c>
    </row>
    <row r="32" spans="1:28" ht="24.95" customHeight="1">
      <c r="A32" s="32">
        <f>Seznam!B23</f>
        <v>8</v>
      </c>
      <c r="B32" s="244" t="str">
        <f>Seznam!C23</f>
        <v>Pindurová Eliška</v>
      </c>
      <c r="C32" s="244">
        <f>Seznam!D23</f>
        <v>2010</v>
      </c>
      <c r="D32" s="244" t="str">
        <f>Seznam!E23</f>
        <v>SK MG Máj České Budějovice</v>
      </c>
      <c r="E32" s="244" t="str">
        <f>Seznam!F23</f>
        <v>CZE</v>
      </c>
      <c r="F32" s="198" t="s">
        <v>1610</v>
      </c>
      <c r="G32" s="207">
        <v>1</v>
      </c>
      <c r="H32" s="208">
        <v>0.9</v>
      </c>
      <c r="I32" s="209">
        <f t="shared" si="11"/>
        <v>1.9</v>
      </c>
      <c r="J32" s="223">
        <v>2.7</v>
      </c>
      <c r="K32" s="224">
        <v>5.7</v>
      </c>
      <c r="L32" s="225">
        <v>5.4</v>
      </c>
      <c r="M32" s="226">
        <v>4</v>
      </c>
      <c r="N32" s="226">
        <v>5.2</v>
      </c>
      <c r="O32" s="227">
        <f t="shared" si="12"/>
        <v>5.3</v>
      </c>
      <c r="P32" s="231">
        <f t="shared" si="13"/>
        <v>2</v>
      </c>
      <c r="Q32" s="225"/>
      <c r="R32" s="211">
        <f t="shared" si="14"/>
        <v>3.9</v>
      </c>
      <c r="S32" s="24">
        <f t="shared" si="15"/>
        <v>11.299999999999999</v>
      </c>
      <c r="T32" s="20">
        <f t="shared" si="16"/>
        <v>5</v>
      </c>
      <c r="U32" s="25">
        <f t="shared" si="17"/>
        <v>3</v>
      </c>
      <c r="W32" s="35" t="str">
        <f t="shared" si="18"/>
        <v>obruč</v>
      </c>
      <c r="X32" s="31">
        <f t="shared" si="19"/>
        <v>1.9</v>
      </c>
      <c r="Y32" s="31">
        <f t="shared" si="20"/>
        <v>2</v>
      </c>
      <c r="Z32" s="31">
        <f t="shared" si="21"/>
        <v>0</v>
      </c>
      <c r="AA32" s="31">
        <f t="shared" si="22"/>
        <v>3.9</v>
      </c>
      <c r="AB32" s="31">
        <f t="shared" si="23"/>
        <v>11.299999999999999</v>
      </c>
    </row>
    <row r="33" spans="1:28" ht="24.95" customHeight="1">
      <c r="A33" s="32">
        <f>Seznam!B24</f>
        <v>10</v>
      </c>
      <c r="B33" s="244" t="str">
        <f>Seznam!C24</f>
        <v>Čepeláková Tereza</v>
      </c>
      <c r="C33" s="244">
        <f>Seznam!D24</f>
        <v>2010</v>
      </c>
      <c r="D33" s="244" t="str">
        <f>Seznam!E24</f>
        <v>TJ Sokol Plzeň IV</v>
      </c>
      <c r="E33" s="244" t="str">
        <f>Seznam!F24</f>
        <v>CZE</v>
      </c>
      <c r="F33" s="198" t="s">
        <v>1607</v>
      </c>
      <c r="G33" s="207">
        <v>0.9</v>
      </c>
      <c r="H33" s="208">
        <v>0</v>
      </c>
      <c r="I33" s="209">
        <f t="shared" si="11"/>
        <v>0.9</v>
      </c>
      <c r="J33" s="223">
        <v>3.5</v>
      </c>
      <c r="K33" s="224">
        <v>7.9</v>
      </c>
      <c r="L33" s="225">
        <v>6.1</v>
      </c>
      <c r="M33" s="226">
        <v>6.3</v>
      </c>
      <c r="N33" s="226">
        <v>5.2</v>
      </c>
      <c r="O33" s="227">
        <f t="shared" si="12"/>
        <v>6.2</v>
      </c>
      <c r="P33" s="231">
        <f t="shared" si="13"/>
        <v>0.29999999999999982</v>
      </c>
      <c r="Q33" s="225"/>
      <c r="R33" s="211">
        <f t="shared" si="14"/>
        <v>1.1999999999999997</v>
      </c>
      <c r="S33" s="24">
        <f t="shared" si="15"/>
        <v>3.8499999999999992</v>
      </c>
      <c r="T33" s="20">
        <f t="shared" si="16"/>
        <v>12</v>
      </c>
      <c r="U33" s="25">
        <f t="shared" si="17"/>
        <v>13</v>
      </c>
      <c r="W33" s="35" t="str">
        <f t="shared" si="18"/>
        <v>švih</v>
      </c>
      <c r="X33" s="31">
        <f t="shared" si="19"/>
        <v>0.9</v>
      </c>
      <c r="Y33" s="31">
        <f t="shared" si="20"/>
        <v>0.29999999999999982</v>
      </c>
      <c r="Z33" s="31">
        <f t="shared" si="21"/>
        <v>0</v>
      </c>
      <c r="AA33" s="31">
        <f t="shared" si="22"/>
        <v>1.1999999999999997</v>
      </c>
      <c r="AB33" s="31">
        <f t="shared" si="23"/>
        <v>3.8499999999999992</v>
      </c>
    </row>
    <row r="34" spans="1:28" ht="24.95" customHeight="1">
      <c r="A34" s="32">
        <f>Seznam!B25</f>
        <v>11</v>
      </c>
      <c r="B34" s="244" t="str">
        <f>Seznam!C25</f>
        <v>Thurner Lea</v>
      </c>
      <c r="C34" s="244">
        <f>Seznam!D25</f>
        <v>2010</v>
      </c>
      <c r="D34" s="244" t="str">
        <f>Seznam!E25</f>
        <v>Sportunion Rauris</v>
      </c>
      <c r="E34" s="244" t="str">
        <f>Seznam!F25</f>
        <v>AUT</v>
      </c>
      <c r="F34" s="198" t="s">
        <v>1607</v>
      </c>
      <c r="G34" s="207">
        <v>1</v>
      </c>
      <c r="H34" s="208">
        <v>0.3</v>
      </c>
      <c r="I34" s="209">
        <f t="shared" si="11"/>
        <v>1.3</v>
      </c>
      <c r="J34" s="223">
        <v>4.4000000000000004</v>
      </c>
      <c r="K34" s="224">
        <v>5.7</v>
      </c>
      <c r="L34" s="225">
        <v>5.8</v>
      </c>
      <c r="M34" s="226">
        <v>8.3000000000000007</v>
      </c>
      <c r="N34" s="226">
        <v>6.3</v>
      </c>
      <c r="O34" s="227">
        <f t="shared" si="12"/>
        <v>6.05</v>
      </c>
      <c r="P34" s="231">
        <f t="shared" si="13"/>
        <v>0</v>
      </c>
      <c r="Q34" s="225"/>
      <c r="R34" s="211">
        <f t="shared" si="14"/>
        <v>1.3</v>
      </c>
      <c r="S34" s="24">
        <f t="shared" si="15"/>
        <v>4.6999999999999993</v>
      </c>
      <c r="T34" s="20">
        <f t="shared" si="16"/>
        <v>10</v>
      </c>
      <c r="U34" s="25">
        <f t="shared" si="17"/>
        <v>12</v>
      </c>
      <c r="W34" s="35" t="str">
        <f t="shared" si="18"/>
        <v>švih</v>
      </c>
      <c r="X34" s="31">
        <f t="shared" si="19"/>
        <v>1.3</v>
      </c>
      <c r="Y34" s="31">
        <f t="shared" si="20"/>
        <v>0</v>
      </c>
      <c r="Z34" s="31">
        <f t="shared" si="21"/>
        <v>0</v>
      </c>
      <c r="AA34" s="31">
        <f t="shared" si="22"/>
        <v>1.3</v>
      </c>
      <c r="AB34" s="31">
        <f t="shared" si="23"/>
        <v>4.6999999999999993</v>
      </c>
    </row>
    <row r="35" spans="1:28" ht="24.95" customHeight="1">
      <c r="A35" s="32">
        <f>Seznam!B26</f>
        <v>12</v>
      </c>
      <c r="B35" s="244" t="str">
        <f>Seznam!C26</f>
        <v>Boďová Emma</v>
      </c>
      <c r="C35" s="244">
        <f>Seznam!D26</f>
        <v>2010</v>
      </c>
      <c r="D35" s="244" t="str">
        <f>Seznam!E26</f>
        <v>SK MG Mantila Brno</v>
      </c>
      <c r="E35" s="244" t="str">
        <f>Seznam!F26</f>
        <v>CZE</v>
      </c>
      <c r="F35" s="198" t="s">
        <v>1610</v>
      </c>
      <c r="G35" s="207">
        <v>1.4</v>
      </c>
      <c r="H35" s="208">
        <v>0.7</v>
      </c>
      <c r="I35" s="209">
        <f t="shared" si="11"/>
        <v>2.0999999999999996</v>
      </c>
      <c r="J35" s="223">
        <v>3</v>
      </c>
      <c r="K35" s="224">
        <v>4.5</v>
      </c>
      <c r="L35" s="225">
        <v>3.6</v>
      </c>
      <c r="M35" s="226">
        <v>5.6</v>
      </c>
      <c r="N35" s="226">
        <v>5</v>
      </c>
      <c r="O35" s="227">
        <f t="shared" si="12"/>
        <v>4.75</v>
      </c>
      <c r="P35" s="231">
        <f t="shared" si="13"/>
        <v>2.25</v>
      </c>
      <c r="Q35" s="225"/>
      <c r="R35" s="211">
        <f t="shared" si="14"/>
        <v>4.3499999999999996</v>
      </c>
      <c r="S35" s="24">
        <f t="shared" si="15"/>
        <v>13.1</v>
      </c>
      <c r="T35" s="20">
        <f t="shared" si="16"/>
        <v>2</v>
      </c>
      <c r="U35" s="25">
        <f t="shared" si="17"/>
        <v>2</v>
      </c>
      <c r="W35" s="35" t="str">
        <f t="shared" si="18"/>
        <v>obruč</v>
      </c>
      <c r="X35" s="31">
        <f t="shared" si="19"/>
        <v>2.0999999999999996</v>
      </c>
      <c r="Y35" s="31">
        <f t="shared" si="20"/>
        <v>2.25</v>
      </c>
      <c r="Z35" s="31">
        <f t="shared" si="21"/>
        <v>0</v>
      </c>
      <c r="AA35" s="31">
        <f t="shared" si="22"/>
        <v>4.3499999999999996</v>
      </c>
      <c r="AB35" s="31">
        <f t="shared" si="23"/>
        <v>13.1</v>
      </c>
    </row>
    <row r="36" spans="1:28" ht="24.95" customHeight="1">
      <c r="A36" s="32">
        <f>Seznam!B27</f>
        <v>13</v>
      </c>
      <c r="B36" s="244" t="str">
        <f>Seznam!C27</f>
        <v>Kratochvílová Leontýna</v>
      </c>
      <c r="C36" s="244">
        <f>Seznam!D27</f>
        <v>2010</v>
      </c>
      <c r="D36" s="244" t="str">
        <f>Seznam!E27</f>
        <v>TJ Sokol Plzeň IV</v>
      </c>
      <c r="E36" s="244" t="str">
        <f>Seznam!F27</f>
        <v>CZE</v>
      </c>
      <c r="F36" s="198" t="s">
        <v>1610</v>
      </c>
      <c r="G36" s="207">
        <v>0.9</v>
      </c>
      <c r="H36" s="208">
        <v>0.4</v>
      </c>
      <c r="I36" s="209">
        <f t="shared" si="11"/>
        <v>1.3</v>
      </c>
      <c r="J36" s="223">
        <v>3.7</v>
      </c>
      <c r="K36" s="224">
        <v>4.7</v>
      </c>
      <c r="L36" s="225">
        <v>6.1</v>
      </c>
      <c r="M36" s="226">
        <v>5.3</v>
      </c>
      <c r="N36" s="226">
        <v>6.8</v>
      </c>
      <c r="O36" s="227">
        <f t="shared" si="12"/>
        <v>5.7</v>
      </c>
      <c r="P36" s="231">
        <f t="shared" si="13"/>
        <v>0.59999999999999964</v>
      </c>
      <c r="Q36" s="225"/>
      <c r="R36" s="211">
        <f t="shared" si="14"/>
        <v>1.8999999999999997</v>
      </c>
      <c r="S36" s="24">
        <f t="shared" si="15"/>
        <v>7.7499999999999991</v>
      </c>
      <c r="T36" s="20">
        <f t="shared" si="16"/>
        <v>7</v>
      </c>
      <c r="U36" s="25">
        <f t="shared" si="17"/>
        <v>7</v>
      </c>
      <c r="W36" s="35" t="str">
        <f t="shared" si="18"/>
        <v>obruč</v>
      </c>
      <c r="X36" s="31">
        <f t="shared" si="19"/>
        <v>1.3</v>
      </c>
      <c r="Y36" s="31">
        <f t="shared" si="20"/>
        <v>0.59999999999999964</v>
      </c>
      <c r="Z36" s="31">
        <f t="shared" si="21"/>
        <v>0</v>
      </c>
      <c r="AA36" s="31">
        <f t="shared" si="22"/>
        <v>1.8999999999999997</v>
      </c>
      <c r="AB36" s="31">
        <f t="shared" si="23"/>
        <v>7.7499999999999991</v>
      </c>
    </row>
    <row r="37" spans="1:28" ht="24.95" customHeight="1">
      <c r="A37" s="32">
        <f>Seznam!B28</f>
        <v>14</v>
      </c>
      <c r="B37" s="244" t="str">
        <f>Seznam!C28</f>
        <v>Zaripova Ekaterina</v>
      </c>
      <c r="C37" s="244">
        <f>Seznam!D28</f>
        <v>2010</v>
      </c>
      <c r="D37" s="244" t="str">
        <f>Seznam!E28</f>
        <v>SK Motorlet Praha</v>
      </c>
      <c r="E37" s="244" t="str">
        <f>Seznam!F28</f>
        <v>CZE</v>
      </c>
      <c r="F37" s="198" t="s">
        <v>1607</v>
      </c>
      <c r="G37" s="207">
        <v>1.5</v>
      </c>
      <c r="H37" s="208">
        <v>1.6</v>
      </c>
      <c r="I37" s="209">
        <f t="shared" si="11"/>
        <v>3.1</v>
      </c>
      <c r="J37" s="223">
        <v>2.5</v>
      </c>
      <c r="K37" s="224">
        <v>2.9</v>
      </c>
      <c r="L37" s="225">
        <v>4.9000000000000004</v>
      </c>
      <c r="M37" s="226">
        <v>3.4</v>
      </c>
      <c r="N37" s="226">
        <v>5.0999999999999996</v>
      </c>
      <c r="O37" s="227">
        <f t="shared" si="12"/>
        <v>4.1500000000000004</v>
      </c>
      <c r="P37" s="231">
        <f t="shared" si="13"/>
        <v>3.3499999999999996</v>
      </c>
      <c r="Q37" s="225"/>
      <c r="R37" s="211">
        <f t="shared" si="14"/>
        <v>6.4499999999999993</v>
      </c>
      <c r="S37" s="24">
        <f t="shared" si="15"/>
        <v>16.599999999999998</v>
      </c>
      <c r="T37" s="20">
        <f t="shared" si="16"/>
        <v>1</v>
      </c>
      <c r="U37" s="25">
        <f t="shared" si="17"/>
        <v>1</v>
      </c>
      <c r="W37" s="35" t="str">
        <f t="shared" si="18"/>
        <v>švih</v>
      </c>
      <c r="X37" s="31">
        <f t="shared" si="19"/>
        <v>3.1</v>
      </c>
      <c r="Y37" s="31">
        <f t="shared" si="20"/>
        <v>3.3499999999999996</v>
      </c>
      <c r="Z37" s="31">
        <f t="shared" si="21"/>
        <v>0</v>
      </c>
      <c r="AA37" s="31">
        <f t="shared" si="22"/>
        <v>6.4499999999999993</v>
      </c>
      <c r="AB37" s="31">
        <f t="shared" si="23"/>
        <v>16.599999999999998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3:T24"/>
    <mergeCell ref="U23:U24"/>
    <mergeCell ref="A23:A24"/>
    <mergeCell ref="B23:B24"/>
    <mergeCell ref="C23:C24"/>
    <mergeCell ref="D23:D24"/>
    <mergeCell ref="E23:E24"/>
    <mergeCell ref="F23:F24"/>
  </mergeCells>
  <phoneticPr fontId="13" type="noConversion"/>
  <conditionalFormatting sqref="J25:N37 G25:H37 G9:H21 J9:N21">
    <cfRule type="cellIs" dxfId="36" priority="1" stopIfTrue="1" operator="equal">
      <formula>0</formula>
    </cfRule>
  </conditionalFormatting>
  <conditionalFormatting sqref="I25:I37 I9:I21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25:O37 O9:O21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opLeftCell="A52" workbookViewId="0">
      <selection activeCell="O63" sqref="O63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'S 4'!A3</f>
        <v>4. kategorie: Naděje mladší A,ročník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Popis!$D$9</f>
        <v>sestava bez náčiní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229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Seznam!B29</f>
        <v>1</v>
      </c>
      <c r="B9" s="244" t="str">
        <f>Seznam!C29</f>
        <v>Gill Darja</v>
      </c>
      <c r="C9" s="244">
        <f>Seznam!D29</f>
        <v>2009</v>
      </c>
      <c r="D9" s="244" t="str">
        <f>Seznam!E29</f>
        <v>SK Provo Brno</v>
      </c>
      <c r="E9" s="244" t="str">
        <f>Seznam!F29</f>
        <v>CZE</v>
      </c>
      <c r="F9" s="9"/>
      <c r="G9" s="207">
        <v>1.5</v>
      </c>
      <c r="H9" s="208">
        <v>0.6</v>
      </c>
      <c r="I9" s="209">
        <f>G9+H9</f>
        <v>2.1</v>
      </c>
      <c r="J9" s="223">
        <v>0.5</v>
      </c>
      <c r="K9" s="224">
        <v>5.5</v>
      </c>
      <c r="L9" s="225">
        <v>3.4</v>
      </c>
      <c r="M9" s="226">
        <v>2.2999999999999998</v>
      </c>
      <c r="N9" s="226">
        <v>1.5</v>
      </c>
      <c r="O9" s="227">
        <f>IF($O$2=2,TRUNC(SUM(K9:L9)/2*1000)/1000,IF($O$2=3,TRUNC(SUM(K9:M9)/3*1000)/1000,IF($O$2=4,TRUNC(MEDIAN(K9:N9)*1000)/1000,"???")))</f>
        <v>2.85</v>
      </c>
      <c r="P9" s="245">
        <f>IF(AND(J9=0,O9=0),0,IF(($Q$2-J9-O9)&lt;0,0,$Q$2-J9-O9))</f>
        <v>6.65</v>
      </c>
      <c r="Q9" s="225"/>
      <c r="R9" s="211">
        <f>I9+P9-Q9</f>
        <v>8.75</v>
      </c>
      <c r="S9" s="24" t="s">
        <v>199</v>
      </c>
      <c r="T9" s="20">
        <f t="shared" ref="T9:T34" si="0">RANK(R9,$R$9:$R$34)</f>
        <v>5</v>
      </c>
      <c r="U9" s="248" t="s">
        <v>199</v>
      </c>
      <c r="W9" s="35"/>
      <c r="X9" s="31">
        <f>I9</f>
        <v>2.1</v>
      </c>
      <c r="Y9" s="31">
        <f t="shared" ref="Y9:AA23" si="1">P9</f>
        <v>6.65</v>
      </c>
      <c r="Z9" s="31">
        <f t="shared" si="1"/>
        <v>0</v>
      </c>
      <c r="AA9" s="31">
        <f t="shared" si="1"/>
        <v>8.75</v>
      </c>
    </row>
    <row r="10" spans="1:27" ht="24.95" customHeight="1">
      <c r="A10" s="32">
        <f>Seznam!B30</f>
        <v>2</v>
      </c>
      <c r="B10" s="244" t="str">
        <f>Seznam!C30</f>
        <v>Švomová Sydney</v>
      </c>
      <c r="C10" s="244">
        <f>Seznam!D30</f>
        <v>2009</v>
      </c>
      <c r="D10" s="244" t="str">
        <f>Seznam!E30</f>
        <v>Active SVČ Žďár nad Sázavou</v>
      </c>
      <c r="E10" s="244" t="str">
        <f>Seznam!F30</f>
        <v>CZE</v>
      </c>
      <c r="F10" s="9"/>
      <c r="G10" s="207">
        <v>1.2</v>
      </c>
      <c r="H10" s="208">
        <v>0.6</v>
      </c>
      <c r="I10" s="209">
        <f t="shared" ref="I10:I34" si="2">G10+H10</f>
        <v>1.7999999999999998</v>
      </c>
      <c r="J10" s="223">
        <v>0.8</v>
      </c>
      <c r="K10" s="224">
        <v>3.9</v>
      </c>
      <c r="L10" s="225">
        <v>2.9</v>
      </c>
      <c r="M10" s="226">
        <v>3.3</v>
      </c>
      <c r="N10" s="226">
        <v>3.5</v>
      </c>
      <c r="O10" s="227">
        <f t="shared" ref="O10:O34" si="3">IF($O$2=2,TRUNC(SUM(K10:L10)/2*1000)/1000,IF($O$2=3,TRUNC(SUM(K10:M10)/3*1000)/1000,IF($O$2=4,TRUNC(MEDIAN(K10:N10)*1000)/1000,"???")))</f>
        <v>3.4</v>
      </c>
      <c r="P10" s="245">
        <f t="shared" ref="P10:P34" si="4">IF(AND(J10=0,O10=0),0,IF(($Q$2-J10-O10)&lt;0,0,$Q$2-J10-O10))</f>
        <v>5.7999999999999989</v>
      </c>
      <c r="Q10" s="225"/>
      <c r="R10" s="211">
        <f t="shared" ref="R10:R34" si="5">I10+P10-Q10</f>
        <v>7.5999999999999988</v>
      </c>
      <c r="S10" s="24" t="s">
        <v>199</v>
      </c>
      <c r="T10" s="20">
        <f t="shared" si="0"/>
        <v>12</v>
      </c>
      <c r="U10" s="248" t="s">
        <v>199</v>
      </c>
      <c r="W10" s="35"/>
      <c r="X10" s="31">
        <f t="shared" ref="X10:X34" si="6">I10</f>
        <v>1.7999999999999998</v>
      </c>
      <c r="Y10" s="31">
        <f t="shared" si="1"/>
        <v>5.7999999999999989</v>
      </c>
      <c r="Z10" s="31">
        <f t="shared" si="1"/>
        <v>0</v>
      </c>
      <c r="AA10" s="31">
        <f t="shared" si="1"/>
        <v>7.5999999999999988</v>
      </c>
    </row>
    <row r="11" spans="1:27" ht="24.95" customHeight="1">
      <c r="A11" s="32">
        <f>Seznam!B31</f>
        <v>3</v>
      </c>
      <c r="B11" s="244" t="str">
        <f>Seznam!C31</f>
        <v>Damerová Nataly</v>
      </c>
      <c r="C11" s="244">
        <f>Seznam!D31</f>
        <v>2009</v>
      </c>
      <c r="D11" s="244" t="str">
        <f>Seznam!E31</f>
        <v>SK MG Mantila Brno</v>
      </c>
      <c r="E11" s="244" t="str">
        <f>Seznam!F31</f>
        <v>CZE</v>
      </c>
      <c r="F11" s="9"/>
      <c r="G11" s="207">
        <v>1.6</v>
      </c>
      <c r="H11" s="208">
        <v>0.4</v>
      </c>
      <c r="I11" s="209">
        <f t="shared" si="2"/>
        <v>2</v>
      </c>
      <c r="J11" s="223">
        <v>0.5</v>
      </c>
      <c r="K11" s="224">
        <v>3.5</v>
      </c>
      <c r="L11" s="225">
        <v>3.9</v>
      </c>
      <c r="M11" s="226">
        <v>3.5</v>
      </c>
      <c r="N11" s="226">
        <v>4.9000000000000004</v>
      </c>
      <c r="O11" s="227">
        <f t="shared" si="3"/>
        <v>3.7</v>
      </c>
      <c r="P11" s="245">
        <f t="shared" si="4"/>
        <v>5.8</v>
      </c>
      <c r="Q11" s="225"/>
      <c r="R11" s="211">
        <f t="shared" si="5"/>
        <v>7.8</v>
      </c>
      <c r="S11" s="24" t="s">
        <v>199</v>
      </c>
      <c r="T11" s="20">
        <f t="shared" si="0"/>
        <v>10</v>
      </c>
      <c r="U11" s="248" t="s">
        <v>199</v>
      </c>
      <c r="W11" s="35"/>
      <c r="X11" s="31">
        <f t="shared" si="6"/>
        <v>2</v>
      </c>
      <c r="Y11" s="31">
        <f t="shared" si="1"/>
        <v>5.8</v>
      </c>
      <c r="Z11" s="31">
        <f t="shared" si="1"/>
        <v>0</v>
      </c>
      <c r="AA11" s="31">
        <f t="shared" si="1"/>
        <v>7.8</v>
      </c>
    </row>
    <row r="12" spans="1:27" ht="24.95" customHeight="1">
      <c r="A12" s="32">
        <f>Seznam!B32</f>
        <v>5</v>
      </c>
      <c r="B12" s="244" t="str">
        <f>Seznam!C32</f>
        <v>Zemanová Veronika</v>
      </c>
      <c r="C12" s="244">
        <f>Seznam!D32</f>
        <v>2009</v>
      </c>
      <c r="D12" s="244" t="str">
        <f>Seznam!E32</f>
        <v>SK Provo Brno</v>
      </c>
      <c r="E12" s="244" t="str">
        <f>Seznam!F32</f>
        <v>CZE</v>
      </c>
      <c r="F12" s="9"/>
      <c r="G12" s="207">
        <v>1.7</v>
      </c>
      <c r="H12" s="208">
        <v>0.4</v>
      </c>
      <c r="I12" s="209">
        <f t="shared" si="2"/>
        <v>2.1</v>
      </c>
      <c r="J12" s="223">
        <v>0.4</v>
      </c>
      <c r="K12" s="224">
        <v>3</v>
      </c>
      <c r="L12" s="225">
        <v>2.8</v>
      </c>
      <c r="M12" s="226">
        <v>4.3</v>
      </c>
      <c r="N12" s="226">
        <v>3.2</v>
      </c>
      <c r="O12" s="227">
        <f t="shared" si="3"/>
        <v>3.1</v>
      </c>
      <c r="P12" s="245">
        <f t="shared" si="4"/>
        <v>6.5</v>
      </c>
      <c r="Q12" s="225"/>
      <c r="R12" s="211">
        <f t="shared" si="5"/>
        <v>8.6</v>
      </c>
      <c r="S12" s="24" t="s">
        <v>199</v>
      </c>
      <c r="T12" s="20">
        <f t="shared" si="0"/>
        <v>6</v>
      </c>
      <c r="U12" s="248" t="s">
        <v>199</v>
      </c>
      <c r="W12" s="35"/>
      <c r="X12" s="31">
        <f t="shared" si="6"/>
        <v>2.1</v>
      </c>
      <c r="Y12" s="31">
        <f t="shared" si="1"/>
        <v>6.5</v>
      </c>
      <c r="Z12" s="31">
        <f t="shared" si="1"/>
        <v>0</v>
      </c>
      <c r="AA12" s="31">
        <f t="shared" si="1"/>
        <v>8.6</v>
      </c>
    </row>
    <row r="13" spans="1:27" ht="24.95" customHeight="1">
      <c r="A13" s="32">
        <f>Seznam!B33</f>
        <v>6</v>
      </c>
      <c r="B13" s="244" t="str">
        <f>Seznam!C33</f>
        <v>Pezelj Maria</v>
      </c>
      <c r="C13" s="244">
        <f>Seznam!D33</f>
        <v>2009</v>
      </c>
      <c r="D13" s="244" t="str">
        <f>Seznam!E33</f>
        <v>GK Maksimir</v>
      </c>
      <c r="E13" s="244" t="str">
        <f>Seznam!F33</f>
        <v>CRO</v>
      </c>
      <c r="F13" s="9"/>
      <c r="G13" s="207">
        <v>0.8</v>
      </c>
      <c r="H13" s="208">
        <v>0.4</v>
      </c>
      <c r="I13" s="209">
        <f t="shared" si="2"/>
        <v>1.2000000000000002</v>
      </c>
      <c r="J13" s="223">
        <v>1.3</v>
      </c>
      <c r="K13" s="224">
        <v>3.4</v>
      </c>
      <c r="L13" s="225">
        <v>3.2</v>
      </c>
      <c r="M13" s="226">
        <v>3.5</v>
      </c>
      <c r="N13" s="226">
        <v>4.7</v>
      </c>
      <c r="O13" s="227">
        <f t="shared" si="3"/>
        <v>3.45</v>
      </c>
      <c r="P13" s="245">
        <f t="shared" si="4"/>
        <v>5.2499999999999991</v>
      </c>
      <c r="Q13" s="225"/>
      <c r="R13" s="211">
        <f t="shared" si="5"/>
        <v>6.4499999999999993</v>
      </c>
      <c r="S13" s="24" t="s">
        <v>199</v>
      </c>
      <c r="T13" s="20">
        <f t="shared" si="0"/>
        <v>17</v>
      </c>
      <c r="U13" s="248" t="s">
        <v>199</v>
      </c>
      <c r="W13" s="35"/>
      <c r="X13" s="31">
        <f t="shared" si="6"/>
        <v>1.2000000000000002</v>
      </c>
      <c r="Y13" s="31">
        <f t="shared" si="1"/>
        <v>5.2499999999999991</v>
      </c>
      <c r="Z13" s="31">
        <f t="shared" si="1"/>
        <v>0</v>
      </c>
      <c r="AA13" s="31">
        <f t="shared" si="1"/>
        <v>6.4499999999999993</v>
      </c>
    </row>
    <row r="14" spans="1:27" ht="24.95" customHeight="1">
      <c r="A14" s="32">
        <f>Seznam!B34</f>
        <v>7</v>
      </c>
      <c r="B14" s="244" t="str">
        <f>Seznam!C34</f>
        <v>Plocková Veronika</v>
      </c>
      <c r="C14" s="244">
        <f>Seznam!D34</f>
        <v>2009</v>
      </c>
      <c r="D14" s="244" t="str">
        <f>Seznam!E34</f>
        <v>TJ Sokol Praha VII</v>
      </c>
      <c r="E14" s="244" t="str">
        <f>Seznam!F34</f>
        <v>CZE</v>
      </c>
      <c r="F14" s="9"/>
      <c r="G14" s="207">
        <v>1</v>
      </c>
      <c r="H14" s="208">
        <v>0.2</v>
      </c>
      <c r="I14" s="209">
        <f t="shared" si="2"/>
        <v>1.2</v>
      </c>
      <c r="J14" s="223">
        <v>0.4</v>
      </c>
      <c r="K14" s="224">
        <v>4</v>
      </c>
      <c r="L14" s="225">
        <v>6.3</v>
      </c>
      <c r="M14" s="226">
        <v>5</v>
      </c>
      <c r="N14" s="226">
        <v>3.1</v>
      </c>
      <c r="O14" s="227">
        <f t="shared" si="3"/>
        <v>4.5</v>
      </c>
      <c r="P14" s="245">
        <f t="shared" si="4"/>
        <v>5.0999999999999996</v>
      </c>
      <c r="Q14" s="225"/>
      <c r="R14" s="211">
        <f t="shared" si="5"/>
        <v>6.3</v>
      </c>
      <c r="S14" s="24" t="s">
        <v>199</v>
      </c>
      <c r="T14" s="20">
        <f t="shared" si="0"/>
        <v>18</v>
      </c>
      <c r="U14" s="248" t="s">
        <v>199</v>
      </c>
      <c r="W14" s="35"/>
      <c r="X14" s="31">
        <f t="shared" si="6"/>
        <v>1.2</v>
      </c>
      <c r="Y14" s="31">
        <f t="shared" si="1"/>
        <v>5.0999999999999996</v>
      </c>
      <c r="Z14" s="31">
        <f t="shared" si="1"/>
        <v>0</v>
      </c>
      <c r="AA14" s="31">
        <f t="shared" si="1"/>
        <v>6.3</v>
      </c>
    </row>
    <row r="15" spans="1:27" ht="24.95" customHeight="1">
      <c r="A15" s="32">
        <f>Seznam!B35</f>
        <v>8</v>
      </c>
      <c r="B15" s="244" t="str">
        <f>Seznam!C35</f>
        <v>Lorencová Kateřina</v>
      </c>
      <c r="C15" s="244">
        <f>Seznam!D35</f>
        <v>2009</v>
      </c>
      <c r="D15" s="244" t="str">
        <f>Seznam!E35</f>
        <v>TJ Sokol Jablonec nad Nisou</v>
      </c>
      <c r="E15" s="244" t="str">
        <f>Seznam!F35</f>
        <v>CZE</v>
      </c>
      <c r="F15" s="9"/>
      <c r="G15" s="207">
        <v>0.7</v>
      </c>
      <c r="H15" s="208">
        <v>0.2</v>
      </c>
      <c r="I15" s="209">
        <f t="shared" si="2"/>
        <v>0.89999999999999991</v>
      </c>
      <c r="J15" s="223">
        <v>0.9</v>
      </c>
      <c r="K15" s="224">
        <v>5.0999999999999996</v>
      </c>
      <c r="L15" s="225">
        <v>4</v>
      </c>
      <c r="M15" s="226">
        <v>3.7</v>
      </c>
      <c r="N15" s="226">
        <v>5.8</v>
      </c>
      <c r="O15" s="227">
        <f t="shared" si="3"/>
        <v>4.55</v>
      </c>
      <c r="P15" s="245">
        <f t="shared" si="4"/>
        <v>4.55</v>
      </c>
      <c r="Q15" s="225"/>
      <c r="R15" s="211">
        <f t="shared" si="5"/>
        <v>5.4499999999999993</v>
      </c>
      <c r="S15" s="24" t="s">
        <v>199</v>
      </c>
      <c r="T15" s="20">
        <f t="shared" si="0"/>
        <v>21</v>
      </c>
      <c r="U15" s="248" t="s">
        <v>199</v>
      </c>
      <c r="W15" s="35"/>
      <c r="X15" s="31">
        <f t="shared" si="6"/>
        <v>0.89999999999999991</v>
      </c>
      <c r="Y15" s="31">
        <f t="shared" si="1"/>
        <v>4.55</v>
      </c>
      <c r="Z15" s="31">
        <f t="shared" si="1"/>
        <v>0</v>
      </c>
      <c r="AA15" s="31">
        <f t="shared" si="1"/>
        <v>5.4499999999999993</v>
      </c>
    </row>
    <row r="16" spans="1:27" ht="24.95" customHeight="1">
      <c r="A16" s="32">
        <f>Seznam!B36</f>
        <v>9</v>
      </c>
      <c r="B16" s="244" t="str">
        <f>Seznam!C36</f>
        <v>Mandíková Karolína</v>
      </c>
      <c r="C16" s="244">
        <f>Seznam!D36</f>
        <v>2009</v>
      </c>
      <c r="D16" s="244" t="str">
        <f>Seznam!E36</f>
        <v>SK Motorlet Praha</v>
      </c>
      <c r="E16" s="244" t="str">
        <f>Seznam!F36</f>
        <v>CZE</v>
      </c>
      <c r="F16" s="9"/>
      <c r="G16" s="207">
        <v>2.4</v>
      </c>
      <c r="H16" s="208">
        <v>0.4</v>
      </c>
      <c r="I16" s="209">
        <f t="shared" si="2"/>
        <v>2.8</v>
      </c>
      <c r="J16" s="223">
        <v>0.4</v>
      </c>
      <c r="K16" s="224">
        <v>2.4</v>
      </c>
      <c r="L16" s="225">
        <v>3.2</v>
      </c>
      <c r="M16" s="226">
        <v>2.9</v>
      </c>
      <c r="N16" s="226">
        <v>2.8</v>
      </c>
      <c r="O16" s="227">
        <f t="shared" si="3"/>
        <v>2.85</v>
      </c>
      <c r="P16" s="245">
        <f t="shared" si="4"/>
        <v>6.75</v>
      </c>
      <c r="Q16" s="225"/>
      <c r="R16" s="211">
        <f t="shared" si="5"/>
        <v>9.5500000000000007</v>
      </c>
      <c r="S16" s="24" t="s">
        <v>199</v>
      </c>
      <c r="T16" s="20">
        <f t="shared" si="0"/>
        <v>2</v>
      </c>
      <c r="U16" s="248" t="s">
        <v>199</v>
      </c>
      <c r="W16" s="35"/>
      <c r="X16" s="31">
        <f t="shared" si="6"/>
        <v>2.8</v>
      </c>
      <c r="Y16" s="31">
        <f t="shared" si="1"/>
        <v>6.75</v>
      </c>
      <c r="Z16" s="31">
        <f t="shared" si="1"/>
        <v>0</v>
      </c>
      <c r="AA16" s="31">
        <f t="shared" si="1"/>
        <v>9.5500000000000007</v>
      </c>
    </row>
    <row r="17" spans="1:27" ht="24.95" customHeight="1">
      <c r="A17" s="32">
        <f>Seznam!B37</f>
        <v>10</v>
      </c>
      <c r="B17" s="244" t="str">
        <f>Seznam!C37</f>
        <v>Semenjuková Viktorie</v>
      </c>
      <c r="C17" s="244">
        <f>Seznam!D37</f>
        <v>2009</v>
      </c>
      <c r="D17" s="244" t="str">
        <f>Seznam!E37</f>
        <v>SK Provo Brno</v>
      </c>
      <c r="E17" s="244" t="str">
        <f>Seznam!F37</f>
        <v>CZE</v>
      </c>
      <c r="F17" s="9"/>
      <c r="G17" s="207">
        <v>1.3</v>
      </c>
      <c r="H17" s="208">
        <v>0.6</v>
      </c>
      <c r="I17" s="209">
        <f t="shared" si="2"/>
        <v>1.9</v>
      </c>
      <c r="J17" s="223">
        <v>1.2</v>
      </c>
      <c r="K17" s="224">
        <v>3.8</v>
      </c>
      <c r="L17" s="225">
        <v>3.4</v>
      </c>
      <c r="M17" s="226">
        <v>3.6</v>
      </c>
      <c r="N17" s="226">
        <v>3.2</v>
      </c>
      <c r="O17" s="227">
        <f t="shared" si="3"/>
        <v>3.5</v>
      </c>
      <c r="P17" s="245">
        <f t="shared" si="4"/>
        <v>5.3000000000000007</v>
      </c>
      <c r="Q17" s="225"/>
      <c r="R17" s="211">
        <f t="shared" si="5"/>
        <v>7.2000000000000011</v>
      </c>
      <c r="S17" s="24" t="s">
        <v>199</v>
      </c>
      <c r="T17" s="20">
        <f t="shared" si="0"/>
        <v>13</v>
      </c>
      <c r="U17" s="248" t="s">
        <v>199</v>
      </c>
      <c r="W17" s="35"/>
      <c r="X17" s="31">
        <f t="shared" si="6"/>
        <v>1.9</v>
      </c>
      <c r="Y17" s="31">
        <f t="shared" si="1"/>
        <v>5.3000000000000007</v>
      </c>
      <c r="Z17" s="31">
        <f t="shared" si="1"/>
        <v>0</v>
      </c>
      <c r="AA17" s="31">
        <f t="shared" si="1"/>
        <v>7.2000000000000011</v>
      </c>
    </row>
    <row r="18" spans="1:27" ht="24.95" customHeight="1">
      <c r="A18" s="32">
        <f>Seznam!B38</f>
        <v>11</v>
      </c>
      <c r="B18" s="244" t="str">
        <f>Seznam!C38</f>
        <v>Smažilová Bibiana</v>
      </c>
      <c r="C18" s="244">
        <f>Seznam!D38</f>
        <v>2009</v>
      </c>
      <c r="D18" s="244" t="str">
        <f>Seznam!E38</f>
        <v>Active SVČ Žďár nad Sázavou</v>
      </c>
      <c r="E18" s="244" t="str">
        <f>Seznam!F38</f>
        <v>CZE</v>
      </c>
      <c r="F18" s="9"/>
      <c r="G18" s="207">
        <v>0.6</v>
      </c>
      <c r="H18" s="208">
        <v>0.4</v>
      </c>
      <c r="I18" s="209">
        <f t="shared" si="2"/>
        <v>1</v>
      </c>
      <c r="J18" s="223">
        <v>1.4</v>
      </c>
      <c r="K18" s="224">
        <v>6.3</v>
      </c>
      <c r="L18" s="225">
        <v>5</v>
      </c>
      <c r="M18" s="226">
        <v>3.8</v>
      </c>
      <c r="N18" s="226">
        <v>4.5999999999999996</v>
      </c>
      <c r="O18" s="227">
        <f t="shared" si="3"/>
        <v>4.8</v>
      </c>
      <c r="P18" s="245">
        <f t="shared" si="4"/>
        <v>3.8</v>
      </c>
      <c r="Q18" s="225"/>
      <c r="R18" s="211">
        <f t="shared" si="5"/>
        <v>4.8</v>
      </c>
      <c r="S18" s="24" t="s">
        <v>199</v>
      </c>
      <c r="T18" s="20">
        <f t="shared" si="0"/>
        <v>25</v>
      </c>
      <c r="U18" s="248" t="s">
        <v>199</v>
      </c>
      <c r="W18" s="35"/>
      <c r="X18" s="31">
        <f t="shared" si="6"/>
        <v>1</v>
      </c>
      <c r="Y18" s="31">
        <f t="shared" si="1"/>
        <v>3.8</v>
      </c>
      <c r="Z18" s="31">
        <f t="shared" si="1"/>
        <v>0</v>
      </c>
      <c r="AA18" s="31">
        <f t="shared" si="1"/>
        <v>4.8</v>
      </c>
    </row>
    <row r="19" spans="1:27" ht="24.95" customHeight="1">
      <c r="A19" s="32">
        <f>Seznam!B39</f>
        <v>12</v>
      </c>
      <c r="B19" s="244" t="str">
        <f>Seznam!C39</f>
        <v>Krejčová Zuzana</v>
      </c>
      <c r="C19" s="244">
        <f>Seznam!D39</f>
        <v>2009</v>
      </c>
      <c r="D19" s="244" t="str">
        <f>Seznam!E39</f>
        <v>RG ESPRIT Jihlava</v>
      </c>
      <c r="E19" s="244" t="str">
        <f>Seznam!F39</f>
        <v>CZE</v>
      </c>
      <c r="F19" s="9"/>
      <c r="G19" s="207">
        <v>1.3</v>
      </c>
      <c r="H19" s="208">
        <v>0.2</v>
      </c>
      <c r="I19" s="209">
        <f t="shared" si="2"/>
        <v>1.5</v>
      </c>
      <c r="J19" s="223">
        <v>1</v>
      </c>
      <c r="K19" s="224">
        <v>3.6</v>
      </c>
      <c r="L19" s="225">
        <v>3.8</v>
      </c>
      <c r="M19" s="226">
        <v>3.9</v>
      </c>
      <c r="N19" s="226">
        <v>3.8</v>
      </c>
      <c r="O19" s="227">
        <f t="shared" si="3"/>
        <v>3.8</v>
      </c>
      <c r="P19" s="245">
        <f t="shared" si="4"/>
        <v>5.2</v>
      </c>
      <c r="Q19" s="225"/>
      <c r="R19" s="211">
        <f t="shared" si="5"/>
        <v>6.7</v>
      </c>
      <c r="S19" s="24" t="s">
        <v>199</v>
      </c>
      <c r="T19" s="20">
        <f t="shared" si="0"/>
        <v>15</v>
      </c>
      <c r="U19" s="248" t="s">
        <v>199</v>
      </c>
      <c r="W19" s="35"/>
      <c r="X19" s="31">
        <f t="shared" si="6"/>
        <v>1.5</v>
      </c>
      <c r="Y19" s="31">
        <f t="shared" si="1"/>
        <v>5.2</v>
      </c>
      <c r="Z19" s="31">
        <f t="shared" si="1"/>
        <v>0</v>
      </c>
      <c r="AA19" s="31">
        <f t="shared" si="1"/>
        <v>6.7</v>
      </c>
    </row>
    <row r="20" spans="1:27" ht="24.95" customHeight="1">
      <c r="A20" s="32">
        <f>Seznam!B40</f>
        <v>13</v>
      </c>
      <c r="B20" s="244" t="str">
        <f>Seznam!C40</f>
        <v>Poláková Markéta</v>
      </c>
      <c r="C20" s="244">
        <f>Seznam!D40</f>
        <v>2009</v>
      </c>
      <c r="D20" s="244" t="str">
        <f>Seznam!E40</f>
        <v>SK Provo Brno</v>
      </c>
      <c r="E20" s="244" t="str">
        <f>Seznam!F40</f>
        <v>CZE</v>
      </c>
      <c r="F20" s="9"/>
      <c r="G20" s="207">
        <v>1.8</v>
      </c>
      <c r="H20" s="208">
        <v>0.6</v>
      </c>
      <c r="I20" s="209">
        <f t="shared" si="2"/>
        <v>2.4</v>
      </c>
      <c r="J20" s="223">
        <v>0.5</v>
      </c>
      <c r="K20" s="224">
        <v>2.5</v>
      </c>
      <c r="L20" s="225">
        <v>2.8</v>
      </c>
      <c r="M20" s="226">
        <v>2.2000000000000002</v>
      </c>
      <c r="N20" s="226">
        <v>1.9</v>
      </c>
      <c r="O20" s="227">
        <f t="shared" si="3"/>
        <v>2.35</v>
      </c>
      <c r="P20" s="245">
        <f t="shared" si="4"/>
        <v>7.15</v>
      </c>
      <c r="Q20" s="225"/>
      <c r="R20" s="211">
        <f t="shared" si="5"/>
        <v>9.5500000000000007</v>
      </c>
      <c r="S20" s="24" t="s">
        <v>199</v>
      </c>
      <c r="T20" s="20">
        <f t="shared" si="0"/>
        <v>2</v>
      </c>
      <c r="U20" s="248" t="s">
        <v>199</v>
      </c>
      <c r="W20" s="35"/>
      <c r="X20" s="31">
        <f t="shared" si="6"/>
        <v>2.4</v>
      </c>
      <c r="Y20" s="31">
        <f t="shared" si="1"/>
        <v>7.15</v>
      </c>
      <c r="Z20" s="31">
        <f t="shared" si="1"/>
        <v>0</v>
      </c>
      <c r="AA20" s="31">
        <f t="shared" si="1"/>
        <v>9.5500000000000007</v>
      </c>
    </row>
    <row r="21" spans="1:27" ht="24.95" customHeight="1">
      <c r="A21" s="32">
        <f>Seznam!B41</f>
        <v>14</v>
      </c>
      <c r="B21" s="244" t="str">
        <f>Seznam!C41</f>
        <v>Kofroňová Anna</v>
      </c>
      <c r="C21" s="244">
        <f>Seznam!D41</f>
        <v>2009</v>
      </c>
      <c r="D21" s="244" t="str">
        <f>Seznam!E41</f>
        <v>La Pirouette Jeseník</v>
      </c>
      <c r="E21" s="244" t="str">
        <f>Seznam!F41</f>
        <v>CZE</v>
      </c>
      <c r="F21" s="9"/>
      <c r="G21" s="207">
        <v>3.2</v>
      </c>
      <c r="H21" s="208">
        <v>0.6</v>
      </c>
      <c r="I21" s="209">
        <f t="shared" si="2"/>
        <v>3.8000000000000003</v>
      </c>
      <c r="J21" s="223">
        <v>0.2</v>
      </c>
      <c r="K21" s="224">
        <v>2.2999999999999998</v>
      </c>
      <c r="L21" s="225">
        <v>2</v>
      </c>
      <c r="M21" s="226">
        <v>2.4</v>
      </c>
      <c r="N21" s="226">
        <v>2.2999999999999998</v>
      </c>
      <c r="O21" s="227">
        <f t="shared" si="3"/>
        <v>2.2999999999999998</v>
      </c>
      <c r="P21" s="245">
        <f t="shared" si="4"/>
        <v>7.5000000000000009</v>
      </c>
      <c r="Q21" s="225"/>
      <c r="R21" s="211">
        <f t="shared" si="5"/>
        <v>11.3</v>
      </c>
      <c r="S21" s="24" t="s">
        <v>199</v>
      </c>
      <c r="T21" s="20">
        <f t="shared" si="0"/>
        <v>1</v>
      </c>
      <c r="U21" s="248" t="s">
        <v>199</v>
      </c>
      <c r="W21" s="35"/>
      <c r="X21" s="31">
        <f t="shared" si="6"/>
        <v>3.8000000000000003</v>
      </c>
      <c r="Y21" s="31">
        <f t="shared" si="1"/>
        <v>7.5000000000000009</v>
      </c>
      <c r="Z21" s="31">
        <f t="shared" si="1"/>
        <v>0</v>
      </c>
      <c r="AA21" s="31">
        <f t="shared" si="1"/>
        <v>11.3</v>
      </c>
    </row>
    <row r="22" spans="1:27" ht="24.95" customHeight="1">
      <c r="A22" s="32">
        <f>Seznam!B42</f>
        <v>15</v>
      </c>
      <c r="B22" s="244" t="str">
        <f>Seznam!C42</f>
        <v>Herzog Katharina</v>
      </c>
      <c r="C22" s="244">
        <f>Seznam!D42</f>
        <v>2009</v>
      </c>
      <c r="D22" s="244" t="str">
        <f>Seznam!E42</f>
        <v>Sportunion Rauris</v>
      </c>
      <c r="E22" s="244" t="str">
        <f>Seznam!F42</f>
        <v>AUT</v>
      </c>
      <c r="F22" s="9"/>
      <c r="G22" s="207">
        <v>1</v>
      </c>
      <c r="H22" s="208">
        <v>0.2</v>
      </c>
      <c r="I22" s="209">
        <f t="shared" si="2"/>
        <v>1.2</v>
      </c>
      <c r="J22" s="223">
        <v>1.3</v>
      </c>
      <c r="K22" s="224">
        <v>4.8</v>
      </c>
      <c r="L22" s="225">
        <v>4.9000000000000004</v>
      </c>
      <c r="M22" s="226">
        <v>6.9</v>
      </c>
      <c r="N22" s="226">
        <v>3.5</v>
      </c>
      <c r="O22" s="227">
        <f t="shared" si="3"/>
        <v>4.8499999999999996</v>
      </c>
      <c r="P22" s="245">
        <f t="shared" si="4"/>
        <v>3.8499999999999996</v>
      </c>
      <c r="Q22" s="225"/>
      <c r="R22" s="211">
        <f t="shared" si="5"/>
        <v>5.05</v>
      </c>
      <c r="S22" s="24" t="s">
        <v>199</v>
      </c>
      <c r="T22" s="20">
        <f t="shared" si="0"/>
        <v>24</v>
      </c>
      <c r="U22" s="248" t="s">
        <v>199</v>
      </c>
      <c r="W22" s="35"/>
      <c r="X22" s="31">
        <f t="shared" si="6"/>
        <v>1.2</v>
      </c>
      <c r="Y22" s="31">
        <f t="shared" si="1"/>
        <v>3.8499999999999996</v>
      </c>
      <c r="Z22" s="31">
        <f t="shared" si="1"/>
        <v>0</v>
      </c>
      <c r="AA22" s="31">
        <f t="shared" si="1"/>
        <v>5.05</v>
      </c>
    </row>
    <row r="23" spans="1:27" ht="24.95" customHeight="1">
      <c r="A23" s="32">
        <f>Seznam!B43</f>
        <v>16</v>
      </c>
      <c r="B23" s="244" t="str">
        <f>Seznam!C43</f>
        <v>Kloubková Veronika</v>
      </c>
      <c r="C23" s="244">
        <f>Seznam!D43</f>
        <v>2009</v>
      </c>
      <c r="D23" s="244" t="str">
        <f>Seznam!E43</f>
        <v>TJ Sokol Jablonec nad Nisou</v>
      </c>
      <c r="E23" s="244" t="str">
        <f>Seznam!F43</f>
        <v>CZE</v>
      </c>
      <c r="F23" s="9"/>
      <c r="G23" s="207">
        <v>0.4</v>
      </c>
      <c r="H23" s="208">
        <v>0.5</v>
      </c>
      <c r="I23" s="209">
        <f t="shared" si="2"/>
        <v>0.9</v>
      </c>
      <c r="J23" s="223">
        <v>1.2</v>
      </c>
      <c r="K23" s="224">
        <v>4.2</v>
      </c>
      <c r="L23" s="225">
        <v>5.0999999999999996</v>
      </c>
      <c r="M23" s="226">
        <v>3.9</v>
      </c>
      <c r="N23" s="226">
        <v>4</v>
      </c>
      <c r="O23" s="227">
        <f t="shared" si="3"/>
        <v>4.0999999999999996</v>
      </c>
      <c r="P23" s="245">
        <f t="shared" si="4"/>
        <v>4.7000000000000011</v>
      </c>
      <c r="Q23" s="225"/>
      <c r="R23" s="211">
        <f t="shared" si="5"/>
        <v>5.6000000000000014</v>
      </c>
      <c r="S23" s="24" t="s">
        <v>199</v>
      </c>
      <c r="T23" s="20">
        <f t="shared" si="0"/>
        <v>20</v>
      </c>
      <c r="U23" s="248" t="s">
        <v>199</v>
      </c>
      <c r="W23" s="35"/>
      <c r="X23" s="31">
        <f t="shared" si="6"/>
        <v>0.9</v>
      </c>
      <c r="Y23" s="31">
        <f t="shared" si="1"/>
        <v>4.7000000000000011</v>
      </c>
      <c r="Z23" s="31">
        <f t="shared" si="1"/>
        <v>0</v>
      </c>
      <c r="AA23" s="31">
        <f t="shared" si="1"/>
        <v>5.6000000000000014</v>
      </c>
    </row>
    <row r="24" spans="1:27" ht="24.95" customHeight="1">
      <c r="A24" s="32">
        <f>Seznam!B44</f>
        <v>17</v>
      </c>
      <c r="B24" s="244" t="str">
        <f>Seznam!C44</f>
        <v>Pavelcová Anežka</v>
      </c>
      <c r="C24" s="244">
        <f>Seznam!D44</f>
        <v>2009</v>
      </c>
      <c r="D24" s="244" t="str">
        <f>Seznam!E44</f>
        <v>SK GymŠarm Plzeň</v>
      </c>
      <c r="E24" s="244" t="str">
        <f>Seznam!F44</f>
        <v>CZE</v>
      </c>
      <c r="F24" s="9"/>
      <c r="G24" s="207">
        <v>0.5</v>
      </c>
      <c r="H24" s="208">
        <v>0.2</v>
      </c>
      <c r="I24" s="209">
        <f t="shared" si="2"/>
        <v>0.7</v>
      </c>
      <c r="J24" s="223">
        <v>1</v>
      </c>
      <c r="K24" s="224">
        <v>5.3</v>
      </c>
      <c r="L24" s="225">
        <v>6.4</v>
      </c>
      <c r="M24" s="226">
        <v>4.8</v>
      </c>
      <c r="N24" s="226">
        <v>3.9</v>
      </c>
      <c r="O24" s="227">
        <f t="shared" si="3"/>
        <v>5.05</v>
      </c>
      <c r="P24" s="245">
        <f t="shared" si="4"/>
        <v>3.95</v>
      </c>
      <c r="Q24" s="225"/>
      <c r="R24" s="211">
        <f t="shared" si="5"/>
        <v>4.6500000000000004</v>
      </c>
      <c r="S24" s="24" t="s">
        <v>199</v>
      </c>
      <c r="T24" s="20">
        <f t="shared" si="0"/>
        <v>26</v>
      </c>
      <c r="U24" s="248" t="s">
        <v>199</v>
      </c>
      <c r="W24" s="35"/>
      <c r="X24" s="31">
        <f t="shared" si="6"/>
        <v>0.7</v>
      </c>
      <c r="Y24" s="31">
        <f t="shared" ref="Y24:AA34" si="7">P24</f>
        <v>3.95</v>
      </c>
      <c r="Z24" s="31">
        <f t="shared" si="7"/>
        <v>0</v>
      </c>
      <c r="AA24" s="31">
        <f t="shared" si="7"/>
        <v>4.6500000000000004</v>
      </c>
    </row>
    <row r="25" spans="1:27" ht="24.95" customHeight="1">
      <c r="A25" s="32">
        <f>Seznam!B45</f>
        <v>18</v>
      </c>
      <c r="B25" s="244" t="str">
        <f>Seznam!C45</f>
        <v>Churanová Amélie</v>
      </c>
      <c r="C25" s="244">
        <f>Seznam!D45</f>
        <v>2009</v>
      </c>
      <c r="D25" s="244" t="str">
        <f>Seznam!E45</f>
        <v>SK MG Máj České Budějovice</v>
      </c>
      <c r="E25" s="244" t="str">
        <f>Seznam!F45</f>
        <v>CZE</v>
      </c>
      <c r="F25" s="9"/>
      <c r="G25" s="207">
        <v>1.6</v>
      </c>
      <c r="H25" s="208">
        <v>0.6</v>
      </c>
      <c r="I25" s="209">
        <f t="shared" si="2"/>
        <v>2.2000000000000002</v>
      </c>
      <c r="J25" s="223">
        <v>0.2</v>
      </c>
      <c r="K25" s="224">
        <v>3.1</v>
      </c>
      <c r="L25" s="225">
        <v>3.1</v>
      </c>
      <c r="M25" s="226">
        <v>2.6</v>
      </c>
      <c r="N25" s="226">
        <v>2.2999999999999998</v>
      </c>
      <c r="O25" s="227">
        <f t="shared" si="3"/>
        <v>2.85</v>
      </c>
      <c r="P25" s="245">
        <f t="shared" si="4"/>
        <v>6.9500000000000011</v>
      </c>
      <c r="Q25" s="225"/>
      <c r="R25" s="211">
        <f t="shared" si="5"/>
        <v>9.1500000000000021</v>
      </c>
      <c r="S25" s="24" t="s">
        <v>199</v>
      </c>
      <c r="T25" s="20">
        <f t="shared" si="0"/>
        <v>4</v>
      </c>
      <c r="U25" s="248" t="s">
        <v>199</v>
      </c>
      <c r="W25" s="35"/>
      <c r="X25" s="31">
        <f t="shared" si="6"/>
        <v>2.2000000000000002</v>
      </c>
      <c r="Y25" s="31">
        <f t="shared" si="7"/>
        <v>6.9500000000000011</v>
      </c>
      <c r="Z25" s="31">
        <f t="shared" si="7"/>
        <v>0</v>
      </c>
      <c r="AA25" s="31">
        <f t="shared" si="7"/>
        <v>9.1500000000000021</v>
      </c>
    </row>
    <row r="26" spans="1:27" ht="24.95" customHeight="1">
      <c r="A26" s="32">
        <f>Seznam!B46</f>
        <v>19</v>
      </c>
      <c r="B26" s="244" t="str">
        <f>Seznam!C46</f>
        <v>Okáčová Alžběta</v>
      </c>
      <c r="C26" s="244">
        <f>Seznam!D46</f>
        <v>2009</v>
      </c>
      <c r="D26" s="244" t="str">
        <f>Seznam!E46</f>
        <v>SK MG Mantila Brno</v>
      </c>
      <c r="E26" s="244" t="str">
        <f>Seznam!F46</f>
        <v>CZE</v>
      </c>
      <c r="F26" s="9"/>
      <c r="G26" s="207">
        <v>0.7</v>
      </c>
      <c r="H26" s="208">
        <v>0.4</v>
      </c>
      <c r="I26" s="209">
        <f t="shared" si="2"/>
        <v>1.1000000000000001</v>
      </c>
      <c r="J26" s="223">
        <v>0.5</v>
      </c>
      <c r="K26" s="224">
        <v>5.4</v>
      </c>
      <c r="L26" s="225">
        <v>4.9000000000000004</v>
      </c>
      <c r="M26" s="226">
        <v>4.2</v>
      </c>
      <c r="N26" s="226">
        <v>5.8</v>
      </c>
      <c r="O26" s="227">
        <f t="shared" si="3"/>
        <v>5.15</v>
      </c>
      <c r="P26" s="245">
        <f t="shared" si="4"/>
        <v>4.3499999999999996</v>
      </c>
      <c r="Q26" s="225"/>
      <c r="R26" s="211">
        <f t="shared" si="5"/>
        <v>5.4499999999999993</v>
      </c>
      <c r="S26" s="24" t="s">
        <v>199</v>
      </c>
      <c r="T26" s="20">
        <f t="shared" si="0"/>
        <v>21</v>
      </c>
      <c r="U26" s="248" t="s">
        <v>199</v>
      </c>
      <c r="W26" s="35"/>
      <c r="X26" s="31">
        <f t="shared" si="6"/>
        <v>1.1000000000000001</v>
      </c>
      <c r="Y26" s="31">
        <f t="shared" si="7"/>
        <v>4.3499999999999996</v>
      </c>
      <c r="Z26" s="31">
        <f t="shared" si="7"/>
        <v>0</v>
      </c>
      <c r="AA26" s="31">
        <f t="shared" si="7"/>
        <v>5.4499999999999993</v>
      </c>
    </row>
    <row r="27" spans="1:27" ht="24.95" customHeight="1">
      <c r="A27" s="32">
        <f>Seznam!B47</f>
        <v>20</v>
      </c>
      <c r="B27" s="244" t="str">
        <f>Seznam!C47</f>
        <v>Trnková Šárka</v>
      </c>
      <c r="C27" s="244">
        <f>Seznam!D47</f>
        <v>2009</v>
      </c>
      <c r="D27" s="244" t="str">
        <f>Seznam!E47</f>
        <v>RG ESPRIT Jihlava</v>
      </c>
      <c r="E27" s="244" t="str">
        <f>Seznam!F47</f>
        <v>CZE</v>
      </c>
      <c r="F27" s="9"/>
      <c r="G27" s="207">
        <v>1.8</v>
      </c>
      <c r="H27" s="208">
        <v>0.2</v>
      </c>
      <c r="I27" s="209">
        <f t="shared" si="2"/>
        <v>2</v>
      </c>
      <c r="J27" s="223">
        <v>0.4</v>
      </c>
      <c r="K27" s="224">
        <v>3</v>
      </c>
      <c r="L27" s="225">
        <v>3.8</v>
      </c>
      <c r="M27" s="226">
        <v>3.9</v>
      </c>
      <c r="N27" s="226">
        <v>3</v>
      </c>
      <c r="O27" s="227">
        <f t="shared" si="3"/>
        <v>3.4</v>
      </c>
      <c r="P27" s="245">
        <f t="shared" si="4"/>
        <v>6.1999999999999993</v>
      </c>
      <c r="Q27" s="225"/>
      <c r="R27" s="211">
        <f t="shared" si="5"/>
        <v>8.1999999999999993</v>
      </c>
      <c r="S27" s="24" t="s">
        <v>199</v>
      </c>
      <c r="T27" s="20">
        <f t="shared" si="0"/>
        <v>8</v>
      </c>
      <c r="U27" s="248" t="s">
        <v>199</v>
      </c>
      <c r="W27" s="35"/>
      <c r="X27" s="31">
        <f t="shared" si="6"/>
        <v>2</v>
      </c>
      <c r="Y27" s="31">
        <f t="shared" si="7"/>
        <v>6.1999999999999993</v>
      </c>
      <c r="Z27" s="31">
        <f t="shared" si="7"/>
        <v>0</v>
      </c>
      <c r="AA27" s="31">
        <f t="shared" si="7"/>
        <v>8.1999999999999993</v>
      </c>
    </row>
    <row r="28" spans="1:27" ht="24.95" customHeight="1">
      <c r="A28" s="32">
        <f>Seznam!B48</f>
        <v>21</v>
      </c>
      <c r="B28" s="244" t="str">
        <f>Seznam!C48</f>
        <v>Vedralová Emma</v>
      </c>
      <c r="C28" s="244">
        <f>Seznam!D48</f>
        <v>2009</v>
      </c>
      <c r="D28" s="244" t="str">
        <f>Seznam!E48</f>
        <v>TJ Sokol Praha VII</v>
      </c>
      <c r="E28" s="244" t="str">
        <f>Seznam!F48</f>
        <v>CZE</v>
      </c>
      <c r="F28" s="9"/>
      <c r="G28" s="207">
        <v>0.7</v>
      </c>
      <c r="H28" s="208">
        <v>0.2</v>
      </c>
      <c r="I28" s="209">
        <f t="shared" si="2"/>
        <v>0.89999999999999991</v>
      </c>
      <c r="J28" s="223">
        <v>0.5</v>
      </c>
      <c r="K28" s="224">
        <v>3.9</v>
      </c>
      <c r="L28" s="225">
        <v>4.3</v>
      </c>
      <c r="M28" s="226">
        <v>3.7</v>
      </c>
      <c r="N28" s="226">
        <v>3.8</v>
      </c>
      <c r="O28" s="227">
        <f t="shared" si="3"/>
        <v>3.85</v>
      </c>
      <c r="P28" s="245">
        <f t="shared" si="4"/>
        <v>5.65</v>
      </c>
      <c r="Q28" s="225"/>
      <c r="R28" s="211">
        <f t="shared" si="5"/>
        <v>6.5500000000000007</v>
      </c>
      <c r="S28" s="24" t="s">
        <v>199</v>
      </c>
      <c r="T28" s="20">
        <f t="shared" si="0"/>
        <v>16</v>
      </c>
      <c r="U28" s="248" t="s">
        <v>199</v>
      </c>
      <c r="W28" s="35"/>
      <c r="X28" s="31">
        <f t="shared" si="6"/>
        <v>0.89999999999999991</v>
      </c>
      <c r="Y28" s="31">
        <f t="shared" si="7"/>
        <v>5.65</v>
      </c>
      <c r="Z28" s="31">
        <f t="shared" si="7"/>
        <v>0</v>
      </c>
      <c r="AA28" s="31">
        <f t="shared" si="7"/>
        <v>6.5500000000000007</v>
      </c>
    </row>
    <row r="29" spans="1:27" ht="24.95" customHeight="1">
      <c r="A29" s="32">
        <f>Seznam!B49</f>
        <v>22</v>
      </c>
      <c r="B29" s="244" t="str">
        <f>Seznam!C49</f>
        <v>Obermoser Lara</v>
      </c>
      <c r="C29" s="244">
        <f>Seznam!D49</f>
        <v>2009</v>
      </c>
      <c r="D29" s="244" t="str">
        <f>Seznam!E49</f>
        <v>Sportunion Rauris</v>
      </c>
      <c r="E29" s="244" t="str">
        <f>Seznam!F49</f>
        <v>AUT</v>
      </c>
      <c r="F29" s="9"/>
      <c r="G29" s="207">
        <v>1.1000000000000001</v>
      </c>
      <c r="H29" s="208">
        <v>0.4</v>
      </c>
      <c r="I29" s="209">
        <f t="shared" si="2"/>
        <v>1.5</v>
      </c>
      <c r="J29" s="223">
        <v>1.5</v>
      </c>
      <c r="K29" s="224">
        <v>5.9</v>
      </c>
      <c r="L29" s="225">
        <v>4.4000000000000004</v>
      </c>
      <c r="M29" s="226">
        <v>3.8</v>
      </c>
      <c r="N29" s="226">
        <v>5</v>
      </c>
      <c r="O29" s="227">
        <f t="shared" si="3"/>
        <v>4.7</v>
      </c>
      <c r="P29" s="245">
        <f t="shared" si="4"/>
        <v>3.8</v>
      </c>
      <c r="Q29" s="225"/>
      <c r="R29" s="211">
        <f t="shared" si="5"/>
        <v>5.3</v>
      </c>
      <c r="S29" s="24" t="s">
        <v>199</v>
      </c>
      <c r="T29" s="20">
        <f t="shared" si="0"/>
        <v>23</v>
      </c>
      <c r="U29" s="248" t="s">
        <v>199</v>
      </c>
      <c r="W29" s="35"/>
      <c r="X29" s="31">
        <f t="shared" si="6"/>
        <v>1.5</v>
      </c>
      <c r="Y29" s="31">
        <f t="shared" si="7"/>
        <v>3.8</v>
      </c>
      <c r="Z29" s="31">
        <f t="shared" si="7"/>
        <v>0</v>
      </c>
      <c r="AA29" s="31">
        <f t="shared" si="7"/>
        <v>5.3</v>
      </c>
    </row>
    <row r="30" spans="1:27" ht="24.95" customHeight="1">
      <c r="A30" s="32">
        <f>Seznam!B50</f>
        <v>23</v>
      </c>
      <c r="B30" s="244" t="str">
        <f>Seznam!C50</f>
        <v>Permedlová Nikola</v>
      </c>
      <c r="C30" s="244">
        <f>Seznam!D50</f>
        <v>2009</v>
      </c>
      <c r="D30" s="244" t="str">
        <f>Seznam!E50</f>
        <v>RG Proactive Milevsko</v>
      </c>
      <c r="E30" s="244" t="str">
        <f>Seznam!F50</f>
        <v>CZE</v>
      </c>
      <c r="F30" s="9"/>
      <c r="G30" s="207">
        <v>1.5</v>
      </c>
      <c r="H30" s="208">
        <v>0.4</v>
      </c>
      <c r="I30" s="209">
        <f t="shared" si="2"/>
        <v>1.9</v>
      </c>
      <c r="J30" s="223">
        <v>1.2</v>
      </c>
      <c r="K30" s="224">
        <v>3.2</v>
      </c>
      <c r="L30" s="225">
        <v>3.5</v>
      </c>
      <c r="M30" s="226">
        <v>3.9</v>
      </c>
      <c r="N30" s="226">
        <v>5.4</v>
      </c>
      <c r="O30" s="227">
        <f t="shared" si="3"/>
        <v>3.7</v>
      </c>
      <c r="P30" s="245">
        <f t="shared" si="4"/>
        <v>5.1000000000000005</v>
      </c>
      <c r="Q30" s="225"/>
      <c r="R30" s="211">
        <f t="shared" si="5"/>
        <v>7</v>
      </c>
      <c r="S30" s="24" t="s">
        <v>199</v>
      </c>
      <c r="T30" s="20">
        <f t="shared" si="0"/>
        <v>14</v>
      </c>
      <c r="U30" s="248" t="s">
        <v>199</v>
      </c>
      <c r="W30" s="35"/>
      <c r="X30" s="31">
        <f t="shared" si="6"/>
        <v>1.9</v>
      </c>
      <c r="Y30" s="31">
        <f t="shared" si="7"/>
        <v>5.1000000000000005</v>
      </c>
      <c r="Z30" s="31">
        <f t="shared" si="7"/>
        <v>0</v>
      </c>
      <c r="AA30" s="31">
        <f t="shared" si="7"/>
        <v>7</v>
      </c>
    </row>
    <row r="31" spans="1:27" ht="24.95" customHeight="1">
      <c r="A31" s="32">
        <f>Seznam!B51</f>
        <v>24</v>
      </c>
      <c r="B31" s="244" t="str">
        <f>Seznam!C51</f>
        <v>Fučíková Eliška</v>
      </c>
      <c r="C31" s="244">
        <f>Seznam!D51</f>
        <v>2009</v>
      </c>
      <c r="D31" s="244" t="str">
        <f>Seznam!E51</f>
        <v>SK GymŠarm Plzeň</v>
      </c>
      <c r="E31" s="244" t="str">
        <f>Seznam!F51</f>
        <v>CZE</v>
      </c>
      <c r="F31" s="9"/>
      <c r="G31" s="207">
        <v>1</v>
      </c>
      <c r="H31" s="208">
        <v>0.2</v>
      </c>
      <c r="I31" s="209">
        <f t="shared" si="2"/>
        <v>1.2</v>
      </c>
      <c r="J31" s="223">
        <v>1.1000000000000001</v>
      </c>
      <c r="K31" s="224">
        <v>4</v>
      </c>
      <c r="L31" s="225">
        <v>5.8</v>
      </c>
      <c r="M31" s="226">
        <v>3.9</v>
      </c>
      <c r="N31" s="226">
        <v>4.5</v>
      </c>
      <c r="O31" s="227">
        <f t="shared" si="3"/>
        <v>4.25</v>
      </c>
      <c r="P31" s="245">
        <f t="shared" si="4"/>
        <v>4.6500000000000004</v>
      </c>
      <c r="Q31" s="225"/>
      <c r="R31" s="211">
        <f t="shared" si="5"/>
        <v>5.8500000000000005</v>
      </c>
      <c r="S31" s="24" t="s">
        <v>199</v>
      </c>
      <c r="T31" s="20">
        <f t="shared" si="0"/>
        <v>19</v>
      </c>
      <c r="U31" s="248" t="s">
        <v>199</v>
      </c>
      <c r="W31" s="35"/>
      <c r="X31" s="31">
        <f t="shared" si="6"/>
        <v>1.2</v>
      </c>
      <c r="Y31" s="31">
        <f t="shared" si="7"/>
        <v>4.6500000000000004</v>
      </c>
      <c r="Z31" s="31">
        <f t="shared" si="7"/>
        <v>0</v>
      </c>
      <c r="AA31" s="31">
        <f t="shared" si="7"/>
        <v>5.8500000000000005</v>
      </c>
    </row>
    <row r="32" spans="1:27" ht="24.95" customHeight="1">
      <c r="A32" s="32">
        <f>Seznam!B52</f>
        <v>25</v>
      </c>
      <c r="B32" s="244" t="str">
        <f>Seznam!C52</f>
        <v>Tygielska Nell</v>
      </c>
      <c r="C32" s="244">
        <f>Seznam!D52</f>
        <v>2009</v>
      </c>
      <c r="D32" s="244" t="str">
        <f>Seznam!E52</f>
        <v>KSGA Legion Warszawa</v>
      </c>
      <c r="E32" s="244" t="str">
        <f>Seznam!F52</f>
        <v>POL</v>
      </c>
      <c r="F32" s="9"/>
      <c r="G32" s="207">
        <v>1.5</v>
      </c>
      <c r="H32" s="208">
        <v>0.2</v>
      </c>
      <c r="I32" s="209">
        <f t="shared" si="2"/>
        <v>1.7</v>
      </c>
      <c r="J32" s="223">
        <v>0.7</v>
      </c>
      <c r="K32" s="224">
        <v>2.6</v>
      </c>
      <c r="L32" s="225">
        <v>2.4</v>
      </c>
      <c r="M32" s="226">
        <v>3</v>
      </c>
      <c r="N32" s="226">
        <v>2.7</v>
      </c>
      <c r="O32" s="227">
        <f t="shared" si="3"/>
        <v>2.65</v>
      </c>
      <c r="P32" s="245">
        <f t="shared" si="4"/>
        <v>6.65</v>
      </c>
      <c r="Q32" s="225"/>
      <c r="R32" s="211">
        <f t="shared" si="5"/>
        <v>8.35</v>
      </c>
      <c r="S32" s="24" t="s">
        <v>199</v>
      </c>
      <c r="T32" s="20">
        <f t="shared" si="0"/>
        <v>7</v>
      </c>
      <c r="U32" s="248" t="s">
        <v>199</v>
      </c>
      <c r="W32" s="35"/>
      <c r="X32" s="31">
        <f t="shared" si="6"/>
        <v>1.7</v>
      </c>
      <c r="Y32" s="31">
        <f t="shared" si="7"/>
        <v>6.65</v>
      </c>
      <c r="Z32" s="31">
        <f t="shared" si="7"/>
        <v>0</v>
      </c>
      <c r="AA32" s="31">
        <f t="shared" si="7"/>
        <v>8.35</v>
      </c>
    </row>
    <row r="33" spans="1:28" ht="24.95" customHeight="1">
      <c r="A33" s="32">
        <f>Seznam!B53</f>
        <v>26</v>
      </c>
      <c r="B33" s="244" t="str">
        <f>Seznam!C53</f>
        <v>Pivoňková Eliška</v>
      </c>
      <c r="C33" s="244">
        <f>Seznam!D53</f>
        <v>2009</v>
      </c>
      <c r="D33" s="244" t="str">
        <f>Seznam!E53</f>
        <v>SK Provo Brno</v>
      </c>
      <c r="E33" s="244" t="str">
        <f>Seznam!F53</f>
        <v>CZE</v>
      </c>
      <c r="F33" s="9"/>
      <c r="G33" s="207">
        <v>1.3</v>
      </c>
      <c r="H33" s="208">
        <v>0.4</v>
      </c>
      <c r="I33" s="209">
        <f t="shared" si="2"/>
        <v>1.7000000000000002</v>
      </c>
      <c r="J33" s="223">
        <v>0.8</v>
      </c>
      <c r="K33" s="224">
        <v>3.8</v>
      </c>
      <c r="L33" s="225">
        <v>2.8</v>
      </c>
      <c r="M33" s="226">
        <v>2.5</v>
      </c>
      <c r="N33" s="226">
        <v>3</v>
      </c>
      <c r="O33" s="227">
        <f t="shared" si="3"/>
        <v>2.9</v>
      </c>
      <c r="P33" s="245">
        <f t="shared" si="4"/>
        <v>6.2999999999999989</v>
      </c>
      <c r="Q33" s="225"/>
      <c r="R33" s="211">
        <f t="shared" si="5"/>
        <v>7.9999999999999991</v>
      </c>
      <c r="S33" s="24" t="s">
        <v>199</v>
      </c>
      <c r="T33" s="20">
        <f t="shared" si="0"/>
        <v>9</v>
      </c>
      <c r="U33" s="248" t="s">
        <v>199</v>
      </c>
      <c r="W33" s="35"/>
      <c r="X33" s="31">
        <f t="shared" si="6"/>
        <v>1.7000000000000002</v>
      </c>
      <c r="Y33" s="31">
        <f t="shared" si="7"/>
        <v>6.2999999999999989</v>
      </c>
      <c r="Z33" s="31">
        <f t="shared" si="7"/>
        <v>0</v>
      </c>
      <c r="AA33" s="31">
        <f t="shared" si="7"/>
        <v>7.9999999999999991</v>
      </c>
    </row>
    <row r="34" spans="1:28" ht="24.95" customHeight="1">
      <c r="A34" s="32">
        <f>Seznam!B54</f>
        <v>27</v>
      </c>
      <c r="B34" s="244" t="str">
        <f>Seznam!C54</f>
        <v>Musilová Lucie</v>
      </c>
      <c r="C34" s="244">
        <f>Seznam!D54</f>
        <v>2009</v>
      </c>
      <c r="D34" s="244" t="str">
        <f>Seznam!E54</f>
        <v>SK Jihlava</v>
      </c>
      <c r="E34" s="244" t="str">
        <f>Seznam!F54</f>
        <v>CZE</v>
      </c>
      <c r="F34" s="9"/>
      <c r="G34" s="207">
        <v>1.7</v>
      </c>
      <c r="H34" s="208">
        <v>0.6</v>
      </c>
      <c r="I34" s="209">
        <f t="shared" si="2"/>
        <v>2.2999999999999998</v>
      </c>
      <c r="J34" s="223">
        <v>1.1000000000000001</v>
      </c>
      <c r="K34" s="224">
        <v>3.5</v>
      </c>
      <c r="L34" s="225">
        <v>5</v>
      </c>
      <c r="M34" s="226">
        <v>3.2</v>
      </c>
      <c r="N34" s="226">
        <v>3.5</v>
      </c>
      <c r="O34" s="227">
        <f t="shared" si="3"/>
        <v>3.5</v>
      </c>
      <c r="P34" s="245">
        <f t="shared" si="4"/>
        <v>5.4</v>
      </c>
      <c r="Q34" s="225"/>
      <c r="R34" s="211">
        <f t="shared" si="5"/>
        <v>7.7</v>
      </c>
      <c r="S34" s="24" t="s">
        <v>199</v>
      </c>
      <c r="T34" s="20">
        <f t="shared" si="0"/>
        <v>11</v>
      </c>
      <c r="U34" s="248" t="s">
        <v>199</v>
      </c>
      <c r="W34" s="35"/>
      <c r="X34" s="31">
        <f t="shared" si="6"/>
        <v>2.2999999999999998</v>
      </c>
      <c r="Y34" s="31">
        <f t="shared" si="7"/>
        <v>5.4</v>
      </c>
      <c r="Z34" s="31">
        <f t="shared" si="7"/>
        <v>0</v>
      </c>
      <c r="AA34" s="31">
        <f t="shared" si="7"/>
        <v>7.7</v>
      </c>
    </row>
    <row r="35" spans="1:28" s="174" customFormat="1" ht="69" customHeight="1" thickBot="1">
      <c r="C35" s="176"/>
      <c r="F35" s="175"/>
      <c r="G35" s="177"/>
      <c r="H35" s="177"/>
      <c r="I35" s="177"/>
      <c r="J35" s="177"/>
      <c r="K35" s="178"/>
      <c r="L35" s="190"/>
      <c r="M35" s="190"/>
      <c r="N35" s="190"/>
      <c r="O35" s="190"/>
      <c r="P35" s="190"/>
      <c r="Q35" s="178"/>
    </row>
    <row r="36" spans="1:28" ht="16.5" customHeight="1">
      <c r="A36" s="518" t="s">
        <v>0</v>
      </c>
      <c r="B36" s="520" t="s">
        <v>1</v>
      </c>
      <c r="C36" s="522" t="s">
        <v>2</v>
      </c>
      <c r="D36" s="520" t="s">
        <v>3</v>
      </c>
      <c r="E36" s="524" t="s">
        <v>4</v>
      </c>
      <c r="F36" s="524" t="s">
        <v>190</v>
      </c>
      <c r="G36" s="232" t="str">
        <f>Kat4S2</f>
        <v>sestava s libovolným náčiním</v>
      </c>
      <c r="H36" s="23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  <c r="T36" s="516" t="s">
        <v>12</v>
      </c>
      <c r="U36" s="516" t="s">
        <v>1293</v>
      </c>
    </row>
    <row r="37" spans="1:28" ht="16.5" customHeight="1" thickBot="1">
      <c r="A37" s="519">
        <v>0</v>
      </c>
      <c r="B37" s="521">
        <v>0</v>
      </c>
      <c r="C37" s="523">
        <v>0</v>
      </c>
      <c r="D37" s="521">
        <v>0</v>
      </c>
      <c r="E37" s="525">
        <v>0</v>
      </c>
      <c r="F37" s="525">
        <v>0</v>
      </c>
      <c r="G37" s="230" t="s">
        <v>1256</v>
      </c>
      <c r="H37" s="228" t="s">
        <v>1261</v>
      </c>
      <c r="I37" s="229" t="s">
        <v>8</v>
      </c>
      <c r="J37" s="18" t="s">
        <v>1257</v>
      </c>
      <c r="K37" s="18" t="s">
        <v>9</v>
      </c>
      <c r="L37" s="18" t="s">
        <v>10</v>
      </c>
      <c r="M37" s="18" t="s">
        <v>1258</v>
      </c>
      <c r="N37" s="18" t="s">
        <v>1259</v>
      </c>
      <c r="O37" s="229" t="s">
        <v>1260</v>
      </c>
      <c r="P37" s="18" t="s">
        <v>11</v>
      </c>
      <c r="Q37" s="235" t="s">
        <v>5</v>
      </c>
      <c r="R37" s="229" t="s">
        <v>6</v>
      </c>
      <c r="S37" s="236" t="s">
        <v>13</v>
      </c>
      <c r="T37" s="517"/>
      <c r="U37" s="517"/>
      <c r="W37" s="34" t="s">
        <v>191</v>
      </c>
      <c r="X37" s="34" t="s">
        <v>8</v>
      </c>
      <c r="Y37" s="34" t="s">
        <v>11</v>
      </c>
      <c r="Z37" s="34" t="s">
        <v>192</v>
      </c>
      <c r="AA37" s="34" t="s">
        <v>13</v>
      </c>
      <c r="AB37" s="34" t="s">
        <v>6</v>
      </c>
    </row>
    <row r="38" spans="1:28" ht="24.95" customHeight="1">
      <c r="A38" s="32">
        <f>Seznam!B29</f>
        <v>1</v>
      </c>
      <c r="B38" s="244" t="str">
        <f>Seznam!C29</f>
        <v>Gill Darja</v>
      </c>
      <c r="C38" s="244">
        <f>Seznam!D29</f>
        <v>2009</v>
      </c>
      <c r="D38" s="244" t="str">
        <f>Seznam!E29</f>
        <v>SK Provo Brno</v>
      </c>
      <c r="E38" s="244" t="str">
        <f>Seznam!F29</f>
        <v>CZE</v>
      </c>
      <c r="F38" s="198" t="s">
        <v>1610</v>
      </c>
      <c r="G38" s="207">
        <v>1.7</v>
      </c>
      <c r="H38" s="208">
        <v>1.5</v>
      </c>
      <c r="I38" s="209">
        <f>G38+H38</f>
        <v>3.2</v>
      </c>
      <c r="J38" s="223">
        <v>2.2999999999999998</v>
      </c>
      <c r="K38" s="224">
        <v>4</v>
      </c>
      <c r="L38" s="225">
        <v>3</v>
      </c>
      <c r="M38" s="226">
        <v>2.6</v>
      </c>
      <c r="N38" s="226">
        <v>2.5</v>
      </c>
      <c r="O38" s="227">
        <f>IF($O$2=2,TRUNC(SUM(K38:L38)/2*1000)/1000,IF($O$2=3,TRUNC(SUM(K38:M38)/3*1000)/1000,IF($O$2=4,TRUNC(MEDIAN(K38:N38)*1000)/1000,"???")))</f>
        <v>2.8</v>
      </c>
      <c r="P38" s="231">
        <f>IF(AND(J38=0,O38=0),0,IF(($Q$2-J38-O38)&lt;0,0,$Q$2-J38-O38))</f>
        <v>4.9000000000000004</v>
      </c>
      <c r="Q38" s="225"/>
      <c r="R38" s="211">
        <f>I38+P38-Q38</f>
        <v>8.1000000000000014</v>
      </c>
      <c r="S38" s="24">
        <f t="shared" ref="S38:S63" si="8">R9+R38</f>
        <v>16.850000000000001</v>
      </c>
      <c r="T38" s="20">
        <f t="shared" ref="T38:T63" si="9">RANK(R38,$R$38:$R$63)</f>
        <v>1</v>
      </c>
      <c r="U38" s="25">
        <f t="shared" ref="U38:U63" si="10">RANK(S38,$S$38:$S$63)</f>
        <v>2</v>
      </c>
      <c r="W38" s="35" t="str">
        <f t="shared" ref="W38:W63" si="11">F38</f>
        <v>obruč</v>
      </c>
      <c r="X38" s="31">
        <f>I38</f>
        <v>3.2</v>
      </c>
      <c r="Y38" s="31">
        <f t="shared" ref="Y38:AB52" si="12">P38</f>
        <v>4.9000000000000004</v>
      </c>
      <c r="Z38" s="31">
        <f t="shared" si="12"/>
        <v>0</v>
      </c>
      <c r="AA38" s="31">
        <f t="shared" si="12"/>
        <v>8.1000000000000014</v>
      </c>
      <c r="AB38" s="31">
        <f t="shared" si="12"/>
        <v>16.850000000000001</v>
      </c>
    </row>
    <row r="39" spans="1:28" ht="24.95" customHeight="1">
      <c r="A39" s="32">
        <f>Seznam!B30</f>
        <v>2</v>
      </c>
      <c r="B39" s="244" t="str">
        <f>Seznam!C30</f>
        <v>Švomová Sydney</v>
      </c>
      <c r="C39" s="244">
        <f>Seznam!D30</f>
        <v>2009</v>
      </c>
      <c r="D39" s="244" t="str">
        <f>Seznam!E30</f>
        <v>Active SVČ Žďár nad Sázavou</v>
      </c>
      <c r="E39" s="244" t="str">
        <f>Seznam!F30</f>
        <v>CZE</v>
      </c>
      <c r="F39" s="198" t="s">
        <v>1610</v>
      </c>
      <c r="G39" s="207">
        <v>0.9</v>
      </c>
      <c r="H39" s="208">
        <v>2.4</v>
      </c>
      <c r="I39" s="209">
        <f t="shared" ref="I39:I63" si="13">G39+H39</f>
        <v>3.3</v>
      </c>
      <c r="J39" s="223">
        <v>2.6</v>
      </c>
      <c r="K39" s="224">
        <v>4.5</v>
      </c>
      <c r="L39" s="225">
        <v>3.8</v>
      </c>
      <c r="M39" s="226">
        <v>4</v>
      </c>
      <c r="N39" s="226">
        <v>3.1</v>
      </c>
      <c r="O39" s="227">
        <f t="shared" ref="O39:O63" si="14">IF($O$2=2,TRUNC(SUM(K39:L39)/2*1000)/1000,IF($O$2=3,TRUNC(SUM(K39:M39)/3*1000)/1000,IF($O$2=4,TRUNC(MEDIAN(K39:N39)*1000)/1000,"???")))</f>
        <v>3.9</v>
      </c>
      <c r="P39" s="231">
        <f t="shared" ref="P39:P63" si="15">IF(AND(J39=0,O39=0),0,IF(($Q$2-J39-O39)&lt;0,0,$Q$2-J39-O39))</f>
        <v>3.5000000000000004</v>
      </c>
      <c r="Q39" s="225"/>
      <c r="R39" s="211">
        <f t="shared" ref="R39:R63" si="16">I39+P39-Q39</f>
        <v>6.8000000000000007</v>
      </c>
      <c r="S39" s="24">
        <f t="shared" si="8"/>
        <v>14.399999999999999</v>
      </c>
      <c r="T39" s="20">
        <f t="shared" si="9"/>
        <v>5</v>
      </c>
      <c r="U39" s="25">
        <f t="shared" si="10"/>
        <v>7</v>
      </c>
      <c r="W39" s="35" t="str">
        <f t="shared" si="11"/>
        <v>obruč</v>
      </c>
      <c r="X39" s="31">
        <f t="shared" ref="X39:X63" si="17">I39</f>
        <v>3.3</v>
      </c>
      <c r="Y39" s="31">
        <f t="shared" si="12"/>
        <v>3.5000000000000004</v>
      </c>
      <c r="Z39" s="31">
        <f t="shared" si="12"/>
        <v>0</v>
      </c>
      <c r="AA39" s="31">
        <f t="shared" si="12"/>
        <v>6.8000000000000007</v>
      </c>
      <c r="AB39" s="31">
        <f t="shared" si="12"/>
        <v>14.399999999999999</v>
      </c>
    </row>
    <row r="40" spans="1:28" ht="24.95" customHeight="1">
      <c r="A40" s="32">
        <f>Seznam!B31</f>
        <v>3</v>
      </c>
      <c r="B40" s="244" t="str">
        <f>Seznam!C31</f>
        <v>Damerová Nataly</v>
      </c>
      <c r="C40" s="244">
        <f>Seznam!D31</f>
        <v>2009</v>
      </c>
      <c r="D40" s="244" t="str">
        <f>Seznam!E31</f>
        <v>SK MG Mantila Brno</v>
      </c>
      <c r="E40" s="244" t="str">
        <f>Seznam!F31</f>
        <v>CZE</v>
      </c>
      <c r="F40" s="198" t="s">
        <v>1610</v>
      </c>
      <c r="G40" s="207">
        <v>0.6</v>
      </c>
      <c r="H40" s="208">
        <v>0.9</v>
      </c>
      <c r="I40" s="209">
        <f t="shared" si="13"/>
        <v>1.5</v>
      </c>
      <c r="J40" s="223">
        <v>2.2999999999999998</v>
      </c>
      <c r="K40" s="224">
        <v>6.2</v>
      </c>
      <c r="L40" s="225">
        <v>5.3</v>
      </c>
      <c r="M40" s="226">
        <v>5.0999999999999996</v>
      </c>
      <c r="N40" s="226">
        <v>4.3</v>
      </c>
      <c r="O40" s="227">
        <f t="shared" si="14"/>
        <v>5.2</v>
      </c>
      <c r="P40" s="231">
        <f t="shared" si="15"/>
        <v>2.5</v>
      </c>
      <c r="Q40" s="225"/>
      <c r="R40" s="211">
        <f t="shared" si="16"/>
        <v>4</v>
      </c>
      <c r="S40" s="24">
        <f t="shared" si="8"/>
        <v>11.8</v>
      </c>
      <c r="T40" s="20">
        <f t="shared" si="9"/>
        <v>13</v>
      </c>
      <c r="U40" s="25">
        <f t="shared" si="10"/>
        <v>13</v>
      </c>
      <c r="W40" s="35" t="str">
        <f t="shared" si="11"/>
        <v>obruč</v>
      </c>
      <c r="X40" s="31">
        <f t="shared" si="17"/>
        <v>1.5</v>
      </c>
      <c r="Y40" s="31">
        <f t="shared" si="12"/>
        <v>2.5</v>
      </c>
      <c r="Z40" s="31">
        <f t="shared" si="12"/>
        <v>0</v>
      </c>
      <c r="AA40" s="31">
        <f t="shared" si="12"/>
        <v>4</v>
      </c>
      <c r="AB40" s="31">
        <f t="shared" si="12"/>
        <v>11.8</v>
      </c>
    </row>
    <row r="41" spans="1:28" ht="24.95" customHeight="1">
      <c r="A41" s="32">
        <f>Seznam!B32</f>
        <v>5</v>
      </c>
      <c r="B41" s="244" t="str">
        <f>Seznam!C32</f>
        <v>Zemanová Veronika</v>
      </c>
      <c r="C41" s="244">
        <f>Seznam!D32</f>
        <v>2009</v>
      </c>
      <c r="D41" s="244" t="str">
        <f>Seznam!E32</f>
        <v>SK Provo Brno</v>
      </c>
      <c r="E41" s="244" t="str">
        <f>Seznam!F32</f>
        <v>CZE</v>
      </c>
      <c r="F41" s="198" t="s">
        <v>1610</v>
      </c>
      <c r="G41" s="207">
        <v>1.4</v>
      </c>
      <c r="H41" s="208">
        <v>1.6</v>
      </c>
      <c r="I41" s="209">
        <f t="shared" si="13"/>
        <v>3</v>
      </c>
      <c r="J41" s="223">
        <v>2</v>
      </c>
      <c r="K41" s="224">
        <v>3.4</v>
      </c>
      <c r="L41" s="225">
        <v>5.9</v>
      </c>
      <c r="M41" s="226">
        <v>3.8</v>
      </c>
      <c r="N41" s="226">
        <v>5.3</v>
      </c>
      <c r="O41" s="227">
        <f t="shared" si="14"/>
        <v>4.55</v>
      </c>
      <c r="P41" s="231">
        <f t="shared" si="15"/>
        <v>3.45</v>
      </c>
      <c r="Q41" s="225">
        <v>0.3</v>
      </c>
      <c r="R41" s="211">
        <f t="shared" si="16"/>
        <v>6.15</v>
      </c>
      <c r="S41" s="24">
        <f t="shared" si="8"/>
        <v>14.75</v>
      </c>
      <c r="T41" s="20">
        <f t="shared" si="9"/>
        <v>8</v>
      </c>
      <c r="U41" s="25">
        <f t="shared" si="10"/>
        <v>6</v>
      </c>
      <c r="W41" s="35" t="str">
        <f t="shared" si="11"/>
        <v>obruč</v>
      </c>
      <c r="X41" s="31">
        <f t="shared" si="17"/>
        <v>3</v>
      </c>
      <c r="Y41" s="31">
        <f t="shared" si="12"/>
        <v>3.45</v>
      </c>
      <c r="Z41" s="31">
        <f t="shared" si="12"/>
        <v>0.3</v>
      </c>
      <c r="AA41" s="31">
        <f t="shared" si="12"/>
        <v>6.15</v>
      </c>
      <c r="AB41" s="31">
        <f t="shared" si="12"/>
        <v>14.75</v>
      </c>
    </row>
    <row r="42" spans="1:28" ht="24.95" customHeight="1">
      <c r="A42" s="32">
        <f>Seznam!B33</f>
        <v>6</v>
      </c>
      <c r="B42" s="244" t="str">
        <f>Seznam!C33</f>
        <v>Pezelj Maria</v>
      </c>
      <c r="C42" s="244">
        <f>Seznam!D33</f>
        <v>2009</v>
      </c>
      <c r="D42" s="244" t="str">
        <f>Seznam!E33</f>
        <v>GK Maksimir</v>
      </c>
      <c r="E42" s="244" t="str">
        <f>Seznam!F33</f>
        <v>CRO</v>
      </c>
      <c r="F42" s="198" t="s">
        <v>1610</v>
      </c>
      <c r="G42" s="207">
        <v>1.4</v>
      </c>
      <c r="H42" s="208">
        <v>1.4</v>
      </c>
      <c r="I42" s="209">
        <f t="shared" si="13"/>
        <v>2.8</v>
      </c>
      <c r="J42" s="223">
        <v>2.6</v>
      </c>
      <c r="K42" s="224">
        <v>4</v>
      </c>
      <c r="L42" s="225">
        <v>5.9</v>
      </c>
      <c r="M42" s="226">
        <v>4.0999999999999996</v>
      </c>
      <c r="N42" s="226">
        <v>3.9</v>
      </c>
      <c r="O42" s="227">
        <f t="shared" si="14"/>
        <v>4.05</v>
      </c>
      <c r="P42" s="231">
        <f t="shared" si="15"/>
        <v>3.3500000000000005</v>
      </c>
      <c r="Q42" s="225"/>
      <c r="R42" s="211">
        <f t="shared" si="16"/>
        <v>6.15</v>
      </c>
      <c r="S42" s="24">
        <f t="shared" si="8"/>
        <v>12.6</v>
      </c>
      <c r="T42" s="20">
        <f t="shared" si="9"/>
        <v>8</v>
      </c>
      <c r="U42" s="25">
        <f t="shared" si="10"/>
        <v>12</v>
      </c>
      <c r="W42" s="35" t="str">
        <f t="shared" si="11"/>
        <v>obruč</v>
      </c>
      <c r="X42" s="31">
        <f t="shared" si="17"/>
        <v>2.8</v>
      </c>
      <c r="Y42" s="31">
        <f t="shared" si="12"/>
        <v>3.3500000000000005</v>
      </c>
      <c r="Z42" s="31">
        <f t="shared" si="12"/>
        <v>0</v>
      </c>
      <c r="AA42" s="31">
        <f t="shared" si="12"/>
        <v>6.15</v>
      </c>
      <c r="AB42" s="31">
        <f t="shared" si="12"/>
        <v>12.6</v>
      </c>
    </row>
    <row r="43" spans="1:28" ht="24.95" customHeight="1">
      <c r="A43" s="32">
        <f>Seznam!B34</f>
        <v>7</v>
      </c>
      <c r="B43" s="244" t="str">
        <f>Seznam!C34</f>
        <v>Plocková Veronika</v>
      </c>
      <c r="C43" s="244">
        <f>Seznam!D34</f>
        <v>2009</v>
      </c>
      <c r="D43" s="244" t="str">
        <f>Seznam!E34</f>
        <v>TJ Sokol Praha VII</v>
      </c>
      <c r="E43" s="244" t="str">
        <f>Seznam!F34</f>
        <v>CZE</v>
      </c>
      <c r="F43" s="198" t="s">
        <v>1607</v>
      </c>
      <c r="G43" s="207">
        <v>0</v>
      </c>
      <c r="H43" s="208">
        <v>0.9</v>
      </c>
      <c r="I43" s="209">
        <f t="shared" si="13"/>
        <v>0.9</v>
      </c>
      <c r="J43" s="223">
        <v>3.4</v>
      </c>
      <c r="K43" s="224">
        <v>5.0999999999999996</v>
      </c>
      <c r="L43" s="225">
        <v>7</v>
      </c>
      <c r="M43" s="226">
        <v>6.9</v>
      </c>
      <c r="N43" s="226">
        <v>6.2</v>
      </c>
      <c r="O43" s="227">
        <f t="shared" si="14"/>
        <v>6.55</v>
      </c>
      <c r="P43" s="231">
        <f t="shared" si="15"/>
        <v>4.9999999999999822E-2</v>
      </c>
      <c r="Q43" s="225"/>
      <c r="R43" s="211">
        <f t="shared" si="16"/>
        <v>0.94999999999999984</v>
      </c>
      <c r="S43" s="24">
        <f t="shared" si="8"/>
        <v>7.25</v>
      </c>
      <c r="T43" s="20">
        <f t="shared" si="9"/>
        <v>23</v>
      </c>
      <c r="U43" s="25">
        <f t="shared" si="10"/>
        <v>20</v>
      </c>
      <c r="W43" s="35" t="str">
        <f t="shared" si="11"/>
        <v>švih</v>
      </c>
      <c r="X43" s="31">
        <f t="shared" si="17"/>
        <v>0.9</v>
      </c>
      <c r="Y43" s="31">
        <f t="shared" si="12"/>
        <v>4.9999999999999822E-2</v>
      </c>
      <c r="Z43" s="31">
        <f t="shared" si="12"/>
        <v>0</v>
      </c>
      <c r="AA43" s="31">
        <f t="shared" si="12"/>
        <v>0.94999999999999984</v>
      </c>
      <c r="AB43" s="31">
        <f t="shared" si="12"/>
        <v>7.25</v>
      </c>
    </row>
    <row r="44" spans="1:28" ht="24.95" customHeight="1">
      <c r="A44" s="32">
        <f>Seznam!B35</f>
        <v>8</v>
      </c>
      <c r="B44" s="244" t="str">
        <f>Seznam!C35</f>
        <v>Lorencová Kateřina</v>
      </c>
      <c r="C44" s="244">
        <f>Seznam!D35</f>
        <v>2009</v>
      </c>
      <c r="D44" s="244" t="str">
        <f>Seznam!E35</f>
        <v>TJ Sokol Jablonec nad Nisou</v>
      </c>
      <c r="E44" s="244" t="str">
        <f>Seznam!F35</f>
        <v>CZE</v>
      </c>
      <c r="F44" s="198" t="s">
        <v>1607</v>
      </c>
      <c r="G44" s="207">
        <v>1.2</v>
      </c>
      <c r="H44" s="208">
        <v>0.5</v>
      </c>
      <c r="I44" s="209">
        <f t="shared" si="13"/>
        <v>1.7</v>
      </c>
      <c r="J44" s="223">
        <v>3.4</v>
      </c>
      <c r="K44" s="224">
        <v>3.9</v>
      </c>
      <c r="L44" s="225">
        <v>4.3</v>
      </c>
      <c r="M44" s="226">
        <v>5.4</v>
      </c>
      <c r="N44" s="226">
        <v>6.1</v>
      </c>
      <c r="O44" s="227">
        <f t="shared" si="14"/>
        <v>4.8499999999999996</v>
      </c>
      <c r="P44" s="231">
        <f t="shared" si="15"/>
        <v>1.75</v>
      </c>
      <c r="Q44" s="225"/>
      <c r="R44" s="211">
        <f t="shared" si="16"/>
        <v>3.45</v>
      </c>
      <c r="S44" s="24">
        <f t="shared" si="8"/>
        <v>8.8999999999999986</v>
      </c>
      <c r="T44" s="20">
        <f t="shared" si="9"/>
        <v>16</v>
      </c>
      <c r="U44" s="25">
        <f t="shared" si="10"/>
        <v>18</v>
      </c>
      <c r="W44" s="35" t="str">
        <f t="shared" si="11"/>
        <v>švih</v>
      </c>
      <c r="X44" s="31">
        <f t="shared" si="17"/>
        <v>1.7</v>
      </c>
      <c r="Y44" s="31">
        <f t="shared" si="12"/>
        <v>1.75</v>
      </c>
      <c r="Z44" s="31">
        <f t="shared" si="12"/>
        <v>0</v>
      </c>
      <c r="AA44" s="31">
        <f t="shared" si="12"/>
        <v>3.45</v>
      </c>
      <c r="AB44" s="31">
        <f t="shared" si="12"/>
        <v>8.8999999999999986</v>
      </c>
    </row>
    <row r="45" spans="1:28" ht="24.95" customHeight="1">
      <c r="A45" s="32">
        <f>Seznam!B36</f>
        <v>9</v>
      </c>
      <c r="B45" s="244" t="str">
        <f>Seznam!C36</f>
        <v>Mandíková Karolína</v>
      </c>
      <c r="C45" s="244">
        <f>Seznam!D36</f>
        <v>2009</v>
      </c>
      <c r="D45" s="244" t="str">
        <f>Seznam!E36</f>
        <v>SK Motorlet Praha</v>
      </c>
      <c r="E45" s="244" t="str">
        <f>Seznam!F36</f>
        <v>CZE</v>
      </c>
      <c r="F45" s="198" t="s">
        <v>1607</v>
      </c>
      <c r="G45" s="207">
        <v>1.3</v>
      </c>
      <c r="H45" s="208">
        <v>2</v>
      </c>
      <c r="I45" s="209">
        <f t="shared" si="13"/>
        <v>3.3</v>
      </c>
      <c r="J45" s="223">
        <v>2.4</v>
      </c>
      <c r="K45" s="224">
        <v>3.9</v>
      </c>
      <c r="L45" s="225">
        <v>3.4</v>
      </c>
      <c r="M45" s="226">
        <v>3.8</v>
      </c>
      <c r="N45" s="226">
        <v>4.8</v>
      </c>
      <c r="O45" s="227">
        <f t="shared" si="14"/>
        <v>3.85</v>
      </c>
      <c r="P45" s="231">
        <f t="shared" si="15"/>
        <v>3.7499999999999996</v>
      </c>
      <c r="Q45" s="225"/>
      <c r="R45" s="211">
        <f t="shared" si="16"/>
        <v>7.0499999999999989</v>
      </c>
      <c r="S45" s="24">
        <f t="shared" si="8"/>
        <v>16.600000000000001</v>
      </c>
      <c r="T45" s="20">
        <f t="shared" si="9"/>
        <v>4</v>
      </c>
      <c r="U45" s="25">
        <f t="shared" si="10"/>
        <v>3</v>
      </c>
      <c r="W45" s="35" t="str">
        <f t="shared" si="11"/>
        <v>švih</v>
      </c>
      <c r="X45" s="31">
        <f t="shared" si="17"/>
        <v>3.3</v>
      </c>
      <c r="Y45" s="31">
        <f t="shared" si="12"/>
        <v>3.7499999999999996</v>
      </c>
      <c r="Z45" s="31">
        <f t="shared" si="12"/>
        <v>0</v>
      </c>
      <c r="AA45" s="31">
        <f t="shared" si="12"/>
        <v>7.0499999999999989</v>
      </c>
      <c r="AB45" s="31">
        <f t="shared" si="12"/>
        <v>16.600000000000001</v>
      </c>
    </row>
    <row r="46" spans="1:28" ht="24.95" customHeight="1">
      <c r="A46" s="32">
        <f>Seznam!B37</f>
        <v>10</v>
      </c>
      <c r="B46" s="244" t="str">
        <f>Seznam!C37</f>
        <v>Semenjuková Viktorie</v>
      </c>
      <c r="C46" s="244">
        <f>Seznam!D37</f>
        <v>2009</v>
      </c>
      <c r="D46" s="244" t="str">
        <f>Seznam!E37</f>
        <v>SK Provo Brno</v>
      </c>
      <c r="E46" s="244" t="str">
        <f>Seznam!F37</f>
        <v>CZE</v>
      </c>
      <c r="F46" s="198" t="s">
        <v>1610</v>
      </c>
      <c r="G46" s="207">
        <v>1.9</v>
      </c>
      <c r="H46" s="208">
        <v>1.2</v>
      </c>
      <c r="I46" s="209">
        <f t="shared" si="13"/>
        <v>3.0999999999999996</v>
      </c>
      <c r="J46" s="223">
        <v>2.2999999999999998</v>
      </c>
      <c r="K46" s="224">
        <v>4</v>
      </c>
      <c r="L46" s="225">
        <v>5.2</v>
      </c>
      <c r="M46" s="226">
        <v>2.9</v>
      </c>
      <c r="N46" s="226">
        <v>4.5999999999999996</v>
      </c>
      <c r="O46" s="227">
        <f t="shared" si="14"/>
        <v>4.3</v>
      </c>
      <c r="P46" s="231">
        <f t="shared" si="15"/>
        <v>3.4000000000000004</v>
      </c>
      <c r="Q46" s="225"/>
      <c r="R46" s="211">
        <f t="shared" si="16"/>
        <v>6.5</v>
      </c>
      <c r="S46" s="24">
        <f t="shared" si="8"/>
        <v>13.700000000000001</v>
      </c>
      <c r="T46" s="20">
        <f t="shared" si="9"/>
        <v>6</v>
      </c>
      <c r="U46" s="25">
        <f t="shared" si="10"/>
        <v>9</v>
      </c>
      <c r="W46" s="35" t="str">
        <f t="shared" si="11"/>
        <v>obruč</v>
      </c>
      <c r="X46" s="31">
        <f t="shared" si="17"/>
        <v>3.0999999999999996</v>
      </c>
      <c r="Y46" s="31">
        <f t="shared" si="12"/>
        <v>3.4000000000000004</v>
      </c>
      <c r="Z46" s="31">
        <f t="shared" si="12"/>
        <v>0</v>
      </c>
      <c r="AA46" s="31">
        <f t="shared" si="12"/>
        <v>6.5</v>
      </c>
      <c r="AB46" s="31">
        <f t="shared" si="12"/>
        <v>13.700000000000001</v>
      </c>
    </row>
    <row r="47" spans="1:28" ht="24.95" customHeight="1">
      <c r="A47" s="32">
        <f>Seznam!B38</f>
        <v>11</v>
      </c>
      <c r="B47" s="244" t="str">
        <f>Seznam!C38</f>
        <v>Smažilová Bibiana</v>
      </c>
      <c r="C47" s="244">
        <f>Seznam!D38</f>
        <v>2009</v>
      </c>
      <c r="D47" s="244" t="str">
        <f>Seznam!E38</f>
        <v>Active SVČ Žďár nad Sázavou</v>
      </c>
      <c r="E47" s="244" t="str">
        <f>Seznam!F38</f>
        <v>CZE</v>
      </c>
      <c r="F47" s="198" t="s">
        <v>1610</v>
      </c>
      <c r="G47" s="207">
        <v>0.6</v>
      </c>
      <c r="H47" s="208">
        <v>1.4</v>
      </c>
      <c r="I47" s="209">
        <f t="shared" si="13"/>
        <v>2</v>
      </c>
      <c r="J47" s="223">
        <v>3</v>
      </c>
      <c r="K47" s="224">
        <v>4.9000000000000004</v>
      </c>
      <c r="L47" s="225">
        <v>6.5</v>
      </c>
      <c r="M47" s="226">
        <v>6.7</v>
      </c>
      <c r="N47" s="226">
        <v>6.8</v>
      </c>
      <c r="O47" s="227">
        <f t="shared" si="14"/>
        <v>6.6</v>
      </c>
      <c r="P47" s="231">
        <f t="shared" si="15"/>
        <v>0.40000000000000036</v>
      </c>
      <c r="Q47" s="225"/>
      <c r="R47" s="211">
        <f t="shared" si="16"/>
        <v>2.4000000000000004</v>
      </c>
      <c r="S47" s="24">
        <f t="shared" si="8"/>
        <v>7.2</v>
      </c>
      <c r="T47" s="20">
        <f t="shared" si="9"/>
        <v>19</v>
      </c>
      <c r="U47" s="25">
        <f t="shared" si="10"/>
        <v>21</v>
      </c>
      <c r="W47" s="35" t="str">
        <f t="shared" si="11"/>
        <v>obruč</v>
      </c>
      <c r="X47" s="31">
        <f t="shared" si="17"/>
        <v>2</v>
      </c>
      <c r="Y47" s="31">
        <f t="shared" si="12"/>
        <v>0.40000000000000036</v>
      </c>
      <c r="Z47" s="31">
        <f t="shared" si="12"/>
        <v>0</v>
      </c>
      <c r="AA47" s="31">
        <f t="shared" si="12"/>
        <v>2.4000000000000004</v>
      </c>
      <c r="AB47" s="31">
        <f t="shared" si="12"/>
        <v>7.2</v>
      </c>
    </row>
    <row r="48" spans="1:28" ht="24.95" customHeight="1">
      <c r="A48" s="32">
        <f>Seznam!B39</f>
        <v>12</v>
      </c>
      <c r="B48" s="244" t="str">
        <f>Seznam!C39</f>
        <v>Krejčová Zuzana</v>
      </c>
      <c r="C48" s="244">
        <f>Seznam!D39</f>
        <v>2009</v>
      </c>
      <c r="D48" s="244" t="str">
        <f>Seznam!E39</f>
        <v>RG ESPRIT Jihlava</v>
      </c>
      <c r="E48" s="244" t="str">
        <f>Seznam!F39</f>
        <v>CZE</v>
      </c>
      <c r="F48" s="198" t="s">
        <v>1607</v>
      </c>
      <c r="G48" s="207">
        <v>0.6</v>
      </c>
      <c r="H48" s="208">
        <v>1.2</v>
      </c>
      <c r="I48" s="209">
        <f t="shared" si="13"/>
        <v>1.7999999999999998</v>
      </c>
      <c r="J48" s="223">
        <v>3.3</v>
      </c>
      <c r="K48" s="224">
        <v>5.9</v>
      </c>
      <c r="L48" s="225">
        <v>5.0999999999999996</v>
      </c>
      <c r="M48" s="226">
        <v>6.4</v>
      </c>
      <c r="N48" s="226">
        <v>4.5</v>
      </c>
      <c r="O48" s="227">
        <f t="shared" si="14"/>
        <v>5.5</v>
      </c>
      <c r="P48" s="231">
        <f t="shared" si="15"/>
        <v>1.2000000000000002</v>
      </c>
      <c r="Q48" s="225"/>
      <c r="R48" s="211">
        <f t="shared" si="16"/>
        <v>3</v>
      </c>
      <c r="S48" s="24">
        <f t="shared" si="8"/>
        <v>9.6999999999999993</v>
      </c>
      <c r="T48" s="20">
        <f t="shared" si="9"/>
        <v>17</v>
      </c>
      <c r="U48" s="25">
        <f t="shared" si="10"/>
        <v>16</v>
      </c>
      <c r="W48" s="35" t="str">
        <f t="shared" si="11"/>
        <v>švih</v>
      </c>
      <c r="X48" s="31">
        <f t="shared" si="17"/>
        <v>1.7999999999999998</v>
      </c>
      <c r="Y48" s="31">
        <f t="shared" si="12"/>
        <v>1.2000000000000002</v>
      </c>
      <c r="Z48" s="31">
        <f t="shared" si="12"/>
        <v>0</v>
      </c>
      <c r="AA48" s="31">
        <f t="shared" si="12"/>
        <v>3</v>
      </c>
      <c r="AB48" s="31">
        <f t="shared" si="12"/>
        <v>9.6999999999999993</v>
      </c>
    </row>
    <row r="49" spans="1:28" ht="24.95" customHeight="1">
      <c r="A49" s="32">
        <f>Seznam!B40</f>
        <v>13</v>
      </c>
      <c r="B49" s="244" t="str">
        <f>Seznam!C40</f>
        <v>Poláková Markéta</v>
      </c>
      <c r="C49" s="244">
        <f>Seznam!D40</f>
        <v>2009</v>
      </c>
      <c r="D49" s="244" t="str">
        <f>Seznam!E40</f>
        <v>SK Provo Brno</v>
      </c>
      <c r="E49" s="244" t="str">
        <f>Seznam!F40</f>
        <v>CZE</v>
      </c>
      <c r="F49" s="198" t="s">
        <v>1610</v>
      </c>
      <c r="G49" s="207">
        <v>1.2</v>
      </c>
      <c r="H49" s="208">
        <v>1</v>
      </c>
      <c r="I49" s="209">
        <f t="shared" si="13"/>
        <v>2.2000000000000002</v>
      </c>
      <c r="J49" s="223">
        <v>2.2999999999999998</v>
      </c>
      <c r="K49" s="224">
        <v>4.9000000000000004</v>
      </c>
      <c r="L49" s="225">
        <v>6.1</v>
      </c>
      <c r="M49" s="226">
        <v>5</v>
      </c>
      <c r="N49" s="226">
        <v>5.9</v>
      </c>
      <c r="O49" s="227">
        <f t="shared" si="14"/>
        <v>5.45</v>
      </c>
      <c r="P49" s="231">
        <f t="shared" si="15"/>
        <v>2.25</v>
      </c>
      <c r="Q49" s="225"/>
      <c r="R49" s="211">
        <f t="shared" si="16"/>
        <v>4.45</v>
      </c>
      <c r="S49" s="24">
        <f t="shared" si="8"/>
        <v>14</v>
      </c>
      <c r="T49" s="20">
        <f t="shared" si="9"/>
        <v>11</v>
      </c>
      <c r="U49" s="25">
        <f t="shared" si="10"/>
        <v>8</v>
      </c>
      <c r="W49" s="35" t="str">
        <f t="shared" si="11"/>
        <v>obruč</v>
      </c>
      <c r="X49" s="31">
        <f t="shared" si="17"/>
        <v>2.2000000000000002</v>
      </c>
      <c r="Y49" s="31">
        <f t="shared" si="12"/>
        <v>2.25</v>
      </c>
      <c r="Z49" s="31">
        <f t="shared" si="12"/>
        <v>0</v>
      </c>
      <c r="AA49" s="31">
        <f t="shared" si="12"/>
        <v>4.45</v>
      </c>
      <c r="AB49" s="31">
        <f t="shared" si="12"/>
        <v>14</v>
      </c>
    </row>
    <row r="50" spans="1:28" ht="24.95" customHeight="1">
      <c r="A50" s="32">
        <f>Seznam!B41</f>
        <v>14</v>
      </c>
      <c r="B50" s="244" t="str">
        <f>Seznam!C41</f>
        <v>Kofroňová Anna</v>
      </c>
      <c r="C50" s="244">
        <f>Seznam!D41</f>
        <v>2009</v>
      </c>
      <c r="D50" s="244" t="str">
        <f>Seznam!E41</f>
        <v>La Pirouette Jeseník</v>
      </c>
      <c r="E50" s="244" t="str">
        <f>Seznam!F41</f>
        <v>CZE</v>
      </c>
      <c r="F50" s="198" t="s">
        <v>1610</v>
      </c>
      <c r="G50" s="207">
        <v>1.6</v>
      </c>
      <c r="H50" s="208">
        <v>1.7</v>
      </c>
      <c r="I50" s="209">
        <f t="shared" si="13"/>
        <v>3.3</v>
      </c>
      <c r="J50" s="223">
        <v>2.2000000000000002</v>
      </c>
      <c r="K50" s="224">
        <v>3.9</v>
      </c>
      <c r="L50" s="225">
        <v>4.0999999999999996</v>
      </c>
      <c r="M50" s="226">
        <v>4.0999999999999996</v>
      </c>
      <c r="N50" s="226">
        <v>2.6</v>
      </c>
      <c r="O50" s="227">
        <f t="shared" si="14"/>
        <v>4</v>
      </c>
      <c r="P50" s="231">
        <f t="shared" si="15"/>
        <v>3.8</v>
      </c>
      <c r="Q50" s="225"/>
      <c r="R50" s="211">
        <f t="shared" si="16"/>
        <v>7.1</v>
      </c>
      <c r="S50" s="24">
        <f t="shared" si="8"/>
        <v>18.399999999999999</v>
      </c>
      <c r="T50" s="20">
        <f t="shared" si="9"/>
        <v>3</v>
      </c>
      <c r="U50" s="25">
        <f t="shared" si="10"/>
        <v>1</v>
      </c>
      <c r="W50" s="35" t="str">
        <f t="shared" si="11"/>
        <v>obruč</v>
      </c>
      <c r="X50" s="31">
        <f t="shared" si="17"/>
        <v>3.3</v>
      </c>
      <c r="Y50" s="31">
        <f t="shared" si="12"/>
        <v>3.8</v>
      </c>
      <c r="Z50" s="31">
        <f t="shared" si="12"/>
        <v>0</v>
      </c>
      <c r="AA50" s="31">
        <f t="shared" si="12"/>
        <v>7.1</v>
      </c>
      <c r="AB50" s="31">
        <f t="shared" si="12"/>
        <v>18.399999999999999</v>
      </c>
    </row>
    <row r="51" spans="1:28" ht="24.95" customHeight="1">
      <c r="A51" s="32">
        <f>Seznam!B42</f>
        <v>15</v>
      </c>
      <c r="B51" s="244" t="str">
        <f>Seznam!C42</f>
        <v>Herzog Katharina</v>
      </c>
      <c r="C51" s="244">
        <f>Seznam!D42</f>
        <v>2009</v>
      </c>
      <c r="D51" s="244" t="str">
        <f>Seznam!E42</f>
        <v>Sportunion Rauris</v>
      </c>
      <c r="E51" s="244" t="str">
        <f>Seznam!F42</f>
        <v>AUT</v>
      </c>
      <c r="F51" s="198" t="s">
        <v>1607</v>
      </c>
      <c r="G51" s="207">
        <v>0.8</v>
      </c>
      <c r="H51" s="208">
        <v>0.5</v>
      </c>
      <c r="I51" s="209">
        <f t="shared" si="13"/>
        <v>1.3</v>
      </c>
      <c r="J51" s="223">
        <v>3.6</v>
      </c>
      <c r="K51" s="224">
        <v>5.4</v>
      </c>
      <c r="L51" s="225">
        <v>7.1</v>
      </c>
      <c r="M51" s="226">
        <v>6.1</v>
      </c>
      <c r="N51" s="226">
        <v>7.2</v>
      </c>
      <c r="O51" s="227">
        <f t="shared" si="14"/>
        <v>6.6</v>
      </c>
      <c r="P51" s="231">
        <f t="shared" si="15"/>
        <v>0</v>
      </c>
      <c r="Q51" s="225"/>
      <c r="R51" s="211">
        <f t="shared" si="16"/>
        <v>1.3</v>
      </c>
      <c r="S51" s="24">
        <f t="shared" si="8"/>
        <v>6.35</v>
      </c>
      <c r="T51" s="20">
        <f t="shared" si="9"/>
        <v>22</v>
      </c>
      <c r="U51" s="25">
        <f t="shared" si="10"/>
        <v>24</v>
      </c>
      <c r="W51" s="35" t="str">
        <f t="shared" si="11"/>
        <v>švih</v>
      </c>
      <c r="X51" s="31">
        <f t="shared" si="17"/>
        <v>1.3</v>
      </c>
      <c r="Y51" s="31">
        <f t="shared" si="12"/>
        <v>0</v>
      </c>
      <c r="Z51" s="31">
        <f t="shared" si="12"/>
        <v>0</v>
      </c>
      <c r="AA51" s="31">
        <f t="shared" si="12"/>
        <v>1.3</v>
      </c>
      <c r="AB51" s="31">
        <f t="shared" si="12"/>
        <v>6.35</v>
      </c>
    </row>
    <row r="52" spans="1:28" ht="24.95" customHeight="1">
      <c r="A52" s="32">
        <f>Seznam!B43</f>
        <v>16</v>
      </c>
      <c r="B52" s="244" t="str">
        <f>Seznam!C43</f>
        <v>Kloubková Veronika</v>
      </c>
      <c r="C52" s="244">
        <f>Seznam!D43</f>
        <v>2009</v>
      </c>
      <c r="D52" s="244" t="str">
        <f>Seznam!E43</f>
        <v>TJ Sokol Jablonec nad Nisou</v>
      </c>
      <c r="E52" s="244" t="str">
        <f>Seznam!F43</f>
        <v>CZE</v>
      </c>
      <c r="F52" s="198" t="s">
        <v>1607</v>
      </c>
      <c r="G52" s="207">
        <v>1.2</v>
      </c>
      <c r="H52" s="208">
        <v>0.4</v>
      </c>
      <c r="I52" s="209">
        <f t="shared" si="13"/>
        <v>1.6</v>
      </c>
      <c r="J52" s="223">
        <v>2.9</v>
      </c>
      <c r="K52" s="224">
        <v>3.2</v>
      </c>
      <c r="L52" s="225">
        <v>4.9000000000000004</v>
      </c>
      <c r="M52" s="226">
        <v>5.0999999999999996</v>
      </c>
      <c r="N52" s="226">
        <v>6.9</v>
      </c>
      <c r="O52" s="227">
        <f t="shared" si="14"/>
        <v>5</v>
      </c>
      <c r="P52" s="231">
        <f t="shared" si="15"/>
        <v>2.0999999999999996</v>
      </c>
      <c r="Q52" s="225"/>
      <c r="R52" s="211">
        <f t="shared" si="16"/>
        <v>3.6999999999999997</v>
      </c>
      <c r="S52" s="24">
        <f t="shared" si="8"/>
        <v>9.3000000000000007</v>
      </c>
      <c r="T52" s="20">
        <f t="shared" si="9"/>
        <v>14</v>
      </c>
      <c r="U52" s="25">
        <f t="shared" si="10"/>
        <v>17</v>
      </c>
      <c r="W52" s="35" t="str">
        <f t="shared" si="11"/>
        <v>švih</v>
      </c>
      <c r="X52" s="31">
        <f t="shared" si="17"/>
        <v>1.6</v>
      </c>
      <c r="Y52" s="31">
        <f t="shared" si="12"/>
        <v>2.0999999999999996</v>
      </c>
      <c r="Z52" s="31">
        <f t="shared" si="12"/>
        <v>0</v>
      </c>
      <c r="AA52" s="31">
        <f t="shared" si="12"/>
        <v>3.6999999999999997</v>
      </c>
      <c r="AB52" s="31">
        <f t="shared" si="12"/>
        <v>9.3000000000000007</v>
      </c>
    </row>
    <row r="53" spans="1:28" ht="24.95" customHeight="1">
      <c r="A53" s="32">
        <f>Seznam!B44</f>
        <v>17</v>
      </c>
      <c r="B53" s="244" t="str">
        <f>Seznam!C44</f>
        <v>Pavelcová Anežka</v>
      </c>
      <c r="C53" s="244">
        <f>Seznam!D44</f>
        <v>2009</v>
      </c>
      <c r="D53" s="244" t="str">
        <f>Seznam!E44</f>
        <v>SK GymŠarm Plzeň</v>
      </c>
      <c r="E53" s="244" t="str">
        <f>Seznam!F44</f>
        <v>CZE</v>
      </c>
      <c r="F53" s="198" t="s">
        <v>1607</v>
      </c>
      <c r="G53" s="207">
        <v>0</v>
      </c>
      <c r="H53" s="208">
        <v>0.3</v>
      </c>
      <c r="I53" s="209">
        <f t="shared" si="13"/>
        <v>0.3</v>
      </c>
      <c r="J53" s="223">
        <v>4.4000000000000004</v>
      </c>
      <c r="K53" s="224">
        <v>7.3</v>
      </c>
      <c r="L53" s="225">
        <v>7.2</v>
      </c>
      <c r="M53" s="226">
        <v>5.6</v>
      </c>
      <c r="N53" s="226">
        <v>6.9</v>
      </c>
      <c r="O53" s="227">
        <f t="shared" si="14"/>
        <v>7.05</v>
      </c>
      <c r="P53" s="231">
        <f t="shared" si="15"/>
        <v>0</v>
      </c>
      <c r="Q53" s="225"/>
      <c r="R53" s="211">
        <f t="shared" si="16"/>
        <v>0.3</v>
      </c>
      <c r="S53" s="24">
        <f t="shared" si="8"/>
        <v>4.95</v>
      </c>
      <c r="T53" s="20">
        <f t="shared" si="9"/>
        <v>26</v>
      </c>
      <c r="U53" s="25">
        <f t="shared" si="10"/>
        <v>26</v>
      </c>
      <c r="W53" s="35" t="str">
        <f t="shared" si="11"/>
        <v>švih</v>
      </c>
      <c r="X53" s="31">
        <f t="shared" si="17"/>
        <v>0.3</v>
      </c>
      <c r="Y53" s="31">
        <f t="shared" ref="Y53:AB63" si="18">P53</f>
        <v>0</v>
      </c>
      <c r="Z53" s="31">
        <f t="shared" si="18"/>
        <v>0</v>
      </c>
      <c r="AA53" s="31">
        <f t="shared" si="18"/>
        <v>0.3</v>
      </c>
      <c r="AB53" s="31">
        <f t="shared" si="18"/>
        <v>4.95</v>
      </c>
    </row>
    <row r="54" spans="1:28" ht="24.95" customHeight="1">
      <c r="A54" s="32">
        <f>Seznam!B45</f>
        <v>18</v>
      </c>
      <c r="B54" s="244" t="str">
        <f>Seznam!C45</f>
        <v>Churanová Amélie</v>
      </c>
      <c r="C54" s="244">
        <f>Seznam!D45</f>
        <v>2009</v>
      </c>
      <c r="D54" s="244" t="str">
        <f>Seznam!E45</f>
        <v>SK MG Máj České Budějovice</v>
      </c>
      <c r="E54" s="244" t="str">
        <f>Seznam!F45</f>
        <v>CZE</v>
      </c>
      <c r="F54" s="198" t="s">
        <v>1610</v>
      </c>
      <c r="G54" s="207">
        <v>0.7</v>
      </c>
      <c r="H54" s="208">
        <v>1.6</v>
      </c>
      <c r="I54" s="209">
        <f t="shared" si="13"/>
        <v>2.2999999999999998</v>
      </c>
      <c r="J54" s="223">
        <v>2.1</v>
      </c>
      <c r="K54" s="224">
        <v>3.1</v>
      </c>
      <c r="L54" s="225">
        <v>3.9</v>
      </c>
      <c r="M54" s="226">
        <v>3.8</v>
      </c>
      <c r="N54" s="226">
        <v>4.9000000000000004</v>
      </c>
      <c r="O54" s="227">
        <f t="shared" si="14"/>
        <v>3.85</v>
      </c>
      <c r="P54" s="231">
        <f t="shared" si="15"/>
        <v>4.0500000000000007</v>
      </c>
      <c r="Q54" s="225"/>
      <c r="R54" s="211">
        <f t="shared" si="16"/>
        <v>6.3500000000000005</v>
      </c>
      <c r="S54" s="24">
        <f t="shared" si="8"/>
        <v>15.500000000000004</v>
      </c>
      <c r="T54" s="20">
        <f t="shared" si="9"/>
        <v>7</v>
      </c>
      <c r="U54" s="25">
        <f t="shared" si="10"/>
        <v>5</v>
      </c>
      <c r="W54" s="35" t="str">
        <f t="shared" si="11"/>
        <v>obruč</v>
      </c>
      <c r="X54" s="31">
        <f t="shared" si="17"/>
        <v>2.2999999999999998</v>
      </c>
      <c r="Y54" s="31">
        <f t="shared" si="18"/>
        <v>4.0500000000000007</v>
      </c>
      <c r="Z54" s="31">
        <f t="shared" si="18"/>
        <v>0</v>
      </c>
      <c r="AA54" s="31">
        <f t="shared" si="18"/>
        <v>6.3500000000000005</v>
      </c>
      <c r="AB54" s="31">
        <f t="shared" si="18"/>
        <v>15.500000000000004</v>
      </c>
    </row>
    <row r="55" spans="1:28" ht="24.95" customHeight="1">
      <c r="A55" s="32">
        <f>Seznam!B46</f>
        <v>19</v>
      </c>
      <c r="B55" s="244" t="str">
        <f>Seznam!C46</f>
        <v>Okáčová Alžběta</v>
      </c>
      <c r="C55" s="244">
        <f>Seznam!D46</f>
        <v>2009</v>
      </c>
      <c r="D55" s="244" t="str">
        <f>Seznam!E46</f>
        <v>SK MG Mantila Brno</v>
      </c>
      <c r="E55" s="244" t="str">
        <f>Seznam!F46</f>
        <v>CZE</v>
      </c>
      <c r="F55" s="198" t="s">
        <v>1610</v>
      </c>
      <c r="G55" s="207">
        <v>0.4</v>
      </c>
      <c r="H55" s="208">
        <v>0.5</v>
      </c>
      <c r="I55" s="209">
        <f t="shared" si="13"/>
        <v>0.9</v>
      </c>
      <c r="J55" s="223">
        <v>3.7</v>
      </c>
      <c r="K55" s="224">
        <v>6</v>
      </c>
      <c r="L55" s="225">
        <v>7.3</v>
      </c>
      <c r="M55" s="226">
        <v>7.1</v>
      </c>
      <c r="N55" s="226">
        <v>5.7</v>
      </c>
      <c r="O55" s="227">
        <f t="shared" si="14"/>
        <v>6.55</v>
      </c>
      <c r="P55" s="231">
        <f t="shared" si="15"/>
        <v>0</v>
      </c>
      <c r="Q55" s="225"/>
      <c r="R55" s="211">
        <f t="shared" si="16"/>
        <v>0.9</v>
      </c>
      <c r="S55" s="24">
        <f t="shared" si="8"/>
        <v>6.35</v>
      </c>
      <c r="T55" s="20">
        <f t="shared" si="9"/>
        <v>24</v>
      </c>
      <c r="U55" s="25">
        <f t="shared" si="10"/>
        <v>24</v>
      </c>
      <c r="W55" s="35" t="str">
        <f t="shared" si="11"/>
        <v>obruč</v>
      </c>
      <c r="X55" s="31">
        <f t="shared" si="17"/>
        <v>0.9</v>
      </c>
      <c r="Y55" s="31">
        <f t="shared" si="18"/>
        <v>0</v>
      </c>
      <c r="Z55" s="31">
        <f t="shared" si="18"/>
        <v>0</v>
      </c>
      <c r="AA55" s="31">
        <f t="shared" si="18"/>
        <v>0.9</v>
      </c>
      <c r="AB55" s="31">
        <f t="shared" si="18"/>
        <v>6.35</v>
      </c>
    </row>
    <row r="56" spans="1:28" ht="24.95" customHeight="1">
      <c r="A56" s="32">
        <f>Seznam!B47</f>
        <v>20</v>
      </c>
      <c r="B56" s="244" t="str">
        <f>Seznam!C47</f>
        <v>Trnková Šárka</v>
      </c>
      <c r="C56" s="244">
        <f>Seznam!D47</f>
        <v>2009</v>
      </c>
      <c r="D56" s="244" t="str">
        <f>Seznam!E47</f>
        <v>RG ESPRIT Jihlava</v>
      </c>
      <c r="E56" s="244" t="str">
        <f>Seznam!F47</f>
        <v>CZE</v>
      </c>
      <c r="F56" s="198" t="s">
        <v>1610</v>
      </c>
      <c r="G56" s="207">
        <v>1.2</v>
      </c>
      <c r="H56" s="208">
        <v>1.3</v>
      </c>
      <c r="I56" s="209">
        <f t="shared" si="13"/>
        <v>2.5</v>
      </c>
      <c r="J56" s="223">
        <v>2.9</v>
      </c>
      <c r="K56" s="224">
        <v>3.8</v>
      </c>
      <c r="L56" s="225">
        <v>5.7</v>
      </c>
      <c r="M56" s="226">
        <v>5.9</v>
      </c>
      <c r="N56" s="226">
        <v>4.5999999999999996</v>
      </c>
      <c r="O56" s="227">
        <f t="shared" si="14"/>
        <v>5.15</v>
      </c>
      <c r="P56" s="231">
        <f t="shared" si="15"/>
        <v>1.9499999999999993</v>
      </c>
      <c r="Q56" s="225"/>
      <c r="R56" s="211">
        <f t="shared" si="16"/>
        <v>4.4499999999999993</v>
      </c>
      <c r="S56" s="24">
        <f t="shared" si="8"/>
        <v>12.649999999999999</v>
      </c>
      <c r="T56" s="20">
        <f t="shared" si="9"/>
        <v>12</v>
      </c>
      <c r="U56" s="25">
        <f t="shared" si="10"/>
        <v>11</v>
      </c>
      <c r="W56" s="35" t="str">
        <f t="shared" si="11"/>
        <v>obruč</v>
      </c>
      <c r="X56" s="31">
        <f t="shared" si="17"/>
        <v>2.5</v>
      </c>
      <c r="Y56" s="31">
        <f t="shared" si="18"/>
        <v>1.9499999999999993</v>
      </c>
      <c r="Z56" s="31">
        <f t="shared" si="18"/>
        <v>0</v>
      </c>
      <c r="AA56" s="31">
        <f t="shared" si="18"/>
        <v>4.4499999999999993</v>
      </c>
      <c r="AB56" s="31">
        <f t="shared" si="18"/>
        <v>12.649999999999999</v>
      </c>
    </row>
    <row r="57" spans="1:28" ht="24.95" customHeight="1">
      <c r="A57" s="32">
        <f>Seznam!B48</f>
        <v>21</v>
      </c>
      <c r="B57" s="244" t="str">
        <f>Seznam!C48</f>
        <v>Vedralová Emma</v>
      </c>
      <c r="C57" s="244">
        <f>Seznam!D48</f>
        <v>2009</v>
      </c>
      <c r="D57" s="244" t="str">
        <f>Seznam!E48</f>
        <v>TJ Sokol Praha VII</v>
      </c>
      <c r="E57" s="244" t="str">
        <f>Seznam!F48</f>
        <v>CZE</v>
      </c>
      <c r="F57" s="198" t="s">
        <v>1607</v>
      </c>
      <c r="G57" s="207">
        <v>0.8</v>
      </c>
      <c r="H57" s="208">
        <v>0.4</v>
      </c>
      <c r="I57" s="209">
        <f t="shared" si="13"/>
        <v>1.2000000000000002</v>
      </c>
      <c r="J57" s="223">
        <v>3.3</v>
      </c>
      <c r="K57" s="224">
        <v>7.5</v>
      </c>
      <c r="L57" s="225">
        <v>7.3</v>
      </c>
      <c r="M57" s="226">
        <v>5.9</v>
      </c>
      <c r="N57" s="226">
        <v>4.7</v>
      </c>
      <c r="O57" s="227">
        <f t="shared" si="14"/>
        <v>6.6</v>
      </c>
      <c r="P57" s="231">
        <f t="shared" si="15"/>
        <v>0.10000000000000053</v>
      </c>
      <c r="Q57" s="225"/>
      <c r="R57" s="211">
        <f t="shared" si="16"/>
        <v>1.3000000000000007</v>
      </c>
      <c r="S57" s="24">
        <f t="shared" si="8"/>
        <v>7.8500000000000014</v>
      </c>
      <c r="T57" s="20">
        <f t="shared" si="9"/>
        <v>21</v>
      </c>
      <c r="U57" s="25">
        <f t="shared" si="10"/>
        <v>19</v>
      </c>
      <c r="W57" s="35" t="str">
        <f t="shared" si="11"/>
        <v>švih</v>
      </c>
      <c r="X57" s="31">
        <f t="shared" si="17"/>
        <v>1.2000000000000002</v>
      </c>
      <c r="Y57" s="31">
        <f t="shared" si="18"/>
        <v>0.10000000000000053</v>
      </c>
      <c r="Z57" s="31">
        <f t="shared" si="18"/>
        <v>0</v>
      </c>
      <c r="AA57" s="31">
        <f t="shared" si="18"/>
        <v>1.3000000000000007</v>
      </c>
      <c r="AB57" s="31">
        <f t="shared" si="18"/>
        <v>7.8500000000000014</v>
      </c>
    </row>
    <row r="58" spans="1:28" ht="24.95" customHeight="1">
      <c r="A58" s="32">
        <f>Seznam!B49</f>
        <v>22</v>
      </c>
      <c r="B58" s="244" t="str">
        <f>Seznam!C49</f>
        <v>Obermoser Lara</v>
      </c>
      <c r="C58" s="244">
        <f>Seznam!D49</f>
        <v>2009</v>
      </c>
      <c r="D58" s="244" t="str">
        <f>Seznam!E49</f>
        <v>Sportunion Rauris</v>
      </c>
      <c r="E58" s="244" t="str">
        <f>Seznam!F49</f>
        <v>AUT</v>
      </c>
      <c r="F58" s="198" t="s">
        <v>1607</v>
      </c>
      <c r="G58" s="207">
        <v>1.5</v>
      </c>
      <c r="H58" s="208">
        <v>0.4</v>
      </c>
      <c r="I58" s="209">
        <f t="shared" si="13"/>
        <v>1.9</v>
      </c>
      <c r="J58" s="223">
        <v>4.2</v>
      </c>
      <c r="K58" s="224">
        <v>6.4</v>
      </c>
      <c r="L58" s="225">
        <v>4.2</v>
      </c>
      <c r="M58" s="226">
        <v>5.4</v>
      </c>
      <c r="N58" s="226">
        <v>6.7</v>
      </c>
      <c r="O58" s="227">
        <f t="shared" si="14"/>
        <v>5.9</v>
      </c>
      <c r="P58" s="231">
        <f t="shared" si="15"/>
        <v>0</v>
      </c>
      <c r="Q58" s="225"/>
      <c r="R58" s="211">
        <f t="shared" si="16"/>
        <v>1.9</v>
      </c>
      <c r="S58" s="24">
        <f t="shared" si="8"/>
        <v>7.1999999999999993</v>
      </c>
      <c r="T58" s="20">
        <f t="shared" si="9"/>
        <v>20</v>
      </c>
      <c r="U58" s="25">
        <f t="shared" si="10"/>
        <v>22</v>
      </c>
      <c r="W58" s="35" t="str">
        <f t="shared" si="11"/>
        <v>švih</v>
      </c>
      <c r="X58" s="31">
        <f t="shared" si="17"/>
        <v>1.9</v>
      </c>
      <c r="Y58" s="31">
        <f t="shared" si="18"/>
        <v>0</v>
      </c>
      <c r="Z58" s="31">
        <f t="shared" si="18"/>
        <v>0</v>
      </c>
      <c r="AA58" s="31">
        <f t="shared" si="18"/>
        <v>1.9</v>
      </c>
      <c r="AB58" s="31">
        <f t="shared" si="18"/>
        <v>7.1999999999999993</v>
      </c>
    </row>
    <row r="59" spans="1:28" ht="24.95" customHeight="1">
      <c r="A59" s="32">
        <f>Seznam!B50</f>
        <v>23</v>
      </c>
      <c r="B59" s="244" t="str">
        <f>Seznam!C50</f>
        <v>Permedlová Nikola</v>
      </c>
      <c r="C59" s="244">
        <f>Seznam!D50</f>
        <v>2009</v>
      </c>
      <c r="D59" s="244" t="str">
        <f>Seznam!E50</f>
        <v>RG Proactive Milevsko</v>
      </c>
      <c r="E59" s="244" t="str">
        <f>Seznam!F50</f>
        <v>CZE</v>
      </c>
      <c r="F59" s="198" t="s">
        <v>1610</v>
      </c>
      <c r="G59" s="207">
        <v>0.9</v>
      </c>
      <c r="H59" s="208">
        <v>1</v>
      </c>
      <c r="I59" s="209">
        <f t="shared" si="13"/>
        <v>1.9</v>
      </c>
      <c r="J59" s="223">
        <v>2.7</v>
      </c>
      <c r="K59" s="224">
        <v>5.9</v>
      </c>
      <c r="L59" s="225">
        <v>5</v>
      </c>
      <c r="M59" s="226">
        <v>5.3</v>
      </c>
      <c r="N59" s="226">
        <v>6.3</v>
      </c>
      <c r="O59" s="227">
        <f t="shared" si="14"/>
        <v>5.6</v>
      </c>
      <c r="P59" s="231">
        <f t="shared" si="15"/>
        <v>1.7000000000000002</v>
      </c>
      <c r="Q59" s="225"/>
      <c r="R59" s="211">
        <f t="shared" si="16"/>
        <v>3.6</v>
      </c>
      <c r="S59" s="24">
        <f t="shared" si="8"/>
        <v>10.6</v>
      </c>
      <c r="T59" s="20">
        <f t="shared" si="9"/>
        <v>15</v>
      </c>
      <c r="U59" s="25">
        <f t="shared" si="10"/>
        <v>15</v>
      </c>
      <c r="W59" s="35" t="str">
        <f t="shared" si="11"/>
        <v>obruč</v>
      </c>
      <c r="X59" s="31">
        <f t="shared" si="17"/>
        <v>1.9</v>
      </c>
      <c r="Y59" s="31">
        <f t="shared" si="18"/>
        <v>1.7000000000000002</v>
      </c>
      <c r="Z59" s="31">
        <f t="shared" si="18"/>
        <v>0</v>
      </c>
      <c r="AA59" s="31">
        <f t="shared" si="18"/>
        <v>3.6</v>
      </c>
      <c r="AB59" s="31">
        <f t="shared" si="18"/>
        <v>10.6</v>
      </c>
    </row>
    <row r="60" spans="1:28" ht="24.95" customHeight="1">
      <c r="A60" s="32">
        <f>Seznam!B51</f>
        <v>24</v>
      </c>
      <c r="B60" s="244" t="str">
        <f>Seznam!C51</f>
        <v>Fučíková Eliška</v>
      </c>
      <c r="C60" s="244">
        <f>Seznam!D51</f>
        <v>2009</v>
      </c>
      <c r="D60" s="244" t="str">
        <f>Seznam!E51</f>
        <v>SK GymŠarm Plzeň</v>
      </c>
      <c r="E60" s="244" t="str">
        <f>Seznam!F51</f>
        <v>CZE</v>
      </c>
      <c r="F60" s="198" t="s">
        <v>1607</v>
      </c>
      <c r="G60" s="207">
        <v>0.4</v>
      </c>
      <c r="H60" s="208">
        <v>0.5</v>
      </c>
      <c r="I60" s="209">
        <f t="shared" si="13"/>
        <v>0.9</v>
      </c>
      <c r="J60" s="223">
        <v>3.9</v>
      </c>
      <c r="K60" s="224">
        <v>5.7</v>
      </c>
      <c r="L60" s="225">
        <v>6.3</v>
      </c>
      <c r="M60" s="226">
        <v>7.2</v>
      </c>
      <c r="N60" s="226">
        <v>7.2</v>
      </c>
      <c r="O60" s="227">
        <f t="shared" si="14"/>
        <v>6.75</v>
      </c>
      <c r="P60" s="231">
        <f t="shared" si="15"/>
        <v>0</v>
      </c>
      <c r="Q60" s="225">
        <v>0.3</v>
      </c>
      <c r="R60" s="211">
        <f t="shared" si="16"/>
        <v>0.60000000000000009</v>
      </c>
      <c r="S60" s="24">
        <f t="shared" si="8"/>
        <v>6.4500000000000011</v>
      </c>
      <c r="T60" s="20">
        <f t="shared" si="9"/>
        <v>25</v>
      </c>
      <c r="U60" s="25">
        <f t="shared" si="10"/>
        <v>23</v>
      </c>
      <c r="W60" s="35" t="str">
        <f t="shared" si="11"/>
        <v>švih</v>
      </c>
      <c r="X60" s="31">
        <f t="shared" si="17"/>
        <v>0.9</v>
      </c>
      <c r="Y60" s="31">
        <f t="shared" si="18"/>
        <v>0</v>
      </c>
      <c r="Z60" s="31">
        <f t="shared" si="18"/>
        <v>0.3</v>
      </c>
      <c r="AA60" s="31">
        <f t="shared" si="18"/>
        <v>0.60000000000000009</v>
      </c>
      <c r="AB60" s="31">
        <f t="shared" si="18"/>
        <v>6.4500000000000011</v>
      </c>
    </row>
    <row r="61" spans="1:28" ht="24.95" customHeight="1">
      <c r="A61" s="32">
        <f>Seznam!B52</f>
        <v>25</v>
      </c>
      <c r="B61" s="244" t="str">
        <f>Seznam!C52</f>
        <v>Tygielska Nell</v>
      </c>
      <c r="C61" s="244">
        <f>Seznam!D52</f>
        <v>2009</v>
      </c>
      <c r="D61" s="244" t="str">
        <f>Seznam!E52</f>
        <v>KSGA Legion Warszawa</v>
      </c>
      <c r="E61" s="244" t="str">
        <f>Seznam!F52</f>
        <v>POL</v>
      </c>
      <c r="F61" s="198" t="s">
        <v>1610</v>
      </c>
      <c r="G61" s="207">
        <v>1.9</v>
      </c>
      <c r="H61" s="208">
        <v>1.7</v>
      </c>
      <c r="I61" s="209">
        <f t="shared" si="13"/>
        <v>3.5999999999999996</v>
      </c>
      <c r="J61" s="223">
        <v>1.8</v>
      </c>
      <c r="K61" s="224">
        <v>5</v>
      </c>
      <c r="L61" s="225">
        <v>3.8</v>
      </c>
      <c r="M61" s="226">
        <v>5.0999999999999996</v>
      </c>
      <c r="N61" s="226">
        <v>3.5</v>
      </c>
      <c r="O61" s="227">
        <f t="shared" si="14"/>
        <v>4.4000000000000004</v>
      </c>
      <c r="P61" s="231">
        <f t="shared" si="15"/>
        <v>3.7999999999999989</v>
      </c>
      <c r="Q61" s="225"/>
      <c r="R61" s="211">
        <f t="shared" si="16"/>
        <v>7.3999999999999986</v>
      </c>
      <c r="S61" s="24">
        <f t="shared" si="8"/>
        <v>15.749999999999998</v>
      </c>
      <c r="T61" s="20">
        <f t="shared" si="9"/>
        <v>2</v>
      </c>
      <c r="U61" s="25">
        <f t="shared" si="10"/>
        <v>4</v>
      </c>
      <c r="W61" s="35" t="str">
        <f t="shared" si="11"/>
        <v>obruč</v>
      </c>
      <c r="X61" s="31">
        <f t="shared" si="17"/>
        <v>3.5999999999999996</v>
      </c>
      <c r="Y61" s="31">
        <f t="shared" si="18"/>
        <v>3.7999999999999989</v>
      </c>
      <c r="Z61" s="31">
        <f t="shared" si="18"/>
        <v>0</v>
      </c>
      <c r="AA61" s="31">
        <f t="shared" si="18"/>
        <v>7.3999999999999986</v>
      </c>
      <c r="AB61" s="31">
        <f t="shared" si="18"/>
        <v>15.749999999999998</v>
      </c>
    </row>
    <row r="62" spans="1:28" ht="24.95" customHeight="1">
      <c r="A62" s="32">
        <f>Seznam!B53</f>
        <v>26</v>
      </c>
      <c r="B62" s="244" t="str">
        <f>Seznam!C53</f>
        <v>Pivoňková Eliška</v>
      </c>
      <c r="C62" s="244">
        <f>Seznam!D53</f>
        <v>2009</v>
      </c>
      <c r="D62" s="244" t="str">
        <f>Seznam!E53</f>
        <v>SK Provo Brno</v>
      </c>
      <c r="E62" s="244" t="str">
        <f>Seznam!F53</f>
        <v>CZE</v>
      </c>
      <c r="F62" s="198" t="s">
        <v>1610</v>
      </c>
      <c r="G62" s="207">
        <v>1.4</v>
      </c>
      <c r="H62" s="208">
        <v>0.9</v>
      </c>
      <c r="I62" s="209">
        <f t="shared" si="13"/>
        <v>2.2999999999999998</v>
      </c>
      <c r="J62" s="223">
        <v>3.1</v>
      </c>
      <c r="K62" s="224">
        <v>4</v>
      </c>
      <c r="L62" s="225">
        <v>3.1</v>
      </c>
      <c r="M62" s="226">
        <v>4.8</v>
      </c>
      <c r="N62" s="226">
        <v>5.4</v>
      </c>
      <c r="O62" s="227">
        <f t="shared" si="14"/>
        <v>4.4000000000000004</v>
      </c>
      <c r="P62" s="231">
        <f t="shared" si="15"/>
        <v>2.5</v>
      </c>
      <c r="Q62" s="225"/>
      <c r="R62" s="211">
        <f t="shared" si="16"/>
        <v>4.8</v>
      </c>
      <c r="S62" s="24">
        <f t="shared" si="8"/>
        <v>12.799999999999999</v>
      </c>
      <c r="T62" s="20">
        <f t="shared" si="9"/>
        <v>10</v>
      </c>
      <c r="U62" s="25">
        <f t="shared" si="10"/>
        <v>10</v>
      </c>
      <c r="W62" s="35" t="str">
        <f t="shared" si="11"/>
        <v>obruč</v>
      </c>
      <c r="X62" s="31">
        <f t="shared" si="17"/>
        <v>2.2999999999999998</v>
      </c>
      <c r="Y62" s="31">
        <f t="shared" si="18"/>
        <v>2.5</v>
      </c>
      <c r="Z62" s="31">
        <f t="shared" si="18"/>
        <v>0</v>
      </c>
      <c r="AA62" s="31">
        <f t="shared" si="18"/>
        <v>4.8</v>
      </c>
      <c r="AB62" s="31">
        <f t="shared" si="18"/>
        <v>12.799999999999999</v>
      </c>
    </row>
    <row r="63" spans="1:28" ht="24.95" customHeight="1">
      <c r="A63" s="32">
        <f>Seznam!B54</f>
        <v>27</v>
      </c>
      <c r="B63" s="244" t="str">
        <f>Seznam!C54</f>
        <v>Musilová Lucie</v>
      </c>
      <c r="C63" s="244">
        <f>Seznam!D54</f>
        <v>2009</v>
      </c>
      <c r="D63" s="244" t="str">
        <f>Seznam!E54</f>
        <v>SK Jihlava</v>
      </c>
      <c r="E63" s="244" t="str">
        <f>Seznam!F54</f>
        <v>CZE</v>
      </c>
      <c r="F63" s="198" t="s">
        <v>1607</v>
      </c>
      <c r="G63" s="207">
        <v>0.3</v>
      </c>
      <c r="H63" s="208">
        <v>0.9</v>
      </c>
      <c r="I63" s="209">
        <f t="shared" si="13"/>
        <v>1.2</v>
      </c>
      <c r="J63" s="223">
        <v>2.7</v>
      </c>
      <c r="K63" s="224">
        <v>5.4</v>
      </c>
      <c r="L63" s="225">
        <v>5.8</v>
      </c>
      <c r="M63" s="226">
        <v>3.2</v>
      </c>
      <c r="N63" s="226">
        <v>6</v>
      </c>
      <c r="O63" s="227">
        <f t="shared" si="14"/>
        <v>5.6</v>
      </c>
      <c r="P63" s="231">
        <f t="shared" si="15"/>
        <v>1.7000000000000002</v>
      </c>
      <c r="Q63" s="225"/>
      <c r="R63" s="211">
        <f t="shared" si="16"/>
        <v>2.9000000000000004</v>
      </c>
      <c r="S63" s="24">
        <f t="shared" si="8"/>
        <v>10.600000000000001</v>
      </c>
      <c r="T63" s="20">
        <f t="shared" si="9"/>
        <v>18</v>
      </c>
      <c r="U63" s="25">
        <f t="shared" si="10"/>
        <v>14</v>
      </c>
      <c r="W63" s="35" t="str">
        <f t="shared" si="11"/>
        <v>švih</v>
      </c>
      <c r="X63" s="31">
        <f t="shared" si="17"/>
        <v>1.2</v>
      </c>
      <c r="Y63" s="31">
        <f t="shared" si="18"/>
        <v>1.7000000000000002</v>
      </c>
      <c r="Z63" s="31">
        <f t="shared" si="18"/>
        <v>0</v>
      </c>
      <c r="AA63" s="31">
        <f t="shared" si="18"/>
        <v>2.9000000000000004</v>
      </c>
      <c r="AB63" s="31">
        <f t="shared" si="18"/>
        <v>10.600000000000001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6:T37"/>
    <mergeCell ref="U36:U37"/>
    <mergeCell ref="A36:A37"/>
    <mergeCell ref="B36:B37"/>
    <mergeCell ref="C36:C37"/>
    <mergeCell ref="D36:D37"/>
    <mergeCell ref="E36:E37"/>
    <mergeCell ref="F36:F37"/>
  </mergeCells>
  <phoneticPr fontId="13" type="noConversion"/>
  <conditionalFormatting sqref="G38:H63 J38:N63 G9:H34 J9:N34">
    <cfRule type="cellIs" dxfId="32" priority="1" stopIfTrue="1" operator="equal">
      <formula>0</formula>
    </cfRule>
  </conditionalFormatting>
  <conditionalFormatting sqref="I38:I63 I9:I34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38:O63">
    <cfRule type="cellIs" dxfId="29" priority="4" stopIfTrue="1" operator="greaterThan">
      <formula>-100</formula>
    </cfRule>
  </conditionalFormatting>
  <conditionalFormatting sqref="O8:O34">
    <cfRule type="cellIs" dxfId="28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opLeftCell="A28" workbookViewId="0">
      <selection activeCell="O27" sqref="O27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22.71093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'S 5'!A3</f>
        <v>5. kategorie: Naděje starší B, ročník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Popis!$D$10</f>
        <v>sestava se švihadlem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229" t="s">
        <v>11</v>
      </c>
      <c r="Q8" s="235" t="s">
        <v>5</v>
      </c>
      <c r="R8" s="229" t="s">
        <v>6</v>
      </c>
      <c r="S8" s="21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Seznam!B55</f>
        <v>1</v>
      </c>
      <c r="B9" s="244" t="str">
        <f>Seznam!C55</f>
        <v>Lněničková Anna Marie</v>
      </c>
      <c r="C9" s="244">
        <f>Seznam!D55</f>
        <v>2008</v>
      </c>
      <c r="D9" s="244" t="str">
        <f>Seznam!E55</f>
        <v>TJ Sokol Praha VII</v>
      </c>
      <c r="E9" s="244" t="str">
        <f>Seznam!F55</f>
        <v>CZE</v>
      </c>
      <c r="F9" s="198"/>
      <c r="G9" s="207">
        <v>1.1000000000000001</v>
      </c>
      <c r="H9" s="208">
        <v>1.8</v>
      </c>
      <c r="I9" s="209">
        <f>G9+H9</f>
        <v>2.9000000000000004</v>
      </c>
      <c r="J9" s="223">
        <v>1.3</v>
      </c>
      <c r="K9" s="224">
        <v>4.2</v>
      </c>
      <c r="L9" s="225">
        <v>5.6</v>
      </c>
      <c r="M9" s="226">
        <v>3.9</v>
      </c>
      <c r="N9" s="226">
        <v>3.6</v>
      </c>
      <c r="O9" s="227">
        <f>IF($O$2=2,TRUNC(SUM(K9:L9)/2*1000)/1000,IF($O$2=3,TRUNC(SUM(K9:M9)/3*1000)/1000,IF($O$2=4,TRUNC(MEDIAN(K9:N9)*1000)/1000,"???")))</f>
        <v>4.05</v>
      </c>
      <c r="P9" s="245">
        <f>IF(AND(J9=0,O9=0),0,IF(($Q$2-J9-O9)&lt;0,0,$Q$2-J9-O9))</f>
        <v>4.6499999999999995</v>
      </c>
      <c r="Q9" s="225"/>
      <c r="R9" s="211">
        <f>I9+P9-Q9</f>
        <v>7.55</v>
      </c>
      <c r="S9" s="24" t="s">
        <v>199</v>
      </c>
      <c r="T9" s="20">
        <f t="shared" ref="T9:T27" si="0">RANK(R9,$R$9:$R$27)</f>
        <v>9</v>
      </c>
      <c r="U9" s="248"/>
      <c r="W9" s="35"/>
      <c r="X9" s="31">
        <f>I9</f>
        <v>2.9000000000000004</v>
      </c>
      <c r="Y9" s="31">
        <f t="shared" ref="Y9:AA10" si="1">P9</f>
        <v>4.6499999999999995</v>
      </c>
      <c r="Z9" s="31">
        <f t="shared" si="1"/>
        <v>0</v>
      </c>
      <c r="AA9" s="31">
        <f t="shared" si="1"/>
        <v>7.55</v>
      </c>
    </row>
    <row r="10" spans="1:27" ht="24.95" customHeight="1">
      <c r="A10" s="32">
        <f>Seznam!B56</f>
        <v>2</v>
      </c>
      <c r="B10" s="244" t="str">
        <f>Seznam!C56</f>
        <v>Osičková Laura</v>
      </c>
      <c r="C10" s="244">
        <f>Seznam!D56</f>
        <v>2008</v>
      </c>
      <c r="D10" s="244" t="str">
        <f>Seznam!E56</f>
        <v>SK Tart MS Brno</v>
      </c>
      <c r="E10" s="244" t="str">
        <f>Seznam!F56</f>
        <v>CZE</v>
      </c>
      <c r="F10" s="198"/>
      <c r="G10" s="207">
        <v>2</v>
      </c>
      <c r="H10" s="208">
        <v>2.2000000000000002</v>
      </c>
      <c r="I10" s="209">
        <f>G10+H10</f>
        <v>4.2</v>
      </c>
      <c r="J10" s="223">
        <v>1</v>
      </c>
      <c r="K10" s="224">
        <v>2.8</v>
      </c>
      <c r="L10" s="225">
        <v>2.2999999999999998</v>
      </c>
      <c r="M10" s="226">
        <v>2.8</v>
      </c>
      <c r="N10" s="226">
        <v>3.5</v>
      </c>
      <c r="O10" s="227">
        <f>IF($O$2=2,TRUNC(SUM(K10:L10)/2*1000)/1000,IF($O$2=3,TRUNC(SUM(K10:M10)/3*1000)/1000,IF($O$2=4,TRUNC(MEDIAN(K10:N10)*1000)/1000,"???")))</f>
        <v>2.8</v>
      </c>
      <c r="P10" s="245">
        <f>IF(AND(J10=0,O10=0),0,IF(($Q$2-J10-O10)&lt;0,0,$Q$2-J10-O10))</f>
        <v>6.2</v>
      </c>
      <c r="Q10" s="225"/>
      <c r="R10" s="211">
        <f>I10+P10-Q10</f>
        <v>10.4</v>
      </c>
      <c r="S10" s="24" t="s">
        <v>199</v>
      </c>
      <c r="T10" s="20">
        <f t="shared" si="0"/>
        <v>2</v>
      </c>
      <c r="U10" s="248"/>
      <c r="W10" s="35"/>
      <c r="X10" s="31">
        <f>I10</f>
        <v>4.2</v>
      </c>
      <c r="Y10" s="31">
        <f t="shared" si="1"/>
        <v>6.2</v>
      </c>
      <c r="Z10" s="31">
        <f t="shared" si="1"/>
        <v>0</v>
      </c>
      <c r="AA10" s="31">
        <f t="shared" si="1"/>
        <v>10.4</v>
      </c>
    </row>
    <row r="11" spans="1:27" ht="24.95" customHeight="1">
      <c r="A11" s="32">
        <f>Seznam!B57</f>
        <v>3</v>
      </c>
      <c r="B11" s="244" t="str">
        <f>Seznam!C57</f>
        <v>Chramostová Martina</v>
      </c>
      <c r="C11" s="244">
        <f>Seznam!D57</f>
        <v>2008</v>
      </c>
      <c r="D11" s="244" t="str">
        <f>Seznam!E57</f>
        <v>SK Motorlet Praha</v>
      </c>
      <c r="E11" s="244" t="str">
        <f>Seznam!F57</f>
        <v>CZE</v>
      </c>
      <c r="F11" s="198"/>
      <c r="G11" s="207">
        <v>3.7</v>
      </c>
      <c r="H11" s="208">
        <v>1.5</v>
      </c>
      <c r="I11" s="209">
        <f t="shared" ref="I11:I27" si="2">G11+H11</f>
        <v>5.2</v>
      </c>
      <c r="J11" s="223">
        <v>1.4</v>
      </c>
      <c r="K11" s="224">
        <v>4</v>
      </c>
      <c r="L11" s="225">
        <v>4.8</v>
      </c>
      <c r="M11" s="226">
        <v>3.2</v>
      </c>
      <c r="N11" s="226">
        <v>3</v>
      </c>
      <c r="O11" s="227">
        <f t="shared" ref="O11:O27" si="3">IF($O$2=2,TRUNC(SUM(K11:L11)/2*1000)/1000,IF($O$2=3,TRUNC(SUM(K11:M11)/3*1000)/1000,IF($O$2=4,TRUNC(MEDIAN(K11:N11)*1000)/1000,"???")))</f>
        <v>3.6</v>
      </c>
      <c r="P11" s="245">
        <f t="shared" ref="P11:P27" si="4">IF(AND(J11=0,O11=0),0,IF(($Q$2-J11-O11)&lt;0,0,$Q$2-J11-O11))</f>
        <v>5</v>
      </c>
      <c r="Q11" s="225"/>
      <c r="R11" s="211">
        <f t="shared" ref="R11:R27" si="5">I11+P11-Q11</f>
        <v>10.199999999999999</v>
      </c>
      <c r="S11" s="24" t="s">
        <v>199</v>
      </c>
      <c r="T11" s="20">
        <f t="shared" si="0"/>
        <v>4</v>
      </c>
      <c r="U11" s="248"/>
      <c r="W11" s="35"/>
      <c r="X11" s="31">
        <f t="shared" ref="X11:X27" si="6">I11</f>
        <v>5.2</v>
      </c>
      <c r="Y11" s="31">
        <f t="shared" ref="Y11:Y27" si="7">P11</f>
        <v>5</v>
      </c>
      <c r="Z11" s="31">
        <f t="shared" ref="Z11:Z27" si="8">Q11</f>
        <v>0</v>
      </c>
      <c r="AA11" s="31">
        <f t="shared" ref="AA11:AA27" si="9">R11</f>
        <v>10.199999999999999</v>
      </c>
    </row>
    <row r="12" spans="1:27" ht="24.95" customHeight="1">
      <c r="A12" s="32">
        <f>Seznam!B58</f>
        <v>4</v>
      </c>
      <c r="B12" s="244" t="str">
        <f>Seznam!C58</f>
        <v>Vaiglová Viktorie</v>
      </c>
      <c r="C12" s="244">
        <f>Seznam!D58</f>
        <v>2008</v>
      </c>
      <c r="D12" s="244" t="str">
        <f>Seznam!E58</f>
        <v>La Pirouette Jeseník</v>
      </c>
      <c r="E12" s="244" t="str">
        <f>Seznam!F58</f>
        <v>CZE</v>
      </c>
      <c r="F12" s="198"/>
      <c r="G12" s="207">
        <v>1.9</v>
      </c>
      <c r="H12" s="208">
        <v>0.9</v>
      </c>
      <c r="I12" s="209">
        <f t="shared" si="2"/>
        <v>2.8</v>
      </c>
      <c r="J12" s="223">
        <v>2.1</v>
      </c>
      <c r="K12" s="224">
        <v>4.8</v>
      </c>
      <c r="L12" s="225">
        <v>5.0999999999999996</v>
      </c>
      <c r="M12" s="226">
        <v>4.5999999999999996</v>
      </c>
      <c r="N12" s="226">
        <v>3.4</v>
      </c>
      <c r="O12" s="227">
        <f t="shared" si="3"/>
        <v>4.7</v>
      </c>
      <c r="P12" s="245">
        <f t="shared" si="4"/>
        <v>3.2</v>
      </c>
      <c r="Q12" s="225"/>
      <c r="R12" s="211">
        <f t="shared" si="5"/>
        <v>6</v>
      </c>
      <c r="S12" s="24" t="s">
        <v>199</v>
      </c>
      <c r="T12" s="20">
        <f t="shared" si="0"/>
        <v>15</v>
      </c>
      <c r="U12" s="248"/>
      <c r="W12" s="35"/>
      <c r="X12" s="31">
        <f t="shared" si="6"/>
        <v>2.8</v>
      </c>
      <c r="Y12" s="31">
        <f t="shared" si="7"/>
        <v>3.2</v>
      </c>
      <c r="Z12" s="31">
        <f t="shared" si="8"/>
        <v>0</v>
      </c>
      <c r="AA12" s="31">
        <f t="shared" si="9"/>
        <v>6</v>
      </c>
    </row>
    <row r="13" spans="1:27" ht="24.95" customHeight="1">
      <c r="A13" s="32">
        <f>Seznam!B59</f>
        <v>5</v>
      </c>
      <c r="B13" s="244" t="str">
        <f>Seznam!C59</f>
        <v>Štěpánová Viktorie</v>
      </c>
      <c r="C13" s="244">
        <f>Seznam!D59</f>
        <v>2008</v>
      </c>
      <c r="D13" s="244" t="str">
        <f>Seznam!E59</f>
        <v>TJ Bohemians Praha</v>
      </c>
      <c r="E13" s="244" t="str">
        <f>Seznam!F59</f>
        <v>CZE</v>
      </c>
      <c r="F13" s="198"/>
      <c r="G13" s="207">
        <v>1.5</v>
      </c>
      <c r="H13" s="208">
        <v>1.9</v>
      </c>
      <c r="I13" s="209">
        <f t="shared" si="2"/>
        <v>3.4</v>
      </c>
      <c r="J13" s="223">
        <v>1.6</v>
      </c>
      <c r="K13" s="224">
        <v>4</v>
      </c>
      <c r="L13" s="225">
        <v>3.9</v>
      </c>
      <c r="M13" s="226">
        <v>4.4000000000000004</v>
      </c>
      <c r="N13" s="226">
        <v>5.4</v>
      </c>
      <c r="O13" s="227">
        <f t="shared" si="3"/>
        <v>4.2</v>
      </c>
      <c r="P13" s="245">
        <f t="shared" si="4"/>
        <v>4.2</v>
      </c>
      <c r="Q13" s="225"/>
      <c r="R13" s="211">
        <f t="shared" si="5"/>
        <v>7.6</v>
      </c>
      <c r="S13" s="24" t="s">
        <v>199</v>
      </c>
      <c r="T13" s="20">
        <f t="shared" si="0"/>
        <v>8</v>
      </c>
      <c r="U13" s="248"/>
      <c r="W13" s="35"/>
      <c r="X13" s="31">
        <f t="shared" si="6"/>
        <v>3.4</v>
      </c>
      <c r="Y13" s="31">
        <f t="shared" si="7"/>
        <v>4.2</v>
      </c>
      <c r="Z13" s="31">
        <f t="shared" si="8"/>
        <v>0</v>
      </c>
      <c r="AA13" s="31">
        <f t="shared" si="9"/>
        <v>7.6</v>
      </c>
    </row>
    <row r="14" spans="1:27" ht="24.95" customHeight="1">
      <c r="A14" s="32">
        <f>Seznam!B61</f>
        <v>7</v>
      </c>
      <c r="B14" s="244" t="str">
        <f>Seznam!C61</f>
        <v>Kwiatkowska Michalina</v>
      </c>
      <c r="C14" s="244">
        <f>Seznam!D61</f>
        <v>2008</v>
      </c>
      <c r="D14" s="244" t="str">
        <f>Seznam!E61</f>
        <v>UKS Błękitna</v>
      </c>
      <c r="E14" s="244" t="str">
        <f>Seznam!F61</f>
        <v>POL</v>
      </c>
      <c r="F14" s="198"/>
      <c r="G14" s="207">
        <v>1.6</v>
      </c>
      <c r="H14" s="208">
        <v>1.2</v>
      </c>
      <c r="I14" s="209">
        <f t="shared" si="2"/>
        <v>2.8</v>
      </c>
      <c r="J14" s="223">
        <v>1.9</v>
      </c>
      <c r="K14" s="224">
        <v>4.4000000000000004</v>
      </c>
      <c r="L14" s="225">
        <v>4</v>
      </c>
      <c r="M14" s="226">
        <v>3</v>
      </c>
      <c r="N14" s="226">
        <v>0.3</v>
      </c>
      <c r="O14" s="227">
        <f t="shared" si="3"/>
        <v>3.5</v>
      </c>
      <c r="P14" s="245">
        <f t="shared" si="4"/>
        <v>4.5999999999999996</v>
      </c>
      <c r="Q14" s="225"/>
      <c r="R14" s="211">
        <f t="shared" si="5"/>
        <v>7.3999999999999995</v>
      </c>
      <c r="S14" s="24" t="s">
        <v>199</v>
      </c>
      <c r="T14" s="20">
        <f t="shared" si="0"/>
        <v>12</v>
      </c>
      <c r="U14" s="248"/>
      <c r="W14" s="35"/>
      <c r="X14" s="31">
        <f t="shared" si="6"/>
        <v>2.8</v>
      </c>
      <c r="Y14" s="31">
        <f t="shared" si="7"/>
        <v>4.5999999999999996</v>
      </c>
      <c r="Z14" s="31">
        <f t="shared" si="8"/>
        <v>0</v>
      </c>
      <c r="AA14" s="31">
        <f t="shared" si="9"/>
        <v>7.3999999999999995</v>
      </c>
    </row>
    <row r="15" spans="1:27" ht="24.95" customHeight="1">
      <c r="A15" s="32">
        <f>Seznam!B62</f>
        <v>8</v>
      </c>
      <c r="B15" s="244" t="str">
        <f>Seznam!C62</f>
        <v>Matúšová Ema</v>
      </c>
      <c r="C15" s="244">
        <f>Seznam!D62</f>
        <v>2008</v>
      </c>
      <c r="D15" s="244" t="str">
        <f>Seznam!E62</f>
        <v>TJ Bohemians Praha</v>
      </c>
      <c r="E15" s="244" t="str">
        <f>Seznam!F62</f>
        <v>CZE</v>
      </c>
      <c r="F15" s="198"/>
      <c r="G15" s="207">
        <v>1.2</v>
      </c>
      <c r="H15" s="208">
        <v>0.7</v>
      </c>
      <c r="I15" s="209">
        <f t="shared" si="2"/>
        <v>1.9</v>
      </c>
      <c r="J15" s="223">
        <v>2.4</v>
      </c>
      <c r="K15" s="224">
        <v>6</v>
      </c>
      <c r="L15" s="225">
        <v>4.5999999999999996</v>
      </c>
      <c r="M15" s="226">
        <v>3.4</v>
      </c>
      <c r="N15" s="226">
        <v>3.2</v>
      </c>
      <c r="O15" s="227">
        <f t="shared" si="3"/>
        <v>4</v>
      </c>
      <c r="P15" s="245">
        <f t="shared" si="4"/>
        <v>3.5999999999999996</v>
      </c>
      <c r="Q15" s="225"/>
      <c r="R15" s="211">
        <f t="shared" si="5"/>
        <v>5.5</v>
      </c>
      <c r="S15" s="24" t="s">
        <v>199</v>
      </c>
      <c r="T15" s="20">
        <f t="shared" si="0"/>
        <v>16</v>
      </c>
      <c r="U15" s="248"/>
      <c r="W15" s="35"/>
      <c r="X15" s="31">
        <f t="shared" si="6"/>
        <v>1.9</v>
      </c>
      <c r="Y15" s="31">
        <f t="shared" si="7"/>
        <v>3.5999999999999996</v>
      </c>
      <c r="Z15" s="31">
        <f t="shared" si="8"/>
        <v>0</v>
      </c>
      <c r="AA15" s="31">
        <f t="shared" si="9"/>
        <v>5.5</v>
      </c>
    </row>
    <row r="16" spans="1:27" ht="24.95" customHeight="1">
      <c r="A16" s="32">
        <f>Seznam!B63</f>
        <v>9</v>
      </c>
      <c r="B16" s="244" t="str">
        <f>Seznam!C63</f>
        <v>Krulišová Alice</v>
      </c>
      <c r="C16" s="244">
        <f>Seznam!D63</f>
        <v>2008</v>
      </c>
      <c r="D16" s="244" t="str">
        <f>Seznam!E63</f>
        <v>TJ ZŠ Hostivař Praha</v>
      </c>
      <c r="E16" s="244" t="str">
        <f>Seznam!F63</f>
        <v>CZE</v>
      </c>
      <c r="F16" s="198"/>
      <c r="G16" s="207">
        <v>1.5</v>
      </c>
      <c r="H16" s="208">
        <v>0.7</v>
      </c>
      <c r="I16" s="209">
        <f t="shared" si="2"/>
        <v>2.2000000000000002</v>
      </c>
      <c r="J16" s="223">
        <v>1.5</v>
      </c>
      <c r="K16" s="224">
        <v>4.4000000000000004</v>
      </c>
      <c r="L16" s="225">
        <v>3.6</v>
      </c>
      <c r="M16" s="226">
        <v>3</v>
      </c>
      <c r="N16" s="226">
        <v>1.9</v>
      </c>
      <c r="O16" s="227">
        <f t="shared" si="3"/>
        <v>3.3</v>
      </c>
      <c r="P16" s="245">
        <f t="shared" si="4"/>
        <v>5.2</v>
      </c>
      <c r="Q16" s="225"/>
      <c r="R16" s="211">
        <f t="shared" si="5"/>
        <v>7.4</v>
      </c>
      <c r="S16" s="24" t="s">
        <v>199</v>
      </c>
      <c r="T16" s="20">
        <f t="shared" si="0"/>
        <v>10</v>
      </c>
      <c r="U16" s="248"/>
      <c r="W16" s="35"/>
      <c r="X16" s="31">
        <f t="shared" si="6"/>
        <v>2.2000000000000002</v>
      </c>
      <c r="Y16" s="31">
        <f t="shared" si="7"/>
        <v>5.2</v>
      </c>
      <c r="Z16" s="31">
        <f t="shared" si="8"/>
        <v>0</v>
      </c>
      <c r="AA16" s="31">
        <f t="shared" si="9"/>
        <v>7.4</v>
      </c>
    </row>
    <row r="17" spans="1:28" ht="24.95" customHeight="1">
      <c r="A17" s="32">
        <f>Seznam!B64</f>
        <v>10</v>
      </c>
      <c r="B17" s="244" t="str">
        <f>Seznam!C64</f>
        <v>Chamzina Diana</v>
      </c>
      <c r="C17" s="244">
        <f>Seznam!D64</f>
        <v>2008</v>
      </c>
      <c r="D17" s="244" t="str">
        <f>Seznam!E64</f>
        <v>SK Tart MS Brno</v>
      </c>
      <c r="E17" s="244" t="str">
        <f>Seznam!F64</f>
        <v>CZE</v>
      </c>
      <c r="F17" s="198"/>
      <c r="G17" s="207">
        <v>2.2999999999999998</v>
      </c>
      <c r="H17" s="208">
        <v>1.5</v>
      </c>
      <c r="I17" s="209">
        <f t="shared" si="2"/>
        <v>3.8</v>
      </c>
      <c r="J17" s="223">
        <v>1.2</v>
      </c>
      <c r="K17" s="224">
        <v>2.2999999999999998</v>
      </c>
      <c r="L17" s="225">
        <v>2.2999999999999998</v>
      </c>
      <c r="M17" s="226">
        <v>2</v>
      </c>
      <c r="N17" s="226">
        <v>2.1</v>
      </c>
      <c r="O17" s="227">
        <f t="shared" si="3"/>
        <v>2.2000000000000002</v>
      </c>
      <c r="P17" s="245">
        <f t="shared" si="4"/>
        <v>6.6000000000000005</v>
      </c>
      <c r="Q17" s="225"/>
      <c r="R17" s="211">
        <f t="shared" si="5"/>
        <v>10.4</v>
      </c>
      <c r="S17" s="24" t="s">
        <v>199</v>
      </c>
      <c r="T17" s="20">
        <f t="shared" si="0"/>
        <v>2</v>
      </c>
      <c r="U17" s="248"/>
      <c r="W17" s="35"/>
      <c r="X17" s="31">
        <f t="shared" si="6"/>
        <v>3.8</v>
      </c>
      <c r="Y17" s="31">
        <f t="shared" si="7"/>
        <v>6.6000000000000005</v>
      </c>
      <c r="Z17" s="31">
        <f t="shared" si="8"/>
        <v>0</v>
      </c>
      <c r="AA17" s="31">
        <f t="shared" si="9"/>
        <v>10.4</v>
      </c>
    </row>
    <row r="18" spans="1:28" ht="24.95" customHeight="1">
      <c r="A18" s="32">
        <f>Seznam!B65</f>
        <v>11</v>
      </c>
      <c r="B18" s="244" t="str">
        <f>Seznam!C65</f>
        <v>Gvozden Mia</v>
      </c>
      <c r="C18" s="244">
        <f>Seznam!D65</f>
        <v>2008</v>
      </c>
      <c r="D18" s="244" t="str">
        <f>Seznam!E65</f>
        <v>GK Maksimir</v>
      </c>
      <c r="E18" s="244" t="str">
        <f>Seznam!F65</f>
        <v>CRO</v>
      </c>
      <c r="F18" s="198"/>
      <c r="G18" s="207">
        <v>1.6</v>
      </c>
      <c r="H18" s="208">
        <v>1.6</v>
      </c>
      <c r="I18" s="209">
        <f t="shared" si="2"/>
        <v>3.2</v>
      </c>
      <c r="J18" s="223">
        <v>2</v>
      </c>
      <c r="K18" s="224">
        <v>4.0999999999999996</v>
      </c>
      <c r="L18" s="225">
        <v>4.3</v>
      </c>
      <c r="M18" s="226">
        <v>2.9</v>
      </c>
      <c r="N18" s="226">
        <v>3.5</v>
      </c>
      <c r="O18" s="227">
        <f t="shared" si="3"/>
        <v>3.8</v>
      </c>
      <c r="P18" s="245">
        <f t="shared" si="4"/>
        <v>4.2</v>
      </c>
      <c r="Q18" s="225"/>
      <c r="R18" s="211">
        <f t="shared" si="5"/>
        <v>7.4</v>
      </c>
      <c r="S18" s="24" t="s">
        <v>199</v>
      </c>
      <c r="T18" s="20">
        <f t="shared" si="0"/>
        <v>10</v>
      </c>
      <c r="U18" s="248"/>
      <c r="W18" s="35"/>
      <c r="X18" s="31">
        <f t="shared" si="6"/>
        <v>3.2</v>
      </c>
      <c r="Y18" s="31">
        <f t="shared" si="7"/>
        <v>4.2</v>
      </c>
      <c r="Z18" s="31">
        <f t="shared" si="8"/>
        <v>0</v>
      </c>
      <c r="AA18" s="31">
        <f t="shared" si="9"/>
        <v>7.4</v>
      </c>
    </row>
    <row r="19" spans="1:28" ht="24.95" customHeight="1">
      <c r="A19" s="32">
        <f>Seznam!B66</f>
        <v>12</v>
      </c>
      <c r="B19" s="244" t="str">
        <f>Seznam!C66</f>
        <v>Wolfová Laura</v>
      </c>
      <c r="C19" s="244">
        <f>Seznam!D66</f>
        <v>2008</v>
      </c>
      <c r="D19" s="244" t="str">
        <f>Seznam!E66</f>
        <v>SK Triumf Praha</v>
      </c>
      <c r="E19" s="244" t="str">
        <f>Seznam!F66</f>
        <v>CZE</v>
      </c>
      <c r="F19" s="198"/>
      <c r="G19" s="207">
        <v>0.6</v>
      </c>
      <c r="H19" s="208">
        <v>0.3</v>
      </c>
      <c r="I19" s="209">
        <f t="shared" si="2"/>
        <v>0.89999999999999991</v>
      </c>
      <c r="J19" s="223">
        <v>2.2999999999999998</v>
      </c>
      <c r="K19" s="224">
        <v>3.4</v>
      </c>
      <c r="L19" s="225">
        <v>3.1</v>
      </c>
      <c r="M19" s="226">
        <v>4</v>
      </c>
      <c r="N19" s="226">
        <v>4.9000000000000004</v>
      </c>
      <c r="O19" s="227">
        <f t="shared" si="3"/>
        <v>3.7</v>
      </c>
      <c r="P19" s="245">
        <f t="shared" si="4"/>
        <v>4</v>
      </c>
      <c r="Q19" s="225"/>
      <c r="R19" s="211">
        <f t="shared" si="5"/>
        <v>4.9000000000000004</v>
      </c>
      <c r="S19" s="24" t="s">
        <v>199</v>
      </c>
      <c r="T19" s="20">
        <f t="shared" si="0"/>
        <v>17</v>
      </c>
      <c r="U19" s="248"/>
      <c r="W19" s="35"/>
      <c r="X19" s="31">
        <f t="shared" si="6"/>
        <v>0.89999999999999991</v>
      </c>
      <c r="Y19" s="31">
        <f t="shared" si="7"/>
        <v>4</v>
      </c>
      <c r="Z19" s="31">
        <f t="shared" si="8"/>
        <v>0</v>
      </c>
      <c r="AA19" s="31">
        <f t="shared" si="9"/>
        <v>4.9000000000000004</v>
      </c>
    </row>
    <row r="20" spans="1:28" ht="24.95" customHeight="1">
      <c r="A20" s="32">
        <f>Seznam!B67</f>
        <v>13</v>
      </c>
      <c r="B20" s="244" t="str">
        <f>Seznam!C67</f>
        <v>Tomsová Laura</v>
      </c>
      <c r="C20" s="244">
        <f>Seznam!D67</f>
        <v>2008</v>
      </c>
      <c r="D20" s="244" t="str">
        <f>Seznam!E67</f>
        <v>TJ Bohemians Praha</v>
      </c>
      <c r="E20" s="244" t="str">
        <f>Seznam!F67</f>
        <v>CZE</v>
      </c>
      <c r="F20" s="198"/>
      <c r="G20" s="207">
        <v>0.6</v>
      </c>
      <c r="H20" s="208">
        <v>0.4</v>
      </c>
      <c r="I20" s="209">
        <f t="shared" si="2"/>
        <v>1</v>
      </c>
      <c r="J20" s="223">
        <v>1.8</v>
      </c>
      <c r="K20" s="224">
        <v>3.9</v>
      </c>
      <c r="L20" s="225">
        <v>6.2</v>
      </c>
      <c r="M20" s="226">
        <v>4.5999999999999996</v>
      </c>
      <c r="N20" s="226">
        <v>4</v>
      </c>
      <c r="O20" s="227">
        <f t="shared" si="3"/>
        <v>4.3</v>
      </c>
      <c r="P20" s="245">
        <f t="shared" si="4"/>
        <v>3.8999999999999995</v>
      </c>
      <c r="Q20" s="225"/>
      <c r="R20" s="211">
        <f t="shared" si="5"/>
        <v>4.8999999999999995</v>
      </c>
      <c r="S20" s="24" t="s">
        <v>199</v>
      </c>
      <c r="T20" s="20">
        <f t="shared" si="0"/>
        <v>18</v>
      </c>
      <c r="U20" s="248"/>
      <c r="W20" s="35"/>
      <c r="X20" s="31">
        <f t="shared" si="6"/>
        <v>1</v>
      </c>
      <c r="Y20" s="31">
        <f t="shared" si="7"/>
        <v>3.8999999999999995</v>
      </c>
      <c r="Z20" s="31">
        <f t="shared" si="8"/>
        <v>0</v>
      </c>
      <c r="AA20" s="31">
        <f t="shared" si="9"/>
        <v>4.8999999999999995</v>
      </c>
    </row>
    <row r="21" spans="1:28" ht="24.95" customHeight="1">
      <c r="A21" s="32">
        <f>Seznam!B68</f>
        <v>14</v>
      </c>
      <c r="B21" s="244" t="str">
        <f>Seznam!C68</f>
        <v>Spillerová Dominika</v>
      </c>
      <c r="C21" s="244">
        <f>Seznam!D68</f>
        <v>2008</v>
      </c>
      <c r="D21" s="244" t="str">
        <f>Seznam!E68</f>
        <v>La Pirouette Jeseník</v>
      </c>
      <c r="E21" s="244" t="str">
        <f>Seznam!F68</f>
        <v>CZE</v>
      </c>
      <c r="F21" s="198"/>
      <c r="G21" s="207">
        <v>1.2</v>
      </c>
      <c r="H21" s="208">
        <v>0.4</v>
      </c>
      <c r="I21" s="209">
        <f t="shared" si="2"/>
        <v>1.6</v>
      </c>
      <c r="J21" s="223">
        <v>2.4</v>
      </c>
      <c r="K21" s="224">
        <v>5.2</v>
      </c>
      <c r="L21" s="225">
        <v>4.8</v>
      </c>
      <c r="M21" s="226">
        <v>6.3</v>
      </c>
      <c r="N21" s="226">
        <v>3.3</v>
      </c>
      <c r="O21" s="227">
        <f t="shared" si="3"/>
        <v>5</v>
      </c>
      <c r="P21" s="245">
        <f t="shared" si="4"/>
        <v>2.5999999999999996</v>
      </c>
      <c r="Q21" s="225"/>
      <c r="R21" s="211">
        <f t="shared" si="5"/>
        <v>4.1999999999999993</v>
      </c>
      <c r="S21" s="24" t="s">
        <v>199</v>
      </c>
      <c r="T21" s="20">
        <f t="shared" si="0"/>
        <v>19</v>
      </c>
      <c r="U21" s="248"/>
      <c r="W21" s="35"/>
      <c r="X21" s="31">
        <f t="shared" si="6"/>
        <v>1.6</v>
      </c>
      <c r="Y21" s="31">
        <f t="shared" si="7"/>
        <v>2.5999999999999996</v>
      </c>
      <c r="Z21" s="31">
        <f t="shared" si="8"/>
        <v>0</v>
      </c>
      <c r="AA21" s="31">
        <f t="shared" si="9"/>
        <v>4.1999999999999993</v>
      </c>
    </row>
    <row r="22" spans="1:28" ht="24.95" customHeight="1">
      <c r="A22" s="32">
        <f>Seznam!B69</f>
        <v>15</v>
      </c>
      <c r="B22" s="244" t="str">
        <f>Seznam!C69</f>
        <v>Hoffmannová Karolína</v>
      </c>
      <c r="C22" s="244">
        <f>Seznam!D69</f>
        <v>2008</v>
      </c>
      <c r="D22" s="244" t="str">
        <f>Seznam!E69</f>
        <v>TJ ZŠ Hostivař Praha</v>
      </c>
      <c r="E22" s="244" t="str">
        <f>Seznam!F69</f>
        <v>CZE</v>
      </c>
      <c r="F22" s="198"/>
      <c r="G22" s="207">
        <v>1</v>
      </c>
      <c r="H22" s="208">
        <v>0.9</v>
      </c>
      <c r="I22" s="209">
        <f t="shared" si="2"/>
        <v>1.9</v>
      </c>
      <c r="J22" s="223">
        <v>1.7</v>
      </c>
      <c r="K22" s="224">
        <v>5.2</v>
      </c>
      <c r="L22" s="225">
        <v>3.9</v>
      </c>
      <c r="M22" s="226">
        <v>3.4</v>
      </c>
      <c r="N22" s="226">
        <v>2.2999999999999998</v>
      </c>
      <c r="O22" s="227">
        <f t="shared" si="3"/>
        <v>3.65</v>
      </c>
      <c r="P22" s="245">
        <f t="shared" si="4"/>
        <v>4.6500000000000004</v>
      </c>
      <c r="Q22" s="225"/>
      <c r="R22" s="211">
        <f t="shared" si="5"/>
        <v>6.5500000000000007</v>
      </c>
      <c r="S22" s="24" t="s">
        <v>199</v>
      </c>
      <c r="T22" s="20">
        <f t="shared" si="0"/>
        <v>14</v>
      </c>
      <c r="U22" s="248"/>
      <c r="W22" s="35"/>
      <c r="X22" s="31">
        <f t="shared" si="6"/>
        <v>1.9</v>
      </c>
      <c r="Y22" s="31">
        <f t="shared" si="7"/>
        <v>4.6500000000000004</v>
      </c>
      <c r="Z22" s="31">
        <f t="shared" si="8"/>
        <v>0</v>
      </c>
      <c r="AA22" s="31">
        <f t="shared" si="9"/>
        <v>6.5500000000000007</v>
      </c>
    </row>
    <row r="23" spans="1:28" ht="24.95" customHeight="1">
      <c r="A23" s="32">
        <f>Seznam!B70</f>
        <v>16</v>
      </c>
      <c r="B23" s="244" t="str">
        <f>Seznam!C70</f>
        <v>Adamowicz Nadia</v>
      </c>
      <c r="C23" s="244">
        <f>Seznam!D70</f>
        <v>2008</v>
      </c>
      <c r="D23" s="244" t="str">
        <f>Seznam!E70</f>
        <v>UKS Błękitna</v>
      </c>
      <c r="E23" s="244" t="str">
        <f>Seznam!F70</f>
        <v>POL</v>
      </c>
      <c r="F23" s="198"/>
      <c r="G23" s="207">
        <v>0.9</v>
      </c>
      <c r="H23" s="208">
        <v>0.8</v>
      </c>
      <c r="I23" s="209">
        <f t="shared" si="2"/>
        <v>1.7000000000000002</v>
      </c>
      <c r="J23" s="223">
        <v>1.5</v>
      </c>
      <c r="K23" s="224">
        <v>2.9</v>
      </c>
      <c r="L23" s="225">
        <v>4.3</v>
      </c>
      <c r="M23" s="226">
        <v>2.6</v>
      </c>
      <c r="N23" s="226">
        <v>2.8</v>
      </c>
      <c r="O23" s="227">
        <f t="shared" si="3"/>
        <v>2.85</v>
      </c>
      <c r="P23" s="245">
        <f t="shared" si="4"/>
        <v>5.65</v>
      </c>
      <c r="Q23" s="225"/>
      <c r="R23" s="211">
        <f t="shared" si="5"/>
        <v>7.3500000000000005</v>
      </c>
      <c r="S23" s="24" t="s">
        <v>199</v>
      </c>
      <c r="T23" s="20">
        <f t="shared" si="0"/>
        <v>13</v>
      </c>
      <c r="U23" s="248"/>
      <c r="W23" s="35"/>
      <c r="X23" s="31">
        <f t="shared" si="6"/>
        <v>1.7000000000000002</v>
      </c>
      <c r="Y23" s="31">
        <f t="shared" si="7"/>
        <v>5.65</v>
      </c>
      <c r="Z23" s="31">
        <f t="shared" si="8"/>
        <v>0</v>
      </c>
      <c r="AA23" s="31">
        <f t="shared" si="9"/>
        <v>7.3500000000000005</v>
      </c>
    </row>
    <row r="24" spans="1:28" ht="24.95" customHeight="1">
      <c r="A24" s="32">
        <f>Seznam!B71</f>
        <v>17</v>
      </c>
      <c r="B24" s="244" t="str">
        <f>Seznam!C71</f>
        <v>Pouzarová Leona</v>
      </c>
      <c r="C24" s="244">
        <f>Seznam!D71</f>
        <v>2008</v>
      </c>
      <c r="D24" s="244" t="str">
        <f>Seznam!E71</f>
        <v>SK MG Máj České Budějovice</v>
      </c>
      <c r="E24" s="244" t="str">
        <f>Seznam!F71</f>
        <v>CZE</v>
      </c>
      <c r="F24" s="198"/>
      <c r="G24" s="207">
        <v>1.4</v>
      </c>
      <c r="H24" s="208">
        <v>1</v>
      </c>
      <c r="I24" s="209">
        <f t="shared" si="2"/>
        <v>2.4</v>
      </c>
      <c r="J24" s="223">
        <v>1.1000000000000001</v>
      </c>
      <c r="K24" s="224">
        <v>2.9</v>
      </c>
      <c r="L24" s="225">
        <v>3.9</v>
      </c>
      <c r="M24" s="226">
        <v>2.4</v>
      </c>
      <c r="N24" s="226">
        <v>3.4</v>
      </c>
      <c r="O24" s="227">
        <f t="shared" si="3"/>
        <v>3.15</v>
      </c>
      <c r="P24" s="245">
        <f t="shared" si="4"/>
        <v>5.75</v>
      </c>
      <c r="Q24" s="225"/>
      <c r="R24" s="211">
        <f t="shared" si="5"/>
        <v>8.15</v>
      </c>
      <c r="S24" s="24" t="s">
        <v>199</v>
      </c>
      <c r="T24" s="20">
        <f t="shared" si="0"/>
        <v>7</v>
      </c>
      <c r="U24" s="248"/>
      <c r="W24" s="35"/>
      <c r="X24" s="31">
        <f t="shared" si="6"/>
        <v>2.4</v>
      </c>
      <c r="Y24" s="31">
        <f t="shared" si="7"/>
        <v>5.75</v>
      </c>
      <c r="Z24" s="31">
        <f t="shared" si="8"/>
        <v>0</v>
      </c>
      <c r="AA24" s="31">
        <f t="shared" si="9"/>
        <v>8.15</v>
      </c>
    </row>
    <row r="25" spans="1:28" ht="24.95" customHeight="1">
      <c r="A25" s="32">
        <f>Seznam!B72</f>
        <v>18</v>
      </c>
      <c r="B25" s="244" t="str">
        <f>Seznam!C72</f>
        <v>Dvořáková Žaneta</v>
      </c>
      <c r="C25" s="244">
        <f>Seznam!D72</f>
        <v>2008</v>
      </c>
      <c r="D25" s="244" t="str">
        <f>Seznam!E72</f>
        <v>SK Tart MS Brno</v>
      </c>
      <c r="E25" s="244" t="str">
        <f>Seznam!F72</f>
        <v>CZE</v>
      </c>
      <c r="F25" s="198"/>
      <c r="G25" s="207">
        <v>1.8</v>
      </c>
      <c r="H25" s="208">
        <v>1.4</v>
      </c>
      <c r="I25" s="209">
        <f t="shared" si="2"/>
        <v>3.2</v>
      </c>
      <c r="J25" s="223">
        <v>1.4</v>
      </c>
      <c r="K25" s="224">
        <v>4.2</v>
      </c>
      <c r="L25" s="225">
        <v>2.2000000000000002</v>
      </c>
      <c r="M25" s="226">
        <v>2.9</v>
      </c>
      <c r="N25" s="226">
        <v>1.9</v>
      </c>
      <c r="O25" s="227">
        <f t="shared" si="3"/>
        <v>2.5499999999999998</v>
      </c>
      <c r="P25" s="245">
        <f t="shared" si="4"/>
        <v>6.05</v>
      </c>
      <c r="Q25" s="225"/>
      <c r="R25" s="211">
        <f t="shared" si="5"/>
        <v>9.25</v>
      </c>
      <c r="S25" s="24" t="s">
        <v>199</v>
      </c>
      <c r="T25" s="20">
        <f t="shared" si="0"/>
        <v>6</v>
      </c>
      <c r="U25" s="248"/>
      <c r="W25" s="35"/>
      <c r="X25" s="31">
        <f t="shared" si="6"/>
        <v>3.2</v>
      </c>
      <c r="Y25" s="31">
        <f t="shared" si="7"/>
        <v>6.05</v>
      </c>
      <c r="Z25" s="31">
        <f t="shared" si="8"/>
        <v>0</v>
      </c>
      <c r="AA25" s="31">
        <f t="shared" si="9"/>
        <v>9.25</v>
      </c>
    </row>
    <row r="26" spans="1:28" ht="24.95" customHeight="1">
      <c r="A26" s="32">
        <f>Seznam!B73</f>
        <v>19</v>
      </c>
      <c r="B26" s="244" t="str">
        <f>Seznam!C73</f>
        <v>Štěpánková Aneta</v>
      </c>
      <c r="C26" s="244">
        <f>Seznam!D73</f>
        <v>2008</v>
      </c>
      <c r="D26" s="244" t="str">
        <f>Seznam!E73</f>
        <v>TJ ZŠ Hostivař Praha</v>
      </c>
      <c r="E26" s="244" t="str">
        <f>Seznam!F73</f>
        <v>CZE</v>
      </c>
      <c r="F26" s="198"/>
      <c r="G26" s="207">
        <v>2.6</v>
      </c>
      <c r="H26" s="208">
        <v>2.2000000000000002</v>
      </c>
      <c r="I26" s="209">
        <f t="shared" si="2"/>
        <v>4.8000000000000007</v>
      </c>
      <c r="J26" s="223">
        <v>0.9</v>
      </c>
      <c r="K26" s="224">
        <v>3</v>
      </c>
      <c r="L26" s="225">
        <v>2.4</v>
      </c>
      <c r="M26" s="226">
        <v>1.8</v>
      </c>
      <c r="N26" s="226">
        <v>1.6</v>
      </c>
      <c r="O26" s="227">
        <f t="shared" si="3"/>
        <v>2.1</v>
      </c>
      <c r="P26" s="245">
        <f t="shared" si="4"/>
        <v>7</v>
      </c>
      <c r="Q26" s="225"/>
      <c r="R26" s="211">
        <f t="shared" si="5"/>
        <v>11.8</v>
      </c>
      <c r="S26" s="24" t="s">
        <v>199</v>
      </c>
      <c r="T26" s="20">
        <f t="shared" si="0"/>
        <v>1</v>
      </c>
      <c r="U26" s="248"/>
      <c r="W26" s="35"/>
      <c r="X26" s="31">
        <f t="shared" si="6"/>
        <v>4.8000000000000007</v>
      </c>
      <c r="Y26" s="31">
        <f t="shared" si="7"/>
        <v>7</v>
      </c>
      <c r="Z26" s="31">
        <f t="shared" si="8"/>
        <v>0</v>
      </c>
      <c r="AA26" s="31">
        <f t="shared" si="9"/>
        <v>11.8</v>
      </c>
    </row>
    <row r="27" spans="1:28" ht="24.95" customHeight="1">
      <c r="A27" s="32">
        <f>Seznam!B74</f>
        <v>20</v>
      </c>
      <c r="B27" s="244" t="str">
        <f>Seznam!C74</f>
        <v>Nasiadka Jagoda</v>
      </c>
      <c r="C27" s="244">
        <f>Seznam!D74</f>
        <v>2008</v>
      </c>
      <c r="D27" s="244" t="str">
        <f>Seznam!E74</f>
        <v>KSGA Legion Warszawa</v>
      </c>
      <c r="E27" s="244" t="str">
        <f>Seznam!F74</f>
        <v>POL</v>
      </c>
      <c r="F27" s="198"/>
      <c r="G27" s="207">
        <v>1.2</v>
      </c>
      <c r="H27" s="208">
        <v>2.2000000000000002</v>
      </c>
      <c r="I27" s="209">
        <f t="shared" si="2"/>
        <v>3.4000000000000004</v>
      </c>
      <c r="J27" s="223">
        <v>1.3</v>
      </c>
      <c r="K27" s="224">
        <v>4</v>
      </c>
      <c r="L27" s="225">
        <v>2.8</v>
      </c>
      <c r="M27" s="226">
        <v>2.1</v>
      </c>
      <c r="N27" s="226">
        <v>2.7</v>
      </c>
      <c r="O27" s="227">
        <f t="shared" si="3"/>
        <v>2.75</v>
      </c>
      <c r="P27" s="245">
        <f t="shared" si="4"/>
        <v>5.9499999999999993</v>
      </c>
      <c r="Q27" s="225"/>
      <c r="R27" s="211">
        <f t="shared" si="5"/>
        <v>9.35</v>
      </c>
      <c r="S27" s="24" t="s">
        <v>199</v>
      </c>
      <c r="T27" s="20">
        <f t="shared" si="0"/>
        <v>5</v>
      </c>
      <c r="U27" s="248"/>
      <c r="W27" s="35"/>
      <c r="X27" s="31">
        <f t="shared" si="6"/>
        <v>3.4000000000000004</v>
      </c>
      <c r="Y27" s="31">
        <f t="shared" si="7"/>
        <v>5.9499999999999993</v>
      </c>
      <c r="Z27" s="31">
        <f t="shared" si="8"/>
        <v>0</v>
      </c>
      <c r="AA27" s="31">
        <f t="shared" si="9"/>
        <v>9.35</v>
      </c>
    </row>
    <row r="28" spans="1:28" s="174" customFormat="1" ht="62.25" customHeight="1" thickBot="1">
      <c r="C28" s="176"/>
      <c r="F28" s="175"/>
      <c r="G28" s="177"/>
      <c r="H28" s="177"/>
      <c r="I28" s="177"/>
      <c r="J28" s="177"/>
      <c r="K28" s="178"/>
      <c r="L28" s="190"/>
      <c r="M28" s="190"/>
      <c r="N28" s="190"/>
      <c r="O28" s="190"/>
      <c r="P28" s="190"/>
      <c r="Q28" s="178"/>
    </row>
    <row r="29" spans="1:28" ht="16.5" customHeight="1">
      <c r="A29" s="518" t="s">
        <v>0</v>
      </c>
      <c r="B29" s="520" t="s">
        <v>1</v>
      </c>
      <c r="C29" s="522" t="s">
        <v>2</v>
      </c>
      <c r="D29" s="520" t="s">
        <v>3</v>
      </c>
      <c r="E29" s="524" t="s">
        <v>4</v>
      </c>
      <c r="F29" s="524" t="s">
        <v>190</v>
      </c>
      <c r="G29" s="232" t="str">
        <f>Kat5S2</f>
        <v>sestava s libovolným náčiním</v>
      </c>
      <c r="H29" s="233"/>
      <c r="I29" s="19"/>
      <c r="J29" s="19"/>
      <c r="K29" s="19"/>
      <c r="L29" s="19"/>
      <c r="M29" s="19"/>
      <c r="N29" s="19"/>
      <c r="O29" s="19"/>
      <c r="P29" s="19"/>
      <c r="Q29" s="19">
        <v>0</v>
      </c>
      <c r="R29" s="19">
        <v>0</v>
      </c>
      <c r="S29" s="22"/>
      <c r="T29" s="516" t="s">
        <v>12</v>
      </c>
      <c r="U29" s="516" t="s">
        <v>1293</v>
      </c>
    </row>
    <row r="30" spans="1:28" ht="16.5" customHeight="1" thickBot="1">
      <c r="A30" s="519">
        <v>0</v>
      </c>
      <c r="B30" s="521">
        <v>0</v>
      </c>
      <c r="C30" s="523">
        <v>0</v>
      </c>
      <c r="D30" s="521">
        <v>0</v>
      </c>
      <c r="E30" s="525">
        <v>0</v>
      </c>
      <c r="F30" s="525">
        <v>0</v>
      </c>
      <c r="G30" s="230" t="s">
        <v>1256</v>
      </c>
      <c r="H30" s="228" t="s">
        <v>1261</v>
      </c>
      <c r="I30" s="229" t="s">
        <v>8</v>
      </c>
      <c r="J30" s="18" t="s">
        <v>1257</v>
      </c>
      <c r="K30" s="18" t="s">
        <v>9</v>
      </c>
      <c r="L30" s="18" t="s">
        <v>10</v>
      </c>
      <c r="M30" s="18" t="s">
        <v>1258</v>
      </c>
      <c r="N30" s="18" t="s">
        <v>1259</v>
      </c>
      <c r="O30" s="229" t="s">
        <v>1260</v>
      </c>
      <c r="P30" s="229" t="s">
        <v>11</v>
      </c>
      <c r="Q30" s="235" t="s">
        <v>5</v>
      </c>
      <c r="R30" s="229" t="s">
        <v>6</v>
      </c>
      <c r="S30" s="21" t="s">
        <v>13</v>
      </c>
      <c r="T30" s="517"/>
      <c r="U30" s="517"/>
      <c r="W30" s="34" t="s">
        <v>191</v>
      </c>
      <c r="X30" s="34" t="s">
        <v>8</v>
      </c>
      <c r="Y30" s="34" t="s">
        <v>11</v>
      </c>
      <c r="Z30" s="34" t="s">
        <v>192</v>
      </c>
      <c r="AA30" s="34" t="s">
        <v>13</v>
      </c>
      <c r="AB30" s="34" t="s">
        <v>6</v>
      </c>
    </row>
    <row r="31" spans="1:28" ht="24.95" customHeight="1">
      <c r="A31" s="32">
        <f>Seznam!B55</f>
        <v>1</v>
      </c>
      <c r="B31" s="244" t="str">
        <f>Seznam!C55</f>
        <v>Lněničková Anna Marie</v>
      </c>
      <c r="C31" s="244">
        <f>Seznam!D55</f>
        <v>2008</v>
      </c>
      <c r="D31" s="244" t="str">
        <f>Seznam!E55</f>
        <v>TJ Sokol Praha VII</v>
      </c>
      <c r="E31" s="244" t="str">
        <f>Seznam!F55</f>
        <v>CZE</v>
      </c>
      <c r="F31" s="198" t="s">
        <v>1614</v>
      </c>
      <c r="G31" s="207">
        <v>1.1000000000000001</v>
      </c>
      <c r="H31" s="208">
        <v>1</v>
      </c>
      <c r="I31" s="209">
        <f>G31+H31</f>
        <v>2.1</v>
      </c>
      <c r="J31" s="223">
        <v>1.5</v>
      </c>
      <c r="K31" s="224">
        <v>4.7</v>
      </c>
      <c r="L31" s="225">
        <v>4.3</v>
      </c>
      <c r="M31" s="226">
        <v>5.2</v>
      </c>
      <c r="N31" s="226">
        <v>4.8</v>
      </c>
      <c r="O31" s="227">
        <f>IF($O$2=2,TRUNC(SUM(K31:L31)/2*1000)/1000,IF($O$2=3,TRUNC(SUM(K31:M31)/3*1000)/1000,IF($O$2=4,TRUNC(MEDIAN(K31:N31)*1000)/1000,"???")))</f>
        <v>4.75</v>
      </c>
      <c r="P31" s="245">
        <f>IF(AND(J31=0,O31=0),0,IF(($Q$2-J31-O31)&lt;0,0,$Q$2-J31-O31))</f>
        <v>3.75</v>
      </c>
      <c r="Q31" s="225"/>
      <c r="R31" s="211">
        <f>I31+P31-Q31</f>
        <v>5.85</v>
      </c>
      <c r="S31" s="24">
        <f t="shared" ref="S31:S49" si="10">R9+R31</f>
        <v>13.399999999999999</v>
      </c>
      <c r="T31" s="20">
        <f t="shared" ref="T31:T49" si="11">RANK(R31,$R$31:$R$49)</f>
        <v>14</v>
      </c>
      <c r="U31" s="25">
        <f t="shared" ref="U31:U49" si="12">RANK(S31,$S$31:$S$49)</f>
        <v>14</v>
      </c>
      <c r="W31" s="35" t="str">
        <f t="shared" ref="W31:W49" si="13">F31</f>
        <v>kuž</v>
      </c>
      <c r="X31" s="31">
        <f>I31</f>
        <v>2.1</v>
      </c>
      <c r="Y31" s="31">
        <f t="shared" ref="Y31:AB32" si="14">P31</f>
        <v>3.75</v>
      </c>
      <c r="Z31" s="31">
        <f t="shared" si="14"/>
        <v>0</v>
      </c>
      <c r="AA31" s="31">
        <f t="shared" si="14"/>
        <v>5.85</v>
      </c>
      <c r="AB31" s="31">
        <f t="shared" si="14"/>
        <v>13.399999999999999</v>
      </c>
    </row>
    <row r="32" spans="1:28" ht="24.95" customHeight="1">
      <c r="A32" s="32">
        <f>Seznam!B56</f>
        <v>2</v>
      </c>
      <c r="B32" s="244" t="str">
        <f>Seznam!C56</f>
        <v>Osičková Laura</v>
      </c>
      <c r="C32" s="244">
        <f>Seznam!D56</f>
        <v>2008</v>
      </c>
      <c r="D32" s="244" t="str">
        <f>Seznam!E56</f>
        <v>SK Tart MS Brno</v>
      </c>
      <c r="E32" s="244" t="str">
        <f>Seznam!F56</f>
        <v>CZE</v>
      </c>
      <c r="F32" s="198" t="s">
        <v>1614</v>
      </c>
      <c r="G32" s="207">
        <v>1.7</v>
      </c>
      <c r="H32" s="208">
        <v>2.2000000000000002</v>
      </c>
      <c r="I32" s="209">
        <f>G32+H32</f>
        <v>3.9000000000000004</v>
      </c>
      <c r="J32" s="223">
        <v>1.7</v>
      </c>
      <c r="K32" s="224">
        <v>4.5999999999999996</v>
      </c>
      <c r="L32" s="225">
        <v>4.7</v>
      </c>
      <c r="M32" s="226">
        <v>4.3</v>
      </c>
      <c r="N32" s="226">
        <v>4.4000000000000004</v>
      </c>
      <c r="O32" s="227">
        <f>IF($O$2=2,TRUNC(SUM(K32:L32)/2*1000)/1000,IF($O$2=3,TRUNC(SUM(K32:M32)/3*1000)/1000,IF($O$2=4,TRUNC(MEDIAN(K32:N32)*1000)/1000,"???")))</f>
        <v>4.5</v>
      </c>
      <c r="P32" s="245">
        <f>IF(AND(J32=0,O32=0),0,IF(($Q$2-J32-O32)&lt;0,0,$Q$2-J32-O32))</f>
        <v>3.8000000000000007</v>
      </c>
      <c r="Q32" s="225"/>
      <c r="R32" s="211">
        <f>I32+P32-Q32</f>
        <v>7.7000000000000011</v>
      </c>
      <c r="S32" s="24">
        <f t="shared" si="10"/>
        <v>18.100000000000001</v>
      </c>
      <c r="T32" s="20">
        <f t="shared" si="11"/>
        <v>10</v>
      </c>
      <c r="U32" s="25">
        <f t="shared" si="12"/>
        <v>3</v>
      </c>
      <c r="W32" s="35" t="str">
        <f t="shared" si="13"/>
        <v>kuž</v>
      </c>
      <c r="X32" s="31">
        <f>I32</f>
        <v>3.9000000000000004</v>
      </c>
      <c r="Y32" s="31">
        <f t="shared" si="14"/>
        <v>3.8000000000000007</v>
      </c>
      <c r="Z32" s="31">
        <f t="shared" si="14"/>
        <v>0</v>
      </c>
      <c r="AA32" s="31">
        <f t="shared" si="14"/>
        <v>7.7000000000000011</v>
      </c>
      <c r="AB32" s="31">
        <f t="shared" si="14"/>
        <v>18.100000000000001</v>
      </c>
    </row>
    <row r="33" spans="1:28" ht="24.95" customHeight="1">
      <c r="A33" s="32">
        <f>Seznam!B57</f>
        <v>3</v>
      </c>
      <c r="B33" s="244" t="str">
        <f>Seznam!C57</f>
        <v>Chramostová Martina</v>
      </c>
      <c r="C33" s="244">
        <f>Seznam!D57</f>
        <v>2008</v>
      </c>
      <c r="D33" s="244" t="str">
        <f>Seznam!E57</f>
        <v>SK Motorlet Praha</v>
      </c>
      <c r="E33" s="244" t="str">
        <f>Seznam!F57</f>
        <v>CZE</v>
      </c>
      <c r="F33" s="198" t="s">
        <v>1614</v>
      </c>
      <c r="G33" s="207">
        <v>1.3</v>
      </c>
      <c r="H33" s="208">
        <v>2</v>
      </c>
      <c r="I33" s="209">
        <f t="shared" ref="I33:I49" si="15">G33+H33</f>
        <v>3.3</v>
      </c>
      <c r="J33" s="223">
        <v>2</v>
      </c>
      <c r="K33" s="224">
        <v>5.9</v>
      </c>
      <c r="L33" s="225">
        <v>4.2</v>
      </c>
      <c r="M33" s="226">
        <v>5.6</v>
      </c>
      <c r="N33" s="226">
        <v>5.8</v>
      </c>
      <c r="O33" s="227">
        <f t="shared" ref="O33:O49" si="16">IF($O$2=2,TRUNC(SUM(K33:L33)/2*1000)/1000,IF($O$2=3,TRUNC(SUM(K33:M33)/3*1000)/1000,IF($O$2=4,TRUNC(MEDIAN(K33:N33)*1000)/1000,"???")))</f>
        <v>5.7</v>
      </c>
      <c r="P33" s="245">
        <f t="shared" ref="P33:P49" si="17">IF(AND(J33=0,O33=0),0,IF(($Q$2-J33-O33)&lt;0,0,$Q$2-J33-O33))</f>
        <v>2.2999999999999998</v>
      </c>
      <c r="Q33" s="225">
        <v>0.3</v>
      </c>
      <c r="R33" s="211">
        <f t="shared" ref="R33:R49" si="18">I33+P33-Q33</f>
        <v>5.3</v>
      </c>
      <c r="S33" s="24">
        <f t="shared" si="10"/>
        <v>15.5</v>
      </c>
      <c r="T33" s="20">
        <f t="shared" si="11"/>
        <v>15</v>
      </c>
      <c r="U33" s="25">
        <f t="shared" si="12"/>
        <v>10</v>
      </c>
      <c r="W33" s="35" t="str">
        <f t="shared" si="13"/>
        <v>kuž</v>
      </c>
      <c r="X33" s="31">
        <f t="shared" ref="X33:X49" si="19">I33</f>
        <v>3.3</v>
      </c>
      <c r="Y33" s="31">
        <f t="shared" ref="Y33:Y49" si="20">P33</f>
        <v>2.2999999999999998</v>
      </c>
      <c r="Z33" s="31">
        <f t="shared" ref="Z33:Z49" si="21">Q33</f>
        <v>0.3</v>
      </c>
      <c r="AA33" s="31">
        <f t="shared" ref="AA33:AA49" si="22">R33</f>
        <v>5.3</v>
      </c>
      <c r="AB33" s="31">
        <f t="shared" ref="AB33:AB49" si="23">S33</f>
        <v>15.5</v>
      </c>
    </row>
    <row r="34" spans="1:28" ht="24.95" customHeight="1">
      <c r="A34" s="32">
        <f>Seznam!B58</f>
        <v>4</v>
      </c>
      <c r="B34" s="244" t="str">
        <f>Seznam!C58</f>
        <v>Vaiglová Viktorie</v>
      </c>
      <c r="C34" s="244">
        <f>Seznam!D58</f>
        <v>2008</v>
      </c>
      <c r="D34" s="244" t="str">
        <f>Seznam!E58</f>
        <v>La Pirouette Jeseník</v>
      </c>
      <c r="E34" s="244" t="str">
        <f>Seznam!F58</f>
        <v>CZE</v>
      </c>
      <c r="F34" s="198" t="s">
        <v>1614</v>
      </c>
      <c r="G34" s="207">
        <v>1.2</v>
      </c>
      <c r="H34" s="208">
        <v>0.7</v>
      </c>
      <c r="I34" s="209">
        <f t="shared" si="15"/>
        <v>1.9</v>
      </c>
      <c r="J34" s="223">
        <v>1.2</v>
      </c>
      <c r="K34" s="224">
        <v>4.5</v>
      </c>
      <c r="L34" s="225">
        <v>3.8</v>
      </c>
      <c r="M34" s="226">
        <v>3.4</v>
      </c>
      <c r="N34" s="226">
        <v>4.2</v>
      </c>
      <c r="O34" s="227">
        <f t="shared" si="16"/>
        <v>4</v>
      </c>
      <c r="P34" s="245">
        <f t="shared" si="17"/>
        <v>4.8000000000000007</v>
      </c>
      <c r="Q34" s="225"/>
      <c r="R34" s="211">
        <f t="shared" si="18"/>
        <v>6.7000000000000011</v>
      </c>
      <c r="S34" s="24">
        <f t="shared" si="10"/>
        <v>12.700000000000001</v>
      </c>
      <c r="T34" s="20">
        <f t="shared" si="11"/>
        <v>12</v>
      </c>
      <c r="U34" s="25">
        <f t="shared" si="12"/>
        <v>15</v>
      </c>
      <c r="W34" s="35" t="str">
        <f t="shared" si="13"/>
        <v>kuž</v>
      </c>
      <c r="X34" s="31">
        <f t="shared" si="19"/>
        <v>1.9</v>
      </c>
      <c r="Y34" s="31">
        <f t="shared" si="20"/>
        <v>4.8000000000000007</v>
      </c>
      <c r="Z34" s="31">
        <f t="shared" si="21"/>
        <v>0</v>
      </c>
      <c r="AA34" s="31">
        <f t="shared" si="22"/>
        <v>6.7000000000000011</v>
      </c>
      <c r="AB34" s="31">
        <f t="shared" si="23"/>
        <v>12.700000000000001</v>
      </c>
    </row>
    <row r="35" spans="1:28" ht="24.95" customHeight="1">
      <c r="A35" s="32">
        <f>Seznam!B59</f>
        <v>5</v>
      </c>
      <c r="B35" s="244" t="str">
        <f>Seznam!C59</f>
        <v>Štěpánová Viktorie</v>
      </c>
      <c r="C35" s="244">
        <f>Seznam!D59</f>
        <v>2008</v>
      </c>
      <c r="D35" s="244" t="str">
        <f>Seznam!E59</f>
        <v>TJ Bohemians Praha</v>
      </c>
      <c r="E35" s="244" t="str">
        <f>Seznam!F59</f>
        <v>CZE</v>
      </c>
      <c r="F35" s="198" t="s">
        <v>1615</v>
      </c>
      <c r="G35" s="207">
        <v>1.1000000000000001</v>
      </c>
      <c r="H35" s="208">
        <v>2.1</v>
      </c>
      <c r="I35" s="209">
        <f t="shared" si="15"/>
        <v>3.2</v>
      </c>
      <c r="J35" s="223">
        <v>1.1000000000000001</v>
      </c>
      <c r="K35" s="224">
        <v>5</v>
      </c>
      <c r="L35" s="225">
        <v>5.6</v>
      </c>
      <c r="M35" s="226">
        <v>5.6</v>
      </c>
      <c r="N35" s="226">
        <v>4.4000000000000004</v>
      </c>
      <c r="O35" s="227">
        <f t="shared" si="16"/>
        <v>5.3</v>
      </c>
      <c r="P35" s="245">
        <f t="shared" si="17"/>
        <v>3.6000000000000005</v>
      </c>
      <c r="Q35" s="225"/>
      <c r="R35" s="211">
        <f t="shared" si="18"/>
        <v>6.8000000000000007</v>
      </c>
      <c r="S35" s="24">
        <f t="shared" si="10"/>
        <v>14.4</v>
      </c>
      <c r="T35" s="20">
        <f t="shared" si="11"/>
        <v>11</v>
      </c>
      <c r="U35" s="25">
        <f t="shared" si="12"/>
        <v>11</v>
      </c>
      <c r="W35" s="35" t="str">
        <f t="shared" si="13"/>
        <v>míč</v>
      </c>
      <c r="X35" s="31">
        <f t="shared" si="19"/>
        <v>3.2</v>
      </c>
      <c r="Y35" s="31">
        <f t="shared" si="20"/>
        <v>3.6000000000000005</v>
      </c>
      <c r="Z35" s="31">
        <f t="shared" si="21"/>
        <v>0</v>
      </c>
      <c r="AA35" s="31">
        <f t="shared" si="22"/>
        <v>6.8000000000000007</v>
      </c>
      <c r="AB35" s="31">
        <f t="shared" si="23"/>
        <v>14.4</v>
      </c>
    </row>
    <row r="36" spans="1:28" ht="24.95" customHeight="1">
      <c r="A36" s="32">
        <f>Seznam!B61</f>
        <v>7</v>
      </c>
      <c r="B36" s="244" t="str">
        <f>Seznam!C61</f>
        <v>Kwiatkowska Michalina</v>
      </c>
      <c r="C36" s="244">
        <f>Seznam!D61</f>
        <v>2008</v>
      </c>
      <c r="D36" s="244" t="str">
        <f>Seznam!E61</f>
        <v>UKS Błękitna</v>
      </c>
      <c r="E36" s="244" t="str">
        <f>Seznam!F61</f>
        <v>POL</v>
      </c>
      <c r="F36" s="198" t="s">
        <v>1610</v>
      </c>
      <c r="G36" s="207">
        <v>2.8</v>
      </c>
      <c r="H36" s="208">
        <v>2.2000000000000002</v>
      </c>
      <c r="I36" s="209">
        <f t="shared" si="15"/>
        <v>5</v>
      </c>
      <c r="J36" s="223">
        <v>2</v>
      </c>
      <c r="K36" s="224">
        <v>3.5</v>
      </c>
      <c r="L36" s="225">
        <v>3.6</v>
      </c>
      <c r="M36" s="226">
        <v>3.7</v>
      </c>
      <c r="N36" s="226">
        <v>2.8</v>
      </c>
      <c r="O36" s="227">
        <f t="shared" si="16"/>
        <v>3.55</v>
      </c>
      <c r="P36" s="245">
        <f t="shared" si="17"/>
        <v>4.45</v>
      </c>
      <c r="Q36" s="225"/>
      <c r="R36" s="211">
        <f t="shared" si="18"/>
        <v>9.4499999999999993</v>
      </c>
      <c r="S36" s="24">
        <f t="shared" si="10"/>
        <v>16.849999999999998</v>
      </c>
      <c r="T36" s="20">
        <f t="shared" si="11"/>
        <v>1</v>
      </c>
      <c r="U36" s="25">
        <f t="shared" si="12"/>
        <v>6</v>
      </c>
      <c r="W36" s="35" t="str">
        <f t="shared" si="13"/>
        <v>obruč</v>
      </c>
      <c r="X36" s="31">
        <f t="shared" si="19"/>
        <v>5</v>
      </c>
      <c r="Y36" s="31">
        <f t="shared" si="20"/>
        <v>4.45</v>
      </c>
      <c r="Z36" s="31">
        <f t="shared" si="21"/>
        <v>0</v>
      </c>
      <c r="AA36" s="31">
        <f t="shared" si="22"/>
        <v>9.4499999999999993</v>
      </c>
      <c r="AB36" s="31">
        <f t="shared" si="23"/>
        <v>16.849999999999998</v>
      </c>
    </row>
    <row r="37" spans="1:28" ht="24.95" customHeight="1">
      <c r="A37" s="32">
        <f>Seznam!B62</f>
        <v>8</v>
      </c>
      <c r="B37" s="244" t="str">
        <f>Seznam!C62</f>
        <v>Matúšová Ema</v>
      </c>
      <c r="C37" s="244">
        <f>Seznam!D62</f>
        <v>2008</v>
      </c>
      <c r="D37" s="244" t="str">
        <f>Seznam!E62</f>
        <v>TJ Bohemians Praha</v>
      </c>
      <c r="E37" s="244" t="str">
        <f>Seznam!F62</f>
        <v>CZE</v>
      </c>
      <c r="F37" s="198" t="s">
        <v>1615</v>
      </c>
      <c r="G37" s="207">
        <v>0.9</v>
      </c>
      <c r="H37" s="208">
        <v>3</v>
      </c>
      <c r="I37" s="209">
        <f t="shared" si="15"/>
        <v>3.9</v>
      </c>
      <c r="J37" s="223">
        <v>1.8</v>
      </c>
      <c r="K37" s="224">
        <v>3.8</v>
      </c>
      <c r="L37" s="225">
        <v>3.6</v>
      </c>
      <c r="M37" s="226">
        <v>3.2</v>
      </c>
      <c r="N37" s="226">
        <v>5.7</v>
      </c>
      <c r="O37" s="227">
        <f t="shared" si="16"/>
        <v>3.7</v>
      </c>
      <c r="P37" s="245">
        <f t="shared" si="17"/>
        <v>4.4999999999999991</v>
      </c>
      <c r="Q37" s="225"/>
      <c r="R37" s="211">
        <f t="shared" si="18"/>
        <v>8.3999999999999986</v>
      </c>
      <c r="S37" s="24">
        <f t="shared" si="10"/>
        <v>13.899999999999999</v>
      </c>
      <c r="T37" s="20">
        <f t="shared" si="11"/>
        <v>7</v>
      </c>
      <c r="U37" s="25">
        <f t="shared" si="12"/>
        <v>12</v>
      </c>
      <c r="W37" s="35" t="str">
        <f t="shared" si="13"/>
        <v>míč</v>
      </c>
      <c r="X37" s="31">
        <f t="shared" si="19"/>
        <v>3.9</v>
      </c>
      <c r="Y37" s="31">
        <f t="shared" si="20"/>
        <v>4.4999999999999991</v>
      </c>
      <c r="Z37" s="31">
        <f t="shared" si="21"/>
        <v>0</v>
      </c>
      <c r="AA37" s="31">
        <f t="shared" si="22"/>
        <v>8.3999999999999986</v>
      </c>
      <c r="AB37" s="31">
        <f t="shared" si="23"/>
        <v>13.899999999999999</v>
      </c>
    </row>
    <row r="38" spans="1:28" ht="24.95" customHeight="1">
      <c r="A38" s="32">
        <f>Seznam!B63</f>
        <v>9</v>
      </c>
      <c r="B38" s="244" t="str">
        <f>Seznam!C63</f>
        <v>Krulišová Alice</v>
      </c>
      <c r="C38" s="244">
        <f>Seznam!D63</f>
        <v>2008</v>
      </c>
      <c r="D38" s="244" t="str">
        <f>Seznam!E63</f>
        <v>TJ ZŠ Hostivař Praha</v>
      </c>
      <c r="E38" s="244" t="str">
        <f>Seznam!F63</f>
        <v>CZE</v>
      </c>
      <c r="F38" s="198" t="s">
        <v>1614</v>
      </c>
      <c r="G38" s="207">
        <v>1.2</v>
      </c>
      <c r="H38" s="208">
        <v>1</v>
      </c>
      <c r="I38" s="209">
        <f t="shared" si="15"/>
        <v>2.2000000000000002</v>
      </c>
      <c r="J38" s="223">
        <v>1.8</v>
      </c>
      <c r="K38" s="224">
        <v>4.0999999999999996</v>
      </c>
      <c r="L38" s="225">
        <v>3.7</v>
      </c>
      <c r="M38" s="226">
        <v>3.7</v>
      </c>
      <c r="N38" s="226">
        <v>4.3</v>
      </c>
      <c r="O38" s="227">
        <f t="shared" si="16"/>
        <v>3.9</v>
      </c>
      <c r="P38" s="245">
        <f t="shared" si="17"/>
        <v>4.2999999999999989</v>
      </c>
      <c r="Q38" s="225"/>
      <c r="R38" s="211">
        <f t="shared" si="18"/>
        <v>6.4999999999999991</v>
      </c>
      <c r="S38" s="24">
        <f t="shared" si="10"/>
        <v>13.899999999999999</v>
      </c>
      <c r="T38" s="20">
        <f t="shared" si="11"/>
        <v>13</v>
      </c>
      <c r="U38" s="25">
        <f t="shared" si="12"/>
        <v>12</v>
      </c>
      <c r="W38" s="35" t="str">
        <f t="shared" si="13"/>
        <v>kuž</v>
      </c>
      <c r="X38" s="31">
        <f t="shared" si="19"/>
        <v>2.2000000000000002</v>
      </c>
      <c r="Y38" s="31">
        <f t="shared" si="20"/>
        <v>4.2999999999999989</v>
      </c>
      <c r="Z38" s="31">
        <f t="shared" si="21"/>
        <v>0</v>
      </c>
      <c r="AA38" s="31">
        <f t="shared" si="22"/>
        <v>6.4999999999999991</v>
      </c>
      <c r="AB38" s="31">
        <f t="shared" si="23"/>
        <v>13.899999999999999</v>
      </c>
    </row>
    <row r="39" spans="1:28" ht="24.95" customHeight="1">
      <c r="A39" s="32">
        <f>Seznam!B64</f>
        <v>10</v>
      </c>
      <c r="B39" s="244" t="str">
        <f>Seznam!C64</f>
        <v>Chamzina Diana</v>
      </c>
      <c r="C39" s="244">
        <f>Seznam!D64</f>
        <v>2008</v>
      </c>
      <c r="D39" s="244" t="str">
        <f>Seznam!E64</f>
        <v>SK Tart MS Brno</v>
      </c>
      <c r="E39" s="244" t="str">
        <f>Seznam!F64</f>
        <v>CZE</v>
      </c>
      <c r="F39" s="198" t="s">
        <v>1615</v>
      </c>
      <c r="G39" s="207">
        <v>1.5</v>
      </c>
      <c r="H39" s="208">
        <v>1.7</v>
      </c>
      <c r="I39" s="209">
        <f t="shared" si="15"/>
        <v>3.2</v>
      </c>
      <c r="J39" s="223">
        <v>1.5</v>
      </c>
      <c r="K39" s="224">
        <v>2.9</v>
      </c>
      <c r="L39" s="225">
        <v>3.6</v>
      </c>
      <c r="M39" s="226">
        <v>3.1</v>
      </c>
      <c r="N39" s="226">
        <v>3.1</v>
      </c>
      <c r="O39" s="227">
        <f t="shared" si="16"/>
        <v>3.1</v>
      </c>
      <c r="P39" s="245">
        <f t="shared" si="17"/>
        <v>5.4</v>
      </c>
      <c r="Q39" s="225"/>
      <c r="R39" s="211">
        <f t="shared" si="18"/>
        <v>8.6000000000000014</v>
      </c>
      <c r="S39" s="24">
        <f t="shared" si="10"/>
        <v>19</v>
      </c>
      <c r="T39" s="20">
        <f t="shared" si="11"/>
        <v>6</v>
      </c>
      <c r="U39" s="25">
        <f t="shared" si="12"/>
        <v>2</v>
      </c>
      <c r="W39" s="35" t="str">
        <f t="shared" si="13"/>
        <v>míč</v>
      </c>
      <c r="X39" s="31">
        <f t="shared" si="19"/>
        <v>3.2</v>
      </c>
      <c r="Y39" s="31">
        <f t="shared" si="20"/>
        <v>5.4</v>
      </c>
      <c r="Z39" s="31">
        <f t="shared" si="21"/>
        <v>0</v>
      </c>
      <c r="AA39" s="31">
        <f t="shared" si="22"/>
        <v>8.6000000000000014</v>
      </c>
      <c r="AB39" s="31">
        <f t="shared" si="23"/>
        <v>19</v>
      </c>
    </row>
    <row r="40" spans="1:28" ht="24.95" customHeight="1">
      <c r="A40" s="32">
        <f>Seznam!B65</f>
        <v>11</v>
      </c>
      <c r="B40" s="244" t="str">
        <f>Seznam!C65</f>
        <v>Gvozden Mia</v>
      </c>
      <c r="C40" s="244">
        <f>Seznam!D65</f>
        <v>2008</v>
      </c>
      <c r="D40" s="244" t="str">
        <f>Seznam!E65</f>
        <v>GK Maksimir</v>
      </c>
      <c r="E40" s="244" t="str">
        <f>Seznam!F65</f>
        <v>CRO</v>
      </c>
      <c r="F40" s="198" t="s">
        <v>1615</v>
      </c>
      <c r="G40" s="207">
        <v>2.6</v>
      </c>
      <c r="H40" s="208">
        <v>1.8</v>
      </c>
      <c r="I40" s="209">
        <f t="shared" si="15"/>
        <v>4.4000000000000004</v>
      </c>
      <c r="J40" s="223">
        <v>1.3</v>
      </c>
      <c r="K40" s="224">
        <v>3.9</v>
      </c>
      <c r="L40" s="225">
        <v>4.8</v>
      </c>
      <c r="M40" s="226">
        <v>3.8</v>
      </c>
      <c r="N40" s="226">
        <v>3.3</v>
      </c>
      <c r="O40" s="227">
        <f t="shared" si="16"/>
        <v>3.85</v>
      </c>
      <c r="P40" s="245">
        <f t="shared" si="17"/>
        <v>4.8499999999999996</v>
      </c>
      <c r="Q40" s="225"/>
      <c r="R40" s="211">
        <f t="shared" si="18"/>
        <v>9.25</v>
      </c>
      <c r="S40" s="24">
        <f t="shared" si="10"/>
        <v>16.649999999999999</v>
      </c>
      <c r="T40" s="20">
        <f t="shared" si="11"/>
        <v>3</v>
      </c>
      <c r="U40" s="25">
        <f t="shared" si="12"/>
        <v>7</v>
      </c>
      <c r="W40" s="35" t="str">
        <f t="shared" si="13"/>
        <v>míč</v>
      </c>
      <c r="X40" s="31">
        <f t="shared" si="19"/>
        <v>4.4000000000000004</v>
      </c>
      <c r="Y40" s="31">
        <f t="shared" si="20"/>
        <v>4.8499999999999996</v>
      </c>
      <c r="Z40" s="31">
        <f t="shared" si="21"/>
        <v>0</v>
      </c>
      <c r="AA40" s="31">
        <f t="shared" si="22"/>
        <v>9.25</v>
      </c>
      <c r="AB40" s="31">
        <f t="shared" si="23"/>
        <v>16.649999999999999</v>
      </c>
    </row>
    <row r="41" spans="1:28" ht="24.95" customHeight="1">
      <c r="A41" s="32">
        <f>Seznam!B66</f>
        <v>12</v>
      </c>
      <c r="B41" s="244" t="str">
        <f>Seznam!C66</f>
        <v>Wolfová Laura</v>
      </c>
      <c r="C41" s="244">
        <f>Seznam!D66</f>
        <v>2008</v>
      </c>
      <c r="D41" s="244" t="str">
        <f>Seznam!E66</f>
        <v>SK Triumf Praha</v>
      </c>
      <c r="E41" s="244" t="str">
        <f>Seznam!F66</f>
        <v>CZE</v>
      </c>
      <c r="F41" s="198" t="s">
        <v>1614</v>
      </c>
      <c r="G41" s="207">
        <v>0.1</v>
      </c>
      <c r="H41" s="208">
        <v>0.8</v>
      </c>
      <c r="I41" s="209">
        <f t="shared" si="15"/>
        <v>0.9</v>
      </c>
      <c r="J41" s="223">
        <v>1.7</v>
      </c>
      <c r="K41" s="224">
        <v>5.8</v>
      </c>
      <c r="L41" s="225">
        <v>5.8</v>
      </c>
      <c r="M41" s="226">
        <v>4.5999999999999996</v>
      </c>
      <c r="N41" s="226">
        <v>5.2</v>
      </c>
      <c r="O41" s="227">
        <f t="shared" si="16"/>
        <v>5.5</v>
      </c>
      <c r="P41" s="245">
        <f t="shared" si="17"/>
        <v>2.8000000000000007</v>
      </c>
      <c r="Q41" s="225"/>
      <c r="R41" s="211">
        <f t="shared" si="18"/>
        <v>3.7000000000000006</v>
      </c>
      <c r="S41" s="24">
        <f t="shared" si="10"/>
        <v>8.6000000000000014</v>
      </c>
      <c r="T41" s="20">
        <f t="shared" si="11"/>
        <v>17</v>
      </c>
      <c r="U41" s="25">
        <f t="shared" si="12"/>
        <v>18</v>
      </c>
      <c r="W41" s="35" t="str">
        <f t="shared" si="13"/>
        <v>kuž</v>
      </c>
      <c r="X41" s="31">
        <f t="shared" si="19"/>
        <v>0.9</v>
      </c>
      <c r="Y41" s="31">
        <f t="shared" si="20"/>
        <v>2.8000000000000007</v>
      </c>
      <c r="Z41" s="31">
        <f t="shared" si="21"/>
        <v>0</v>
      </c>
      <c r="AA41" s="31">
        <f t="shared" si="22"/>
        <v>3.7000000000000006</v>
      </c>
      <c r="AB41" s="31">
        <f t="shared" si="23"/>
        <v>8.6000000000000014</v>
      </c>
    </row>
    <row r="42" spans="1:28" ht="24.95" customHeight="1">
      <c r="A42" s="32">
        <f>Seznam!B67</f>
        <v>13</v>
      </c>
      <c r="B42" s="244" t="str">
        <f>Seznam!C67</f>
        <v>Tomsová Laura</v>
      </c>
      <c r="C42" s="244">
        <f>Seznam!D67</f>
        <v>2008</v>
      </c>
      <c r="D42" s="244" t="str">
        <f>Seznam!E67</f>
        <v>TJ Bohemians Praha</v>
      </c>
      <c r="E42" s="244" t="str">
        <f>Seznam!F67</f>
        <v>CZE</v>
      </c>
      <c r="F42" s="198" t="s">
        <v>1615</v>
      </c>
      <c r="G42" s="207">
        <v>0</v>
      </c>
      <c r="H42" s="208">
        <v>1.8</v>
      </c>
      <c r="I42" s="209">
        <f t="shared" si="15"/>
        <v>1.8</v>
      </c>
      <c r="J42" s="223">
        <v>1.9</v>
      </c>
      <c r="K42" s="224">
        <v>7.1</v>
      </c>
      <c r="L42" s="225">
        <v>7.2</v>
      </c>
      <c r="M42" s="226">
        <v>6.1</v>
      </c>
      <c r="N42" s="226">
        <v>5</v>
      </c>
      <c r="O42" s="227">
        <f t="shared" si="16"/>
        <v>6.6</v>
      </c>
      <c r="P42" s="245">
        <f t="shared" si="17"/>
        <v>1.5</v>
      </c>
      <c r="Q42" s="225"/>
      <c r="R42" s="211">
        <f t="shared" si="18"/>
        <v>3.3</v>
      </c>
      <c r="S42" s="24">
        <f t="shared" si="10"/>
        <v>8.1999999999999993</v>
      </c>
      <c r="T42" s="20">
        <f t="shared" si="11"/>
        <v>19</v>
      </c>
      <c r="U42" s="25">
        <f t="shared" si="12"/>
        <v>19</v>
      </c>
      <c r="W42" s="35" t="str">
        <f t="shared" si="13"/>
        <v>míč</v>
      </c>
      <c r="X42" s="31">
        <f t="shared" si="19"/>
        <v>1.8</v>
      </c>
      <c r="Y42" s="31">
        <f t="shared" si="20"/>
        <v>1.5</v>
      </c>
      <c r="Z42" s="31">
        <f t="shared" si="21"/>
        <v>0</v>
      </c>
      <c r="AA42" s="31">
        <f t="shared" si="22"/>
        <v>3.3</v>
      </c>
      <c r="AB42" s="31">
        <f t="shared" si="23"/>
        <v>8.1999999999999993</v>
      </c>
    </row>
    <row r="43" spans="1:28" ht="24.95" customHeight="1">
      <c r="A43" s="32">
        <f>Seznam!B68</f>
        <v>14</v>
      </c>
      <c r="B43" s="244" t="str">
        <f>Seznam!C68</f>
        <v>Spillerová Dominika</v>
      </c>
      <c r="C43" s="244">
        <f>Seznam!D68</f>
        <v>2008</v>
      </c>
      <c r="D43" s="244" t="str">
        <f>Seznam!E68</f>
        <v>La Pirouette Jeseník</v>
      </c>
      <c r="E43" s="244" t="str">
        <f>Seznam!F68</f>
        <v>CZE</v>
      </c>
      <c r="F43" s="198" t="s">
        <v>1614</v>
      </c>
      <c r="G43" s="207">
        <v>1.2</v>
      </c>
      <c r="H43" s="208">
        <v>1.2</v>
      </c>
      <c r="I43" s="209">
        <f t="shared" si="15"/>
        <v>2.4</v>
      </c>
      <c r="J43" s="223">
        <v>2.7</v>
      </c>
      <c r="K43" s="224">
        <v>4.3</v>
      </c>
      <c r="L43" s="225">
        <v>4.8</v>
      </c>
      <c r="M43" s="226">
        <v>3.5</v>
      </c>
      <c r="N43" s="226">
        <v>5.0999999999999996</v>
      </c>
      <c r="O43" s="227">
        <f t="shared" si="16"/>
        <v>4.55</v>
      </c>
      <c r="P43" s="245">
        <f t="shared" si="17"/>
        <v>2.75</v>
      </c>
      <c r="Q43" s="225"/>
      <c r="R43" s="211">
        <f t="shared" si="18"/>
        <v>5.15</v>
      </c>
      <c r="S43" s="24">
        <f t="shared" si="10"/>
        <v>9.35</v>
      </c>
      <c r="T43" s="20">
        <f t="shared" si="11"/>
        <v>16</v>
      </c>
      <c r="U43" s="25">
        <f t="shared" si="12"/>
        <v>17</v>
      </c>
      <c r="W43" s="35" t="str">
        <f t="shared" si="13"/>
        <v>kuž</v>
      </c>
      <c r="X43" s="31">
        <f t="shared" si="19"/>
        <v>2.4</v>
      </c>
      <c r="Y43" s="31">
        <f t="shared" si="20"/>
        <v>2.75</v>
      </c>
      <c r="Z43" s="31">
        <f t="shared" si="21"/>
        <v>0</v>
      </c>
      <c r="AA43" s="31">
        <f t="shared" si="22"/>
        <v>5.15</v>
      </c>
      <c r="AB43" s="31">
        <f t="shared" si="23"/>
        <v>9.35</v>
      </c>
    </row>
    <row r="44" spans="1:28" ht="24.95" customHeight="1">
      <c r="A44" s="32">
        <f>Seznam!B69</f>
        <v>15</v>
      </c>
      <c r="B44" s="244" t="str">
        <f>Seznam!C69</f>
        <v>Hoffmannová Karolína</v>
      </c>
      <c r="C44" s="244">
        <f>Seznam!D69</f>
        <v>2008</v>
      </c>
      <c r="D44" s="244" t="str">
        <f>Seznam!E69</f>
        <v>TJ ZŠ Hostivař Praha</v>
      </c>
      <c r="E44" s="244" t="str">
        <f>Seznam!F69</f>
        <v>CZE</v>
      </c>
      <c r="F44" s="198" t="s">
        <v>1615</v>
      </c>
      <c r="G44" s="207">
        <v>0.3</v>
      </c>
      <c r="H44" s="208">
        <v>0.7</v>
      </c>
      <c r="I44" s="209">
        <f t="shared" si="15"/>
        <v>1</v>
      </c>
      <c r="J44" s="223">
        <v>2.2000000000000002</v>
      </c>
      <c r="K44" s="224">
        <v>6.4</v>
      </c>
      <c r="L44" s="225">
        <v>4.5</v>
      </c>
      <c r="M44" s="226">
        <v>4.7</v>
      </c>
      <c r="N44" s="226">
        <v>5.7</v>
      </c>
      <c r="O44" s="227">
        <f t="shared" si="16"/>
        <v>5.2</v>
      </c>
      <c r="P44" s="245">
        <f t="shared" si="17"/>
        <v>2.5999999999999996</v>
      </c>
      <c r="Q44" s="225"/>
      <c r="R44" s="211">
        <f t="shared" si="18"/>
        <v>3.5999999999999996</v>
      </c>
      <c r="S44" s="24">
        <f t="shared" si="10"/>
        <v>10.15</v>
      </c>
      <c r="T44" s="20">
        <f t="shared" si="11"/>
        <v>18</v>
      </c>
      <c r="U44" s="25">
        <f t="shared" si="12"/>
        <v>16</v>
      </c>
      <c r="W44" s="35" t="str">
        <f t="shared" si="13"/>
        <v>míč</v>
      </c>
      <c r="X44" s="31">
        <f t="shared" si="19"/>
        <v>1</v>
      </c>
      <c r="Y44" s="31">
        <f t="shared" si="20"/>
        <v>2.5999999999999996</v>
      </c>
      <c r="Z44" s="31">
        <f t="shared" si="21"/>
        <v>0</v>
      </c>
      <c r="AA44" s="31">
        <f t="shared" si="22"/>
        <v>3.5999999999999996</v>
      </c>
      <c r="AB44" s="31">
        <f t="shared" si="23"/>
        <v>10.15</v>
      </c>
    </row>
    <row r="45" spans="1:28" ht="24.95" customHeight="1">
      <c r="A45" s="32">
        <f>Seznam!B70</f>
        <v>16</v>
      </c>
      <c r="B45" s="244" t="str">
        <f>Seznam!C70</f>
        <v>Adamowicz Nadia</v>
      </c>
      <c r="C45" s="244">
        <f>Seznam!D70</f>
        <v>2008</v>
      </c>
      <c r="D45" s="244" t="str">
        <f>Seznam!E70</f>
        <v>UKS Błękitna</v>
      </c>
      <c r="E45" s="244" t="str">
        <f>Seznam!F70</f>
        <v>POL</v>
      </c>
      <c r="F45" s="198" t="s">
        <v>1610</v>
      </c>
      <c r="G45" s="207">
        <v>1.7</v>
      </c>
      <c r="H45" s="208">
        <v>2</v>
      </c>
      <c r="I45" s="209">
        <f t="shared" si="15"/>
        <v>3.7</v>
      </c>
      <c r="J45" s="223">
        <v>1.6</v>
      </c>
      <c r="K45" s="224">
        <v>3.9</v>
      </c>
      <c r="L45" s="225">
        <v>3.8</v>
      </c>
      <c r="M45" s="226">
        <v>2.7</v>
      </c>
      <c r="N45" s="226">
        <v>2.4</v>
      </c>
      <c r="O45" s="227">
        <f t="shared" si="16"/>
        <v>3.25</v>
      </c>
      <c r="P45" s="245">
        <f t="shared" si="17"/>
        <v>5.15</v>
      </c>
      <c r="Q45" s="225"/>
      <c r="R45" s="211">
        <f t="shared" si="18"/>
        <v>8.8500000000000014</v>
      </c>
      <c r="S45" s="24">
        <f t="shared" si="10"/>
        <v>16.200000000000003</v>
      </c>
      <c r="T45" s="20">
        <f t="shared" si="11"/>
        <v>4</v>
      </c>
      <c r="U45" s="25">
        <f t="shared" si="12"/>
        <v>9</v>
      </c>
      <c r="W45" s="35" t="str">
        <f t="shared" si="13"/>
        <v>obruč</v>
      </c>
      <c r="X45" s="31">
        <f t="shared" si="19"/>
        <v>3.7</v>
      </c>
      <c r="Y45" s="31">
        <f t="shared" si="20"/>
        <v>5.15</v>
      </c>
      <c r="Z45" s="31">
        <f t="shared" si="21"/>
        <v>0</v>
      </c>
      <c r="AA45" s="31">
        <f t="shared" si="22"/>
        <v>8.8500000000000014</v>
      </c>
      <c r="AB45" s="31">
        <f t="shared" si="23"/>
        <v>16.200000000000003</v>
      </c>
    </row>
    <row r="46" spans="1:28" ht="24.95" customHeight="1">
      <c r="A46" s="32">
        <f>Seznam!B71</f>
        <v>17</v>
      </c>
      <c r="B46" s="244" t="str">
        <f>Seznam!C71</f>
        <v>Pouzarová Leona</v>
      </c>
      <c r="C46" s="244">
        <f>Seznam!D71</f>
        <v>2008</v>
      </c>
      <c r="D46" s="244" t="str">
        <f>Seznam!E71</f>
        <v>SK MG Máj České Budějovice</v>
      </c>
      <c r="E46" s="244" t="str">
        <f>Seznam!F71</f>
        <v>CZE</v>
      </c>
      <c r="F46" s="198" t="s">
        <v>1614</v>
      </c>
      <c r="G46" s="207">
        <v>1.6</v>
      </c>
      <c r="H46" s="208">
        <v>1</v>
      </c>
      <c r="I46" s="209">
        <f t="shared" si="15"/>
        <v>2.6</v>
      </c>
      <c r="J46" s="223">
        <v>0.9</v>
      </c>
      <c r="K46" s="224">
        <v>2.2999999999999998</v>
      </c>
      <c r="L46" s="225">
        <v>2.9</v>
      </c>
      <c r="M46" s="226">
        <v>3.9</v>
      </c>
      <c r="N46" s="226">
        <v>4.0999999999999996</v>
      </c>
      <c r="O46" s="227">
        <f t="shared" si="16"/>
        <v>3.4</v>
      </c>
      <c r="P46" s="245">
        <f t="shared" si="17"/>
        <v>5.6999999999999993</v>
      </c>
      <c r="Q46" s="225"/>
      <c r="R46" s="211">
        <f t="shared" si="18"/>
        <v>8.2999999999999989</v>
      </c>
      <c r="S46" s="24">
        <f t="shared" si="10"/>
        <v>16.45</v>
      </c>
      <c r="T46" s="20">
        <f t="shared" si="11"/>
        <v>8</v>
      </c>
      <c r="U46" s="25">
        <f t="shared" si="12"/>
        <v>8</v>
      </c>
      <c r="W46" s="35" t="str">
        <f t="shared" si="13"/>
        <v>kuž</v>
      </c>
      <c r="X46" s="31">
        <f t="shared" si="19"/>
        <v>2.6</v>
      </c>
      <c r="Y46" s="31">
        <f t="shared" si="20"/>
        <v>5.6999999999999993</v>
      </c>
      <c r="Z46" s="31">
        <f t="shared" si="21"/>
        <v>0</v>
      </c>
      <c r="AA46" s="31">
        <f t="shared" si="22"/>
        <v>8.2999999999999989</v>
      </c>
      <c r="AB46" s="31">
        <f t="shared" si="23"/>
        <v>16.45</v>
      </c>
    </row>
    <row r="47" spans="1:28" ht="24.95" customHeight="1">
      <c r="A47" s="32">
        <f>Seznam!B72</f>
        <v>18</v>
      </c>
      <c r="B47" s="244" t="str">
        <f>Seznam!C72</f>
        <v>Dvořáková Žaneta</v>
      </c>
      <c r="C47" s="244">
        <f>Seznam!D72</f>
        <v>2008</v>
      </c>
      <c r="D47" s="244" t="str">
        <f>Seznam!E72</f>
        <v>SK Tart MS Brno</v>
      </c>
      <c r="E47" s="244" t="str">
        <f>Seznam!F72</f>
        <v>CZE</v>
      </c>
      <c r="F47" s="198" t="s">
        <v>1614</v>
      </c>
      <c r="G47" s="207">
        <v>2.2999999999999998</v>
      </c>
      <c r="H47" s="208">
        <v>1.7</v>
      </c>
      <c r="I47" s="209">
        <f t="shared" si="15"/>
        <v>4</v>
      </c>
      <c r="J47" s="223">
        <v>1.5</v>
      </c>
      <c r="K47" s="224">
        <v>5.7</v>
      </c>
      <c r="L47" s="225">
        <v>4.7</v>
      </c>
      <c r="M47" s="226">
        <v>4.3</v>
      </c>
      <c r="N47" s="226">
        <v>4.2</v>
      </c>
      <c r="O47" s="227">
        <f t="shared" si="16"/>
        <v>4.5</v>
      </c>
      <c r="P47" s="245">
        <f t="shared" si="17"/>
        <v>4</v>
      </c>
      <c r="Q47" s="225"/>
      <c r="R47" s="211">
        <f t="shared" si="18"/>
        <v>8</v>
      </c>
      <c r="S47" s="24">
        <f t="shared" si="10"/>
        <v>17.25</v>
      </c>
      <c r="T47" s="20">
        <f t="shared" si="11"/>
        <v>9</v>
      </c>
      <c r="U47" s="25">
        <f t="shared" si="12"/>
        <v>5</v>
      </c>
      <c r="W47" s="35" t="str">
        <f t="shared" si="13"/>
        <v>kuž</v>
      </c>
      <c r="X47" s="31">
        <f t="shared" si="19"/>
        <v>4</v>
      </c>
      <c r="Y47" s="31">
        <f t="shared" si="20"/>
        <v>4</v>
      </c>
      <c r="Z47" s="31">
        <f t="shared" si="21"/>
        <v>0</v>
      </c>
      <c r="AA47" s="31">
        <f t="shared" si="22"/>
        <v>8</v>
      </c>
      <c r="AB47" s="31">
        <f t="shared" si="23"/>
        <v>17.25</v>
      </c>
    </row>
    <row r="48" spans="1:28" ht="24.95" customHeight="1">
      <c r="A48" s="32">
        <f>Seznam!B73</f>
        <v>19</v>
      </c>
      <c r="B48" s="244" t="str">
        <f>Seznam!C73</f>
        <v>Štěpánková Aneta</v>
      </c>
      <c r="C48" s="244">
        <f>Seznam!D73</f>
        <v>2008</v>
      </c>
      <c r="D48" s="244" t="str">
        <f>Seznam!E73</f>
        <v>TJ ZŠ Hostivař Praha</v>
      </c>
      <c r="E48" s="244" t="str">
        <f>Seznam!F73</f>
        <v>CZE</v>
      </c>
      <c r="F48" s="198" t="s">
        <v>1614</v>
      </c>
      <c r="G48" s="207">
        <v>2.2999999999999998</v>
      </c>
      <c r="H48" s="208">
        <v>1.9</v>
      </c>
      <c r="I48" s="209">
        <f t="shared" si="15"/>
        <v>4.1999999999999993</v>
      </c>
      <c r="J48" s="223">
        <v>1.6</v>
      </c>
      <c r="K48" s="224">
        <v>3.9</v>
      </c>
      <c r="L48" s="225">
        <v>3.6</v>
      </c>
      <c r="M48" s="226">
        <v>2.7</v>
      </c>
      <c r="N48" s="226">
        <v>2.1</v>
      </c>
      <c r="O48" s="227">
        <f t="shared" si="16"/>
        <v>3.15</v>
      </c>
      <c r="P48" s="245">
        <f t="shared" si="17"/>
        <v>5.25</v>
      </c>
      <c r="Q48" s="225"/>
      <c r="R48" s="211">
        <f t="shared" si="18"/>
        <v>9.4499999999999993</v>
      </c>
      <c r="S48" s="24">
        <f t="shared" si="10"/>
        <v>21.25</v>
      </c>
      <c r="T48" s="20">
        <f t="shared" si="11"/>
        <v>1</v>
      </c>
      <c r="U48" s="25">
        <f t="shared" si="12"/>
        <v>1</v>
      </c>
      <c r="W48" s="35" t="str">
        <f t="shared" si="13"/>
        <v>kuž</v>
      </c>
      <c r="X48" s="31">
        <f t="shared" si="19"/>
        <v>4.1999999999999993</v>
      </c>
      <c r="Y48" s="31">
        <f t="shared" si="20"/>
        <v>5.25</v>
      </c>
      <c r="Z48" s="31">
        <f t="shared" si="21"/>
        <v>0</v>
      </c>
      <c r="AA48" s="31">
        <f t="shared" si="22"/>
        <v>9.4499999999999993</v>
      </c>
      <c r="AB48" s="31">
        <f t="shared" si="23"/>
        <v>21.25</v>
      </c>
    </row>
    <row r="49" spans="1:28" ht="24.95" customHeight="1">
      <c r="A49" s="32">
        <f>Seznam!B74</f>
        <v>20</v>
      </c>
      <c r="B49" s="244" t="str">
        <f>Seznam!C74</f>
        <v>Nasiadka Jagoda</v>
      </c>
      <c r="C49" s="244">
        <f>Seznam!D74</f>
        <v>2008</v>
      </c>
      <c r="D49" s="244" t="str">
        <f>Seznam!E74</f>
        <v>KSGA Legion Warszawa</v>
      </c>
      <c r="E49" s="244" t="str">
        <f>Seznam!F74</f>
        <v>POL</v>
      </c>
      <c r="F49" s="198" t="s">
        <v>1610</v>
      </c>
      <c r="G49" s="207">
        <v>2.4</v>
      </c>
      <c r="H49" s="208">
        <v>2</v>
      </c>
      <c r="I49" s="209">
        <f t="shared" si="15"/>
        <v>4.4000000000000004</v>
      </c>
      <c r="J49" s="223">
        <v>1.5</v>
      </c>
      <c r="K49" s="224">
        <v>4.5999999999999996</v>
      </c>
      <c r="L49" s="225">
        <v>5.2</v>
      </c>
      <c r="M49" s="226">
        <v>3.8</v>
      </c>
      <c r="N49" s="226">
        <v>3.9</v>
      </c>
      <c r="O49" s="227">
        <f t="shared" si="16"/>
        <v>4.25</v>
      </c>
      <c r="P49" s="245">
        <f t="shared" si="17"/>
        <v>4.25</v>
      </c>
      <c r="Q49" s="225"/>
      <c r="R49" s="211">
        <f t="shared" si="18"/>
        <v>8.65</v>
      </c>
      <c r="S49" s="24">
        <f t="shared" si="10"/>
        <v>18</v>
      </c>
      <c r="T49" s="20">
        <f t="shared" si="11"/>
        <v>5</v>
      </c>
      <c r="U49" s="25">
        <f t="shared" si="12"/>
        <v>4</v>
      </c>
      <c r="W49" s="35" t="str">
        <f t="shared" si="13"/>
        <v>obruč</v>
      </c>
      <c r="X49" s="31">
        <f t="shared" si="19"/>
        <v>4.4000000000000004</v>
      </c>
      <c r="Y49" s="31">
        <f t="shared" si="20"/>
        <v>4.25</v>
      </c>
      <c r="Z49" s="31">
        <f t="shared" si="21"/>
        <v>0</v>
      </c>
      <c r="AA49" s="31">
        <f t="shared" si="22"/>
        <v>8.65</v>
      </c>
      <c r="AB49" s="31">
        <f t="shared" si="23"/>
        <v>18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9:T30"/>
    <mergeCell ref="U29:U30"/>
    <mergeCell ref="A29:A30"/>
    <mergeCell ref="B29:B30"/>
    <mergeCell ref="C29:C30"/>
    <mergeCell ref="D29:D30"/>
    <mergeCell ref="E29:E30"/>
    <mergeCell ref="F29:F30"/>
  </mergeCells>
  <phoneticPr fontId="13" type="noConversion"/>
  <conditionalFormatting sqref="J31:N49 G31:H49 G9:H27 J9:N27">
    <cfRule type="cellIs" dxfId="27" priority="1" stopIfTrue="1" operator="equal">
      <formula>0</formula>
    </cfRule>
  </conditionalFormatting>
  <conditionalFormatting sqref="I31:I49 I9:I27">
    <cfRule type="cellIs" dxfId="26" priority="2" stopIfTrue="1" operator="equal">
      <formula>0</formula>
    </cfRule>
    <cfRule type="cellIs" dxfId="25" priority="3" stopIfTrue="1" operator="greaterThan">
      <formula>-100</formula>
    </cfRule>
  </conditionalFormatting>
  <conditionalFormatting sqref="O30:O49 O8:O27">
    <cfRule type="cellIs" dxfId="2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opLeftCell="G7" workbookViewId="0">
      <selection activeCell="O17" sqref="O17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Popis!$B$11</f>
        <v>6. kategorie: Naděje starší A, ročník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Popis!$D$11</f>
        <v>sestava s míčem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Seznam!B75</f>
        <v>1</v>
      </c>
      <c r="B9" s="244" t="str">
        <f>Seznam!C75</f>
        <v>Gajšak Bianca</v>
      </c>
      <c r="C9" s="244">
        <f>Seznam!D75</f>
        <v>2007</v>
      </c>
      <c r="D9" s="244" t="str">
        <f>Seznam!E75</f>
        <v>GK Maksimir</v>
      </c>
      <c r="E9" s="244" t="str">
        <f>Seznam!F75</f>
        <v>CRO</v>
      </c>
      <c r="F9" s="9" t="str">
        <f t="shared" ref="F9:F17" si="0">IF($G$7="sestava bez náčiní","bez"," ")</f>
        <v xml:space="preserve"> </v>
      </c>
      <c r="G9" s="207">
        <v>2.4</v>
      </c>
      <c r="H9" s="208">
        <v>2.7</v>
      </c>
      <c r="I9" s="209">
        <f t="shared" ref="I9:I17" si="1">G9+H9</f>
        <v>5.0999999999999996</v>
      </c>
      <c r="J9" s="223">
        <v>1.3</v>
      </c>
      <c r="K9" s="224">
        <v>3</v>
      </c>
      <c r="L9" s="225">
        <v>3.4</v>
      </c>
      <c r="M9" s="226">
        <v>2.4</v>
      </c>
      <c r="N9" s="226">
        <v>2.4</v>
      </c>
      <c r="O9" s="227">
        <f t="shared" ref="O9:O17" si="2">IF($O$2=2,TRUNC(SUM(K9:L9)/2*1000)/1000,IF($O$2=3,TRUNC(SUM(K9:M9)/3*1000)/1000,IF($O$2=4,TRUNC(MEDIAN(K9:N9)*1000)/1000,"???")))</f>
        <v>2.7</v>
      </c>
      <c r="P9" s="231">
        <f t="shared" ref="P9:P17" si="3">IF(AND(J9=0,O9=0),0,IF(($Q$2-J9-O9)&lt;0,0,$Q$2-J9-O9))</f>
        <v>5.9999999999999991</v>
      </c>
      <c r="Q9" s="225"/>
      <c r="R9" s="211">
        <f t="shared" ref="R9:R17" si="4">I9+P9-Q9</f>
        <v>11.099999999999998</v>
      </c>
      <c r="S9" s="24" t="s">
        <v>199</v>
      </c>
      <c r="T9" s="20">
        <f t="shared" ref="T9:T17" si="5">RANK(R9,$R$9:$R$17)</f>
        <v>1</v>
      </c>
      <c r="U9" s="248" t="s">
        <v>199</v>
      </c>
      <c r="W9" s="35"/>
      <c r="X9" s="31">
        <f t="shared" ref="X9:X17" si="6">I9</f>
        <v>5.0999999999999996</v>
      </c>
      <c r="Y9" s="31">
        <f t="shared" ref="Y9:Y17" si="7">P9</f>
        <v>5.9999999999999991</v>
      </c>
      <c r="Z9" s="31">
        <f t="shared" ref="Z9:Z17" si="8">Q9</f>
        <v>0</v>
      </c>
      <c r="AA9" s="31">
        <f t="shared" ref="AA9:AA17" si="9">R9</f>
        <v>11.099999999999998</v>
      </c>
    </row>
    <row r="10" spans="1:27" ht="24.95" customHeight="1">
      <c r="A10" s="32">
        <f>Seznam!B76</f>
        <v>2</v>
      </c>
      <c r="B10" s="244" t="str">
        <f>Seznam!C76</f>
        <v>Nejezchlebová Iva</v>
      </c>
      <c r="C10" s="244">
        <f>Seznam!D76</f>
        <v>2007</v>
      </c>
      <c r="D10" s="244" t="str">
        <f>Seznam!E76</f>
        <v>TJ SPKV</v>
      </c>
      <c r="E10" s="244" t="str">
        <f>Seznam!F76</f>
        <v>CZE</v>
      </c>
      <c r="F10" s="9" t="str">
        <f t="shared" si="0"/>
        <v xml:space="preserve"> </v>
      </c>
      <c r="G10" s="207">
        <v>1.1000000000000001</v>
      </c>
      <c r="H10" s="208">
        <v>1.3</v>
      </c>
      <c r="I10" s="209">
        <f t="shared" si="1"/>
        <v>2.4000000000000004</v>
      </c>
      <c r="J10" s="223">
        <v>1.5</v>
      </c>
      <c r="K10" s="224">
        <v>4.2</v>
      </c>
      <c r="L10" s="225">
        <v>3.6</v>
      </c>
      <c r="M10" s="226">
        <v>2.2000000000000002</v>
      </c>
      <c r="N10" s="226">
        <v>2.2000000000000002</v>
      </c>
      <c r="O10" s="227">
        <f t="shared" si="2"/>
        <v>2.9</v>
      </c>
      <c r="P10" s="231">
        <f t="shared" si="3"/>
        <v>5.6</v>
      </c>
      <c r="Q10" s="225"/>
      <c r="R10" s="211">
        <f t="shared" si="4"/>
        <v>8</v>
      </c>
      <c r="S10" s="24" t="s">
        <v>199</v>
      </c>
      <c r="T10" s="20">
        <f t="shared" si="5"/>
        <v>7</v>
      </c>
      <c r="U10" s="248" t="s">
        <v>199</v>
      </c>
      <c r="W10" s="35"/>
      <c r="X10" s="31">
        <f t="shared" si="6"/>
        <v>2.4000000000000004</v>
      </c>
      <c r="Y10" s="31">
        <f t="shared" si="7"/>
        <v>5.6</v>
      </c>
      <c r="Z10" s="31">
        <f t="shared" si="8"/>
        <v>0</v>
      </c>
      <c r="AA10" s="31">
        <f t="shared" si="9"/>
        <v>8</v>
      </c>
    </row>
    <row r="11" spans="1:27" ht="24.95" customHeight="1">
      <c r="A11" s="173">
        <f>Seznam!B77</f>
        <v>3</v>
      </c>
      <c r="B11" s="283" t="str">
        <f>Seznam!C77</f>
        <v>Zedníčková Kristýna</v>
      </c>
      <c r="C11" s="283">
        <f>Seznam!D77</f>
        <v>2007</v>
      </c>
      <c r="D11" s="283" t="str">
        <f>Seznam!E77</f>
        <v>SK Tart MS Brno</v>
      </c>
      <c r="E11" s="283" t="str">
        <f>Seznam!F77</f>
        <v>CZE</v>
      </c>
      <c r="F11" s="9"/>
      <c r="G11" s="207">
        <v>2.2000000000000002</v>
      </c>
      <c r="H11" s="208">
        <v>2</v>
      </c>
      <c r="I11" s="209">
        <f t="shared" si="1"/>
        <v>4.2</v>
      </c>
      <c r="J11" s="223">
        <v>1.5</v>
      </c>
      <c r="K11" s="224">
        <v>2.2999999999999998</v>
      </c>
      <c r="L11" s="225">
        <v>4</v>
      </c>
      <c r="M11" s="226">
        <v>4.5</v>
      </c>
      <c r="N11" s="226">
        <v>3</v>
      </c>
      <c r="O11" s="227">
        <f t="shared" si="2"/>
        <v>3.5</v>
      </c>
      <c r="P11" s="231">
        <f t="shared" si="3"/>
        <v>5</v>
      </c>
      <c r="Q11" s="225"/>
      <c r="R11" s="211">
        <f t="shared" si="4"/>
        <v>9.1999999999999993</v>
      </c>
      <c r="S11" s="24" t="s">
        <v>199</v>
      </c>
      <c r="T11" s="20">
        <f t="shared" si="5"/>
        <v>5</v>
      </c>
      <c r="U11" s="248" t="s">
        <v>199</v>
      </c>
      <c r="W11" s="35"/>
      <c r="X11" s="31">
        <f t="shared" si="6"/>
        <v>4.2</v>
      </c>
      <c r="Y11" s="31">
        <f t="shared" si="7"/>
        <v>5</v>
      </c>
      <c r="Z11" s="31">
        <f t="shared" si="8"/>
        <v>0</v>
      </c>
      <c r="AA11" s="31">
        <f t="shared" si="9"/>
        <v>9.1999999999999993</v>
      </c>
    </row>
    <row r="12" spans="1:27" ht="24.95" customHeight="1">
      <c r="A12" s="173">
        <f>Seznam!B78</f>
        <v>4</v>
      </c>
      <c r="B12" s="283" t="str">
        <f>Seznam!C78</f>
        <v>Inagaki Hana</v>
      </c>
      <c r="C12" s="283">
        <f>Seznam!D78</f>
        <v>2007</v>
      </c>
      <c r="D12" s="283" t="str">
        <f>Seznam!E78</f>
        <v>KSGA Legion Warszawa</v>
      </c>
      <c r="E12" s="283" t="str">
        <f>Seznam!F78</f>
        <v>POL</v>
      </c>
      <c r="F12" s="9" t="str">
        <f t="shared" si="0"/>
        <v xml:space="preserve"> </v>
      </c>
      <c r="G12" s="207">
        <v>1.3</v>
      </c>
      <c r="H12" s="208">
        <v>2.2000000000000002</v>
      </c>
      <c r="I12" s="209">
        <f t="shared" si="1"/>
        <v>3.5</v>
      </c>
      <c r="J12" s="223">
        <v>1.9</v>
      </c>
      <c r="K12" s="224">
        <v>1.7</v>
      </c>
      <c r="L12" s="225">
        <v>2</v>
      </c>
      <c r="M12" s="226">
        <v>2.7</v>
      </c>
      <c r="N12" s="226">
        <v>3.9</v>
      </c>
      <c r="O12" s="227">
        <f t="shared" si="2"/>
        <v>2.35</v>
      </c>
      <c r="P12" s="231">
        <f t="shared" si="3"/>
        <v>5.75</v>
      </c>
      <c r="Q12" s="225"/>
      <c r="R12" s="211">
        <f t="shared" si="4"/>
        <v>9.25</v>
      </c>
      <c r="S12" s="24" t="s">
        <v>199</v>
      </c>
      <c r="T12" s="20">
        <f t="shared" si="5"/>
        <v>4</v>
      </c>
      <c r="U12" s="248" t="s">
        <v>199</v>
      </c>
      <c r="W12" s="35"/>
      <c r="X12" s="31">
        <f t="shared" si="6"/>
        <v>3.5</v>
      </c>
      <c r="Y12" s="31">
        <f t="shared" si="7"/>
        <v>5.75</v>
      </c>
      <c r="Z12" s="31">
        <f t="shared" si="8"/>
        <v>0</v>
      </c>
      <c r="AA12" s="31">
        <f t="shared" si="9"/>
        <v>9.25</v>
      </c>
    </row>
    <row r="13" spans="1:27" ht="24.95" customHeight="1">
      <c r="A13" s="173">
        <f>Seznam!B79</f>
        <v>5</v>
      </c>
      <c r="B13" s="283" t="str">
        <f>Seznam!C79</f>
        <v>Nováková Nikola</v>
      </c>
      <c r="C13" s="283">
        <f>Seznam!D79</f>
        <v>2007</v>
      </c>
      <c r="D13" s="283" t="str">
        <f>Seznam!E79</f>
        <v>SK Tart MS Brno</v>
      </c>
      <c r="E13" s="283" t="str">
        <f>Seznam!F79</f>
        <v>CZE</v>
      </c>
      <c r="F13" s="9"/>
      <c r="G13" s="207">
        <v>1.6</v>
      </c>
      <c r="H13" s="208">
        <v>2</v>
      </c>
      <c r="I13" s="209">
        <f t="shared" si="1"/>
        <v>3.6</v>
      </c>
      <c r="J13" s="223">
        <v>1.2</v>
      </c>
      <c r="K13" s="224">
        <v>3.7</v>
      </c>
      <c r="L13" s="225">
        <v>3.6</v>
      </c>
      <c r="M13" s="226">
        <v>2.2999999999999998</v>
      </c>
      <c r="N13" s="226">
        <v>2.2000000000000002</v>
      </c>
      <c r="O13" s="227">
        <f t="shared" si="2"/>
        <v>2.95</v>
      </c>
      <c r="P13" s="231">
        <f t="shared" si="3"/>
        <v>5.8500000000000005</v>
      </c>
      <c r="Q13" s="225"/>
      <c r="R13" s="211">
        <f t="shared" si="4"/>
        <v>9.4500000000000011</v>
      </c>
      <c r="S13" s="24" t="s">
        <v>199</v>
      </c>
      <c r="T13" s="20">
        <f t="shared" si="5"/>
        <v>3</v>
      </c>
      <c r="U13" s="248" t="s">
        <v>199</v>
      </c>
      <c r="W13" s="35"/>
      <c r="X13" s="31">
        <f t="shared" si="6"/>
        <v>3.6</v>
      </c>
      <c r="Y13" s="31">
        <f t="shared" si="7"/>
        <v>5.8500000000000005</v>
      </c>
      <c r="Z13" s="31">
        <f t="shared" si="8"/>
        <v>0</v>
      </c>
      <c r="AA13" s="31">
        <f t="shared" si="9"/>
        <v>9.4500000000000011</v>
      </c>
    </row>
    <row r="14" spans="1:27" ht="24.95" customHeight="1">
      <c r="A14" s="173">
        <f>Seznam!B81</f>
        <v>7</v>
      </c>
      <c r="B14" s="283" t="str">
        <f>Seznam!C81</f>
        <v>Ščepánková Lea</v>
      </c>
      <c r="C14" s="283">
        <f>Seznam!D81</f>
        <v>2007</v>
      </c>
      <c r="D14" s="283" t="str">
        <f>Seznam!E81</f>
        <v>TJ ZŠ Hostivař Praha</v>
      </c>
      <c r="E14" s="283" t="str">
        <f>Seznam!F81</f>
        <v>CZE</v>
      </c>
      <c r="F14" s="9"/>
      <c r="G14" s="207">
        <v>1.4</v>
      </c>
      <c r="H14" s="208">
        <v>1.5</v>
      </c>
      <c r="I14" s="209">
        <f t="shared" si="1"/>
        <v>2.9</v>
      </c>
      <c r="J14" s="223">
        <v>1.2</v>
      </c>
      <c r="K14" s="224">
        <v>4.7</v>
      </c>
      <c r="L14" s="225">
        <v>4.3</v>
      </c>
      <c r="M14" s="226">
        <v>2.8</v>
      </c>
      <c r="N14" s="226">
        <v>4.7</v>
      </c>
      <c r="O14" s="227">
        <f t="shared" si="2"/>
        <v>4.5</v>
      </c>
      <c r="P14" s="231">
        <f t="shared" si="3"/>
        <v>4.3000000000000007</v>
      </c>
      <c r="Q14" s="225"/>
      <c r="R14" s="211">
        <f t="shared" si="4"/>
        <v>7.2000000000000011</v>
      </c>
      <c r="S14" s="24" t="s">
        <v>199</v>
      </c>
      <c r="T14" s="20">
        <f t="shared" si="5"/>
        <v>8</v>
      </c>
      <c r="U14" s="248" t="s">
        <v>199</v>
      </c>
      <c r="W14" s="35"/>
      <c r="X14" s="31">
        <f t="shared" si="6"/>
        <v>2.9</v>
      </c>
      <c r="Y14" s="31">
        <f t="shared" si="7"/>
        <v>4.3000000000000007</v>
      </c>
      <c r="Z14" s="31">
        <f t="shared" si="8"/>
        <v>0</v>
      </c>
      <c r="AA14" s="31">
        <f t="shared" si="9"/>
        <v>7.2000000000000011</v>
      </c>
    </row>
    <row r="15" spans="1:27" ht="24.95" customHeight="1">
      <c r="A15" s="173">
        <f>Seznam!B82</f>
        <v>8</v>
      </c>
      <c r="B15" s="283" t="str">
        <f>Seznam!C82</f>
        <v>Petříková Valentýna</v>
      </c>
      <c r="C15" s="283">
        <f>Seznam!D82</f>
        <v>2007</v>
      </c>
      <c r="D15" s="283" t="str">
        <f>Seznam!E82</f>
        <v>TJ Sokol Bernartice</v>
      </c>
      <c r="E15" s="283" t="str">
        <f>Seznam!F82</f>
        <v>CZE</v>
      </c>
      <c r="F15" s="9" t="str">
        <f t="shared" si="0"/>
        <v xml:space="preserve"> </v>
      </c>
      <c r="G15" s="207">
        <v>1.7</v>
      </c>
      <c r="H15" s="208">
        <v>1.6</v>
      </c>
      <c r="I15" s="209">
        <f t="shared" si="1"/>
        <v>3.3</v>
      </c>
      <c r="J15" s="223">
        <v>1.6</v>
      </c>
      <c r="K15" s="224">
        <v>4.2</v>
      </c>
      <c r="L15" s="225">
        <v>3.8</v>
      </c>
      <c r="M15" s="226">
        <v>2.8</v>
      </c>
      <c r="N15" s="226">
        <v>2.7</v>
      </c>
      <c r="O15" s="227">
        <f t="shared" si="2"/>
        <v>3.3</v>
      </c>
      <c r="P15" s="231">
        <f t="shared" si="3"/>
        <v>5.1000000000000005</v>
      </c>
      <c r="Q15" s="225">
        <v>0.3</v>
      </c>
      <c r="R15" s="211">
        <f t="shared" si="4"/>
        <v>8.1</v>
      </c>
      <c r="S15" s="24" t="s">
        <v>199</v>
      </c>
      <c r="T15" s="20">
        <f t="shared" si="5"/>
        <v>6</v>
      </c>
      <c r="U15" s="248" t="s">
        <v>199</v>
      </c>
      <c r="W15" s="35"/>
      <c r="X15" s="31">
        <f t="shared" si="6"/>
        <v>3.3</v>
      </c>
      <c r="Y15" s="31">
        <f t="shared" si="7"/>
        <v>5.1000000000000005</v>
      </c>
      <c r="Z15" s="31">
        <f t="shared" si="8"/>
        <v>0.3</v>
      </c>
      <c r="AA15" s="31">
        <f t="shared" si="9"/>
        <v>8.1</v>
      </c>
    </row>
    <row r="16" spans="1:27" ht="24.95" customHeight="1">
      <c r="A16" s="173">
        <f>Seznam!B83</f>
        <v>9</v>
      </c>
      <c r="B16" s="283" t="str">
        <f>Seznam!C83</f>
        <v>Kniej Klara</v>
      </c>
      <c r="C16" s="283">
        <f>Seznam!D83</f>
        <v>2007</v>
      </c>
      <c r="D16" s="283" t="str">
        <f>Seznam!E83</f>
        <v>KSGA Legion Warszawa</v>
      </c>
      <c r="E16" s="283" t="str">
        <f>Seznam!F83</f>
        <v>POL</v>
      </c>
      <c r="F16" s="9"/>
      <c r="G16" s="207">
        <v>1.6</v>
      </c>
      <c r="H16" s="208">
        <v>1.8</v>
      </c>
      <c r="I16" s="209">
        <f t="shared" si="1"/>
        <v>3.4000000000000004</v>
      </c>
      <c r="J16" s="223">
        <v>3</v>
      </c>
      <c r="K16" s="224">
        <v>3.6</v>
      </c>
      <c r="L16" s="225">
        <v>2.7</v>
      </c>
      <c r="M16" s="226">
        <v>3.1</v>
      </c>
      <c r="N16" s="226">
        <v>3.9</v>
      </c>
      <c r="O16" s="227">
        <f t="shared" si="2"/>
        <v>3.35</v>
      </c>
      <c r="P16" s="231">
        <f t="shared" si="3"/>
        <v>3.65</v>
      </c>
      <c r="Q16" s="225"/>
      <c r="R16" s="211">
        <f t="shared" si="4"/>
        <v>7.0500000000000007</v>
      </c>
      <c r="S16" s="24" t="s">
        <v>199</v>
      </c>
      <c r="T16" s="20">
        <f t="shared" si="5"/>
        <v>9</v>
      </c>
      <c r="U16" s="248" t="s">
        <v>199</v>
      </c>
      <c r="W16" s="35"/>
      <c r="X16" s="31">
        <f t="shared" si="6"/>
        <v>3.4000000000000004</v>
      </c>
      <c r="Y16" s="31">
        <f t="shared" si="7"/>
        <v>3.65</v>
      </c>
      <c r="Z16" s="31">
        <f t="shared" si="8"/>
        <v>0</v>
      </c>
      <c r="AA16" s="31">
        <f t="shared" si="9"/>
        <v>7.0500000000000007</v>
      </c>
    </row>
    <row r="17" spans="1:28" ht="24.95" customHeight="1">
      <c r="A17" s="32">
        <f>Seznam!B84</f>
        <v>10</v>
      </c>
      <c r="B17" s="244" t="str">
        <f>Seznam!C84</f>
        <v>Vobořilová Anna</v>
      </c>
      <c r="C17" s="244">
        <f>Seznam!D84</f>
        <v>2007</v>
      </c>
      <c r="D17" s="244" t="str">
        <f>Seznam!E84</f>
        <v>TJ ZŠ Hostivař Praha</v>
      </c>
      <c r="E17" s="244" t="str">
        <f>Seznam!F84</f>
        <v>CZE</v>
      </c>
      <c r="F17" s="9" t="str">
        <f t="shared" si="0"/>
        <v xml:space="preserve"> </v>
      </c>
      <c r="G17" s="394">
        <v>2.5</v>
      </c>
      <c r="H17" s="395">
        <v>1.8</v>
      </c>
      <c r="I17" s="23">
        <f t="shared" si="1"/>
        <v>4.3</v>
      </c>
      <c r="J17" s="396">
        <v>0.8</v>
      </c>
      <c r="K17" s="397">
        <v>4</v>
      </c>
      <c r="L17" s="398">
        <v>3.8</v>
      </c>
      <c r="M17" s="399">
        <v>2.8</v>
      </c>
      <c r="N17" s="399">
        <v>2.8</v>
      </c>
      <c r="O17" s="437">
        <f t="shared" si="2"/>
        <v>3.3</v>
      </c>
      <c r="P17" s="438">
        <f t="shared" si="3"/>
        <v>5.8999999999999995</v>
      </c>
      <c r="Q17" s="398"/>
      <c r="R17" s="439">
        <f t="shared" si="4"/>
        <v>10.199999999999999</v>
      </c>
      <c r="S17" s="440" t="s">
        <v>199</v>
      </c>
      <c r="T17" s="20">
        <f t="shared" si="5"/>
        <v>2</v>
      </c>
      <c r="U17" s="248" t="s">
        <v>199</v>
      </c>
      <c r="W17" s="35"/>
      <c r="X17" s="31">
        <f t="shared" si="6"/>
        <v>4.3</v>
      </c>
      <c r="Y17" s="31">
        <f t="shared" si="7"/>
        <v>5.8999999999999995</v>
      </c>
      <c r="Z17" s="31">
        <f t="shared" si="8"/>
        <v>0</v>
      </c>
      <c r="AA17" s="31">
        <f t="shared" si="9"/>
        <v>10.199999999999999</v>
      </c>
    </row>
    <row r="18" spans="1:28" s="174" customFormat="1" ht="62.25" customHeight="1" thickBot="1">
      <c r="C18" s="176"/>
      <c r="F18" s="175"/>
      <c r="G18" s="177"/>
      <c r="H18" s="177"/>
      <c r="I18" s="177"/>
      <c r="J18" s="177"/>
      <c r="K18" s="178"/>
      <c r="L18" s="190"/>
      <c r="M18" s="190"/>
      <c r="N18" s="190"/>
      <c r="O18" s="190"/>
      <c r="P18" s="190"/>
      <c r="Q18" s="178"/>
    </row>
    <row r="19" spans="1:28" ht="16.5" customHeight="1">
      <c r="A19" s="518" t="s">
        <v>0</v>
      </c>
      <c r="B19" s="520" t="s">
        <v>1</v>
      </c>
      <c r="C19" s="522" t="s">
        <v>2</v>
      </c>
      <c r="D19" s="520" t="s">
        <v>3</v>
      </c>
      <c r="E19" s="524" t="s">
        <v>4</v>
      </c>
      <c r="F19" s="524" t="s">
        <v>190</v>
      </c>
      <c r="G19" s="232" t="str">
        <f>Kat6S2</f>
        <v>sestava s libovolným náčiním</v>
      </c>
      <c r="H19" s="23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34"/>
      <c r="T19" s="516" t="s">
        <v>12</v>
      </c>
      <c r="U19" s="516" t="s">
        <v>1293</v>
      </c>
    </row>
    <row r="20" spans="1:28" ht="16.5" customHeight="1" thickBot="1">
      <c r="A20" s="519">
        <v>0</v>
      </c>
      <c r="B20" s="521">
        <v>0</v>
      </c>
      <c r="C20" s="523">
        <v>0</v>
      </c>
      <c r="D20" s="521">
        <v>0</v>
      </c>
      <c r="E20" s="525">
        <v>0</v>
      </c>
      <c r="F20" s="525">
        <v>0</v>
      </c>
      <c r="G20" s="230" t="s">
        <v>1256</v>
      </c>
      <c r="H20" s="228" t="s">
        <v>1261</v>
      </c>
      <c r="I20" s="229" t="s">
        <v>8</v>
      </c>
      <c r="J20" s="18" t="s">
        <v>1257</v>
      </c>
      <c r="K20" s="18" t="s">
        <v>9</v>
      </c>
      <c r="L20" s="18" t="s">
        <v>10</v>
      </c>
      <c r="M20" s="18" t="s">
        <v>1258</v>
      </c>
      <c r="N20" s="18" t="s">
        <v>1259</v>
      </c>
      <c r="O20" s="229" t="s">
        <v>1260</v>
      </c>
      <c r="P20" s="18" t="s">
        <v>11</v>
      </c>
      <c r="Q20" s="235" t="s">
        <v>5</v>
      </c>
      <c r="R20" s="229" t="s">
        <v>6</v>
      </c>
      <c r="S20" s="236" t="s">
        <v>13</v>
      </c>
      <c r="T20" s="517"/>
      <c r="U20" s="517"/>
      <c r="W20" s="34" t="s">
        <v>191</v>
      </c>
      <c r="X20" s="34" t="s">
        <v>8</v>
      </c>
      <c r="Y20" s="34" t="s">
        <v>11</v>
      </c>
      <c r="Z20" s="34" t="s">
        <v>192</v>
      </c>
      <c r="AA20" s="34" t="s">
        <v>13</v>
      </c>
      <c r="AB20" s="34" t="s">
        <v>6</v>
      </c>
    </row>
    <row r="21" spans="1:28" ht="24.95" customHeight="1">
      <c r="A21" s="32">
        <f>Seznam!B75</f>
        <v>1</v>
      </c>
      <c r="B21" s="244" t="str">
        <f>Seznam!C75</f>
        <v>Gajšak Bianca</v>
      </c>
      <c r="C21" s="244">
        <f>Seznam!D75</f>
        <v>2007</v>
      </c>
      <c r="D21" s="244" t="str">
        <f>Seznam!E75</f>
        <v>GK Maksimir</v>
      </c>
      <c r="E21" s="244" t="str">
        <f>Seznam!F75</f>
        <v>CRO</v>
      </c>
      <c r="F21" s="198" t="s">
        <v>1610</v>
      </c>
      <c r="G21" s="207">
        <v>2.2000000000000002</v>
      </c>
      <c r="H21" s="208">
        <v>2</v>
      </c>
      <c r="I21" s="209">
        <f t="shared" ref="I21:I29" si="10">G21+H21</f>
        <v>4.2</v>
      </c>
      <c r="J21" s="223">
        <v>1.4</v>
      </c>
      <c r="K21" s="224">
        <v>2</v>
      </c>
      <c r="L21" s="225">
        <v>3.7</v>
      </c>
      <c r="M21" s="226">
        <v>3.8</v>
      </c>
      <c r="N21" s="226">
        <v>2.8</v>
      </c>
      <c r="O21" s="227">
        <f t="shared" ref="O21:O29" si="11">IF($O$2=2,TRUNC(SUM(K21:L21)/2*1000)/1000,IF($O$2=3,TRUNC(SUM(K21:M21)/3*1000)/1000,IF($O$2=4,TRUNC(MEDIAN(K21:N21)*1000)/1000,"???")))</f>
        <v>3.25</v>
      </c>
      <c r="P21" s="231">
        <f t="shared" ref="P21:P29" si="12">IF(AND(J21=0,O21=0),0,IF(($Q$2-J21-O21)&lt;0,0,$Q$2-J21-O21))</f>
        <v>5.35</v>
      </c>
      <c r="Q21" s="225"/>
      <c r="R21" s="211">
        <f t="shared" ref="R21:R29" si="13">I21+P21-Q21</f>
        <v>9.5500000000000007</v>
      </c>
      <c r="S21" s="24">
        <f t="shared" ref="S21:S29" si="14">R9+R21</f>
        <v>20.65</v>
      </c>
      <c r="T21" s="20">
        <f t="shared" ref="T21:T29" si="15">RANK(R21,$R$21:$R$29)</f>
        <v>4</v>
      </c>
      <c r="U21" s="25">
        <f t="shared" ref="U21:U29" si="16">RANK(S21,$S$21:$S$29)</f>
        <v>1</v>
      </c>
      <c r="W21" s="35" t="str">
        <f t="shared" ref="W21:W29" si="17">F21</f>
        <v>obruč</v>
      </c>
      <c r="X21" s="31">
        <f t="shared" ref="X21:X29" si="18">I21</f>
        <v>4.2</v>
      </c>
      <c r="Y21" s="31">
        <f t="shared" ref="Y21:Y29" si="19">P21</f>
        <v>5.35</v>
      </c>
      <c r="Z21" s="31">
        <f t="shared" ref="Z21:Z29" si="20">Q21</f>
        <v>0</v>
      </c>
      <c r="AA21" s="31">
        <f t="shared" ref="AA21:AA29" si="21">R21</f>
        <v>9.5500000000000007</v>
      </c>
      <c r="AB21" s="31">
        <f t="shared" ref="AB21:AB29" si="22">S21</f>
        <v>20.65</v>
      </c>
    </row>
    <row r="22" spans="1:28" ht="24.95" customHeight="1">
      <c r="A22" s="32">
        <f>Seznam!B76</f>
        <v>2</v>
      </c>
      <c r="B22" s="244" t="str">
        <f>Seznam!C76</f>
        <v>Nejezchlebová Iva</v>
      </c>
      <c r="C22" s="244">
        <f>Seznam!D76</f>
        <v>2007</v>
      </c>
      <c r="D22" s="244" t="str">
        <f>Seznam!E76</f>
        <v>TJ SPKV</v>
      </c>
      <c r="E22" s="244" t="str">
        <f>Seznam!F76</f>
        <v>CZE</v>
      </c>
      <c r="F22" s="198" t="s">
        <v>1614</v>
      </c>
      <c r="G22" s="207">
        <v>2.7</v>
      </c>
      <c r="H22" s="208">
        <v>2.2000000000000002</v>
      </c>
      <c r="I22" s="209">
        <f t="shared" si="10"/>
        <v>4.9000000000000004</v>
      </c>
      <c r="J22" s="223">
        <v>1.8</v>
      </c>
      <c r="K22" s="224">
        <v>3.4</v>
      </c>
      <c r="L22" s="225">
        <v>4</v>
      </c>
      <c r="M22" s="226">
        <v>2</v>
      </c>
      <c r="N22" s="226">
        <v>3.1</v>
      </c>
      <c r="O22" s="227">
        <f t="shared" si="11"/>
        <v>3.25</v>
      </c>
      <c r="P22" s="231">
        <f t="shared" si="12"/>
        <v>4.9499999999999993</v>
      </c>
      <c r="Q22" s="225"/>
      <c r="R22" s="211">
        <f t="shared" si="13"/>
        <v>9.85</v>
      </c>
      <c r="S22" s="24">
        <f t="shared" si="14"/>
        <v>17.850000000000001</v>
      </c>
      <c r="T22" s="20">
        <f t="shared" si="15"/>
        <v>2</v>
      </c>
      <c r="U22" s="25">
        <f t="shared" si="16"/>
        <v>6</v>
      </c>
      <c r="W22" s="35" t="str">
        <f t="shared" si="17"/>
        <v>kuž</v>
      </c>
      <c r="X22" s="31">
        <f t="shared" si="18"/>
        <v>4.9000000000000004</v>
      </c>
      <c r="Y22" s="31">
        <f t="shared" si="19"/>
        <v>4.9499999999999993</v>
      </c>
      <c r="Z22" s="31">
        <f t="shared" si="20"/>
        <v>0</v>
      </c>
      <c r="AA22" s="31">
        <f t="shared" si="21"/>
        <v>9.85</v>
      </c>
      <c r="AB22" s="31">
        <f t="shared" si="22"/>
        <v>17.850000000000001</v>
      </c>
    </row>
    <row r="23" spans="1:28" ht="24.95" customHeight="1">
      <c r="A23" s="32">
        <f>Seznam!B77</f>
        <v>3</v>
      </c>
      <c r="B23" s="244" t="str">
        <f>Seznam!C77</f>
        <v>Zedníčková Kristýna</v>
      </c>
      <c r="C23" s="244">
        <f>Seznam!D77</f>
        <v>2007</v>
      </c>
      <c r="D23" s="244" t="str">
        <f>Seznam!E77</f>
        <v>SK Tart MS Brno</v>
      </c>
      <c r="E23" s="244" t="str">
        <f>Seznam!F77</f>
        <v>CZE</v>
      </c>
      <c r="F23" s="198" t="s">
        <v>1614</v>
      </c>
      <c r="G23" s="207">
        <v>2.1</v>
      </c>
      <c r="H23" s="208">
        <v>2.4</v>
      </c>
      <c r="I23" s="209">
        <f t="shared" si="10"/>
        <v>4.5</v>
      </c>
      <c r="J23" s="223">
        <v>1.6</v>
      </c>
      <c r="K23" s="224">
        <v>3.7</v>
      </c>
      <c r="L23" s="225">
        <v>2.9</v>
      </c>
      <c r="M23" s="226">
        <v>2.2999999999999998</v>
      </c>
      <c r="N23" s="226">
        <v>4.7</v>
      </c>
      <c r="O23" s="227">
        <f t="shared" si="11"/>
        <v>3.3</v>
      </c>
      <c r="P23" s="231">
        <f t="shared" si="12"/>
        <v>5.1000000000000005</v>
      </c>
      <c r="Q23" s="225"/>
      <c r="R23" s="211">
        <f t="shared" si="13"/>
        <v>9.6000000000000014</v>
      </c>
      <c r="S23" s="24">
        <f t="shared" si="14"/>
        <v>18.8</v>
      </c>
      <c r="T23" s="20">
        <f t="shared" si="15"/>
        <v>3</v>
      </c>
      <c r="U23" s="25">
        <f t="shared" si="16"/>
        <v>3</v>
      </c>
      <c r="W23" s="35" t="str">
        <f t="shared" si="17"/>
        <v>kuž</v>
      </c>
      <c r="X23" s="31">
        <f t="shared" si="18"/>
        <v>4.5</v>
      </c>
      <c r="Y23" s="31">
        <f t="shared" si="19"/>
        <v>5.1000000000000005</v>
      </c>
      <c r="Z23" s="31">
        <f t="shared" si="20"/>
        <v>0</v>
      </c>
      <c r="AA23" s="31">
        <f t="shared" si="21"/>
        <v>9.6000000000000014</v>
      </c>
      <c r="AB23" s="31">
        <f t="shared" si="22"/>
        <v>18.8</v>
      </c>
    </row>
    <row r="24" spans="1:28" ht="24.95" customHeight="1">
      <c r="A24" s="32">
        <f>Seznam!B78</f>
        <v>4</v>
      </c>
      <c r="B24" s="244" t="str">
        <f>Seznam!C78</f>
        <v>Inagaki Hana</v>
      </c>
      <c r="C24" s="244">
        <f>Seznam!D78</f>
        <v>2007</v>
      </c>
      <c r="D24" s="244" t="str">
        <f>Seznam!E78</f>
        <v>KSGA Legion Warszawa</v>
      </c>
      <c r="E24" s="244" t="str">
        <f>Seznam!F78</f>
        <v>POL</v>
      </c>
      <c r="F24" s="198" t="s">
        <v>1610</v>
      </c>
      <c r="G24" s="207">
        <v>2.2000000000000002</v>
      </c>
      <c r="H24" s="208">
        <v>2</v>
      </c>
      <c r="I24" s="209">
        <f t="shared" si="10"/>
        <v>4.2</v>
      </c>
      <c r="J24" s="223">
        <v>1.5</v>
      </c>
      <c r="K24" s="224">
        <v>2.9</v>
      </c>
      <c r="L24" s="225">
        <v>4.0999999999999996</v>
      </c>
      <c r="M24" s="226">
        <v>3.8</v>
      </c>
      <c r="N24" s="226">
        <v>3.5</v>
      </c>
      <c r="O24" s="227">
        <f t="shared" si="11"/>
        <v>3.65</v>
      </c>
      <c r="P24" s="231">
        <f t="shared" si="12"/>
        <v>4.8499999999999996</v>
      </c>
      <c r="Q24" s="225"/>
      <c r="R24" s="211">
        <f t="shared" si="13"/>
        <v>9.0500000000000007</v>
      </c>
      <c r="S24" s="24">
        <f t="shared" si="14"/>
        <v>18.3</v>
      </c>
      <c r="T24" s="20">
        <f t="shared" si="15"/>
        <v>7</v>
      </c>
      <c r="U24" s="25">
        <f t="shared" si="16"/>
        <v>4</v>
      </c>
      <c r="W24" s="35" t="str">
        <f t="shared" si="17"/>
        <v>obruč</v>
      </c>
      <c r="X24" s="31">
        <f t="shared" si="18"/>
        <v>4.2</v>
      </c>
      <c r="Y24" s="31">
        <f t="shared" si="19"/>
        <v>4.8499999999999996</v>
      </c>
      <c r="Z24" s="31">
        <f t="shared" si="20"/>
        <v>0</v>
      </c>
      <c r="AA24" s="31">
        <f t="shared" si="21"/>
        <v>9.0500000000000007</v>
      </c>
      <c r="AB24" s="31">
        <f t="shared" si="22"/>
        <v>18.3</v>
      </c>
    </row>
    <row r="25" spans="1:28" ht="24.95" customHeight="1">
      <c r="A25" s="32">
        <f>Seznam!B79</f>
        <v>5</v>
      </c>
      <c r="B25" s="244" t="str">
        <f>Seznam!C79</f>
        <v>Nováková Nikola</v>
      </c>
      <c r="C25" s="244">
        <f>Seznam!D79</f>
        <v>2007</v>
      </c>
      <c r="D25" s="244" t="str">
        <f>Seznam!E79</f>
        <v>SK Tart MS Brno</v>
      </c>
      <c r="E25" s="244" t="str">
        <f>Seznam!F79</f>
        <v>CZE</v>
      </c>
      <c r="F25" s="198" t="s">
        <v>1614</v>
      </c>
      <c r="G25" s="207">
        <v>2.1</v>
      </c>
      <c r="H25" s="208">
        <v>2.4</v>
      </c>
      <c r="I25" s="209">
        <f t="shared" si="10"/>
        <v>4.5</v>
      </c>
      <c r="J25" s="223">
        <v>1.9</v>
      </c>
      <c r="K25" s="224">
        <v>2.7</v>
      </c>
      <c r="L25" s="225">
        <v>3.6</v>
      </c>
      <c r="M25" s="226">
        <v>4.5</v>
      </c>
      <c r="N25" s="226">
        <v>4.7</v>
      </c>
      <c r="O25" s="227">
        <f t="shared" si="11"/>
        <v>4.05</v>
      </c>
      <c r="P25" s="231">
        <f t="shared" si="12"/>
        <v>4.05</v>
      </c>
      <c r="Q25" s="225"/>
      <c r="R25" s="211">
        <f t="shared" si="13"/>
        <v>8.5500000000000007</v>
      </c>
      <c r="S25" s="24">
        <f t="shared" si="14"/>
        <v>18</v>
      </c>
      <c r="T25" s="20">
        <f t="shared" si="15"/>
        <v>9</v>
      </c>
      <c r="U25" s="25">
        <f t="shared" si="16"/>
        <v>5</v>
      </c>
      <c r="W25" s="35" t="str">
        <f t="shared" si="17"/>
        <v>kuž</v>
      </c>
      <c r="X25" s="31">
        <f t="shared" si="18"/>
        <v>4.5</v>
      </c>
      <c r="Y25" s="31">
        <f t="shared" si="19"/>
        <v>4.05</v>
      </c>
      <c r="Z25" s="31">
        <f t="shared" si="20"/>
        <v>0</v>
      </c>
      <c r="AA25" s="31">
        <f t="shared" si="21"/>
        <v>8.5500000000000007</v>
      </c>
      <c r="AB25" s="31">
        <f t="shared" si="22"/>
        <v>18</v>
      </c>
    </row>
    <row r="26" spans="1:28" ht="24.95" customHeight="1">
      <c r="A26" s="32">
        <f>Seznam!B81</f>
        <v>7</v>
      </c>
      <c r="B26" s="244" t="str">
        <f>Seznam!C81</f>
        <v>Ščepánková Lea</v>
      </c>
      <c r="C26" s="244">
        <f>Seznam!D81</f>
        <v>2007</v>
      </c>
      <c r="D26" s="244" t="str">
        <f>Seznam!E81</f>
        <v>TJ ZŠ Hostivař Praha</v>
      </c>
      <c r="E26" s="244" t="str">
        <f>Seznam!F81</f>
        <v>CZE</v>
      </c>
      <c r="F26" s="198" t="s">
        <v>1607</v>
      </c>
      <c r="G26" s="207">
        <v>2.2000000000000002</v>
      </c>
      <c r="H26" s="208">
        <v>1.8</v>
      </c>
      <c r="I26" s="209">
        <f t="shared" si="10"/>
        <v>4</v>
      </c>
      <c r="J26" s="223">
        <v>1.6</v>
      </c>
      <c r="K26" s="224">
        <v>4.8</v>
      </c>
      <c r="L26" s="225">
        <v>3.9</v>
      </c>
      <c r="M26" s="226">
        <v>2.6</v>
      </c>
      <c r="N26" s="226">
        <v>2.6</v>
      </c>
      <c r="O26" s="227">
        <f t="shared" si="11"/>
        <v>3.25</v>
      </c>
      <c r="P26" s="231">
        <f t="shared" si="12"/>
        <v>5.15</v>
      </c>
      <c r="Q26" s="225"/>
      <c r="R26" s="211">
        <f t="shared" si="13"/>
        <v>9.15</v>
      </c>
      <c r="S26" s="24">
        <f t="shared" si="14"/>
        <v>16.350000000000001</v>
      </c>
      <c r="T26" s="20">
        <f t="shared" si="15"/>
        <v>6</v>
      </c>
      <c r="U26" s="25">
        <f t="shared" si="16"/>
        <v>8</v>
      </c>
      <c r="W26" s="35" t="str">
        <f t="shared" si="17"/>
        <v>švih</v>
      </c>
      <c r="X26" s="31">
        <f t="shared" si="18"/>
        <v>4</v>
      </c>
      <c r="Y26" s="31">
        <f t="shared" si="19"/>
        <v>5.15</v>
      </c>
      <c r="Z26" s="31">
        <f t="shared" si="20"/>
        <v>0</v>
      </c>
      <c r="AA26" s="31">
        <f t="shared" si="21"/>
        <v>9.15</v>
      </c>
      <c r="AB26" s="31">
        <f t="shared" si="22"/>
        <v>16.350000000000001</v>
      </c>
    </row>
    <row r="27" spans="1:28" ht="24.95" customHeight="1">
      <c r="A27" s="32">
        <f>Seznam!B82</f>
        <v>8</v>
      </c>
      <c r="B27" s="244" t="str">
        <f>Seznam!C82</f>
        <v>Petříková Valentýna</v>
      </c>
      <c r="C27" s="244">
        <f>Seznam!D82</f>
        <v>2007</v>
      </c>
      <c r="D27" s="244" t="str">
        <f>Seznam!E82</f>
        <v>TJ Sokol Bernartice</v>
      </c>
      <c r="E27" s="244" t="str">
        <f>Seznam!F82</f>
        <v>CZE</v>
      </c>
      <c r="F27" s="198" t="s">
        <v>1614</v>
      </c>
      <c r="G27" s="207">
        <v>3.3</v>
      </c>
      <c r="H27" s="208">
        <v>1.6</v>
      </c>
      <c r="I27" s="209">
        <f t="shared" si="10"/>
        <v>4.9000000000000004</v>
      </c>
      <c r="J27" s="223">
        <v>1.2</v>
      </c>
      <c r="K27" s="224">
        <v>4.5999999999999996</v>
      </c>
      <c r="L27" s="225">
        <v>4.7</v>
      </c>
      <c r="M27" s="226">
        <v>3.8</v>
      </c>
      <c r="N27" s="226">
        <v>2.7</v>
      </c>
      <c r="O27" s="227">
        <f t="shared" si="11"/>
        <v>4.2</v>
      </c>
      <c r="P27" s="231">
        <f t="shared" si="12"/>
        <v>4.6000000000000005</v>
      </c>
      <c r="Q27" s="225">
        <v>0.3</v>
      </c>
      <c r="R27" s="211">
        <f t="shared" si="13"/>
        <v>9.1999999999999993</v>
      </c>
      <c r="S27" s="24">
        <f t="shared" si="14"/>
        <v>17.299999999999997</v>
      </c>
      <c r="T27" s="20">
        <f t="shared" si="15"/>
        <v>5</v>
      </c>
      <c r="U27" s="25">
        <f t="shared" si="16"/>
        <v>7</v>
      </c>
      <c r="W27" s="35" t="str">
        <f t="shared" si="17"/>
        <v>kuž</v>
      </c>
      <c r="X27" s="31">
        <f t="shared" si="18"/>
        <v>4.9000000000000004</v>
      </c>
      <c r="Y27" s="31">
        <f t="shared" si="19"/>
        <v>4.6000000000000005</v>
      </c>
      <c r="Z27" s="31">
        <f t="shared" si="20"/>
        <v>0.3</v>
      </c>
      <c r="AA27" s="31">
        <f t="shared" si="21"/>
        <v>9.1999999999999993</v>
      </c>
      <c r="AB27" s="31">
        <f t="shared" si="22"/>
        <v>17.299999999999997</v>
      </c>
    </row>
    <row r="28" spans="1:28" ht="24.95" customHeight="1">
      <c r="A28" s="32">
        <f>Seznam!B83</f>
        <v>9</v>
      </c>
      <c r="B28" s="244" t="str">
        <f>Seznam!C83</f>
        <v>Kniej Klara</v>
      </c>
      <c r="C28" s="244">
        <f>Seznam!D83</f>
        <v>2007</v>
      </c>
      <c r="D28" s="244" t="str">
        <f>Seznam!E83</f>
        <v>KSGA Legion Warszawa</v>
      </c>
      <c r="E28" s="244" t="str">
        <f>Seznam!F83</f>
        <v>POL</v>
      </c>
      <c r="F28" s="198" t="s">
        <v>1610</v>
      </c>
      <c r="G28" s="207">
        <v>2.1</v>
      </c>
      <c r="H28" s="208">
        <v>1.3</v>
      </c>
      <c r="I28" s="209">
        <f t="shared" si="10"/>
        <v>3.4000000000000004</v>
      </c>
      <c r="J28" s="223">
        <v>1.8</v>
      </c>
      <c r="K28" s="224">
        <v>2.5</v>
      </c>
      <c r="L28" s="225">
        <v>2.1</v>
      </c>
      <c r="M28" s="226">
        <v>3.4</v>
      </c>
      <c r="N28" s="226">
        <v>3.7</v>
      </c>
      <c r="O28" s="227">
        <f t="shared" si="11"/>
        <v>2.95</v>
      </c>
      <c r="P28" s="231">
        <f t="shared" si="12"/>
        <v>5.2499999999999991</v>
      </c>
      <c r="Q28" s="225"/>
      <c r="R28" s="211">
        <f t="shared" si="13"/>
        <v>8.6499999999999986</v>
      </c>
      <c r="S28" s="24">
        <f t="shared" si="14"/>
        <v>15.7</v>
      </c>
      <c r="T28" s="20">
        <f t="shared" si="15"/>
        <v>8</v>
      </c>
      <c r="U28" s="25">
        <f t="shared" si="16"/>
        <v>9</v>
      </c>
      <c r="W28" s="35" t="str">
        <f t="shared" si="17"/>
        <v>obruč</v>
      </c>
      <c r="X28" s="31">
        <f t="shared" si="18"/>
        <v>3.4000000000000004</v>
      </c>
      <c r="Y28" s="31">
        <f t="shared" si="19"/>
        <v>5.2499999999999991</v>
      </c>
      <c r="Z28" s="31">
        <f t="shared" si="20"/>
        <v>0</v>
      </c>
      <c r="AA28" s="31">
        <f t="shared" si="21"/>
        <v>8.6499999999999986</v>
      </c>
      <c r="AB28" s="31">
        <f t="shared" si="22"/>
        <v>15.7</v>
      </c>
    </row>
    <row r="29" spans="1:28" ht="24.95" customHeight="1">
      <c r="A29" s="32">
        <f>Seznam!B84</f>
        <v>10</v>
      </c>
      <c r="B29" s="244" t="str">
        <f>Seznam!C84</f>
        <v>Vobořilová Anna</v>
      </c>
      <c r="C29" s="244">
        <f>Seznam!D84</f>
        <v>2007</v>
      </c>
      <c r="D29" s="244" t="str">
        <f>Seznam!E84</f>
        <v>TJ ZŠ Hostivař Praha</v>
      </c>
      <c r="E29" s="244" t="str">
        <f>Seznam!F84</f>
        <v>CZE</v>
      </c>
      <c r="F29" s="198" t="s">
        <v>1607</v>
      </c>
      <c r="G29" s="207">
        <v>2.7</v>
      </c>
      <c r="H29" s="208">
        <v>1.6</v>
      </c>
      <c r="I29" s="209">
        <f t="shared" si="10"/>
        <v>4.3000000000000007</v>
      </c>
      <c r="J29" s="223">
        <v>1.3</v>
      </c>
      <c r="K29" s="224">
        <v>2.5</v>
      </c>
      <c r="L29" s="225">
        <v>1.8</v>
      </c>
      <c r="M29" s="226">
        <v>3.9</v>
      </c>
      <c r="N29" s="226">
        <v>3.4</v>
      </c>
      <c r="O29" s="227">
        <f t="shared" si="11"/>
        <v>2.95</v>
      </c>
      <c r="P29" s="231">
        <f t="shared" si="12"/>
        <v>5.7499999999999991</v>
      </c>
      <c r="Q29" s="225"/>
      <c r="R29" s="211">
        <f t="shared" si="13"/>
        <v>10.050000000000001</v>
      </c>
      <c r="S29" s="24">
        <f t="shared" si="14"/>
        <v>20.25</v>
      </c>
      <c r="T29" s="20">
        <f t="shared" si="15"/>
        <v>1</v>
      </c>
      <c r="U29" s="25">
        <f t="shared" si="16"/>
        <v>2</v>
      </c>
      <c r="W29" s="35" t="str">
        <f t="shared" si="17"/>
        <v>švih</v>
      </c>
      <c r="X29" s="31">
        <f t="shared" si="18"/>
        <v>4.3000000000000007</v>
      </c>
      <c r="Y29" s="31">
        <f t="shared" si="19"/>
        <v>5.7499999999999991</v>
      </c>
      <c r="Z29" s="31">
        <f t="shared" si="20"/>
        <v>0</v>
      </c>
      <c r="AA29" s="31">
        <f t="shared" si="21"/>
        <v>10.050000000000001</v>
      </c>
      <c r="AB29" s="31">
        <f t="shared" si="22"/>
        <v>20.25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9:T20"/>
    <mergeCell ref="U19:U20"/>
    <mergeCell ref="A19:A20"/>
    <mergeCell ref="B19:B20"/>
    <mergeCell ref="C19:C20"/>
    <mergeCell ref="D19:D20"/>
    <mergeCell ref="E19:E20"/>
    <mergeCell ref="F19:F20"/>
  </mergeCells>
  <phoneticPr fontId="13" type="noConversion"/>
  <conditionalFormatting sqref="G21:H29 J21:N29 G9:H17 J9:N17">
    <cfRule type="cellIs" dxfId="23" priority="1" stopIfTrue="1" operator="equal">
      <formula>0</formula>
    </cfRule>
  </conditionalFormatting>
  <conditionalFormatting sqref="I21:I29 I9:I17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21:O29 O9:O17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H25" workbookViewId="0">
      <selection activeCell="O22" sqref="O2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9" width="7.140625" style="7" bestFit="1" customWidth="1"/>
    <col min="10" max="10" width="12.140625" style="7" bestFit="1" customWidth="1"/>
    <col min="11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Popis!$B$12</f>
        <v>7. kategorie: Juniorky, ročník 2006-2004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Popis!$D$12</f>
        <v>sestava s kužely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Seznam!B85</f>
        <v>1</v>
      </c>
      <c r="B9" s="244" t="str">
        <f>Seznam!C85</f>
        <v>Hoffmannová Tereza</v>
      </c>
      <c r="C9" s="244">
        <f>Seznam!D85</f>
        <v>2004</v>
      </c>
      <c r="D9" s="244" t="str">
        <f>Seznam!E85</f>
        <v>TJ ZŠ Hostivař Praha</v>
      </c>
      <c r="E9" s="244" t="str">
        <f>Seznam!F85</f>
        <v>CZE</v>
      </c>
      <c r="F9" s="9" t="str">
        <f>IF($G$7="sestava bez náčiní","bez"," ")</f>
        <v xml:space="preserve"> </v>
      </c>
      <c r="G9" s="207">
        <v>2.2999999999999998</v>
      </c>
      <c r="H9" s="208">
        <v>1.9</v>
      </c>
      <c r="I9" s="209">
        <f>G9+H9</f>
        <v>4.1999999999999993</v>
      </c>
      <c r="J9" s="223">
        <v>0.9</v>
      </c>
      <c r="K9" s="224">
        <v>2.1</v>
      </c>
      <c r="L9" s="225">
        <v>3.4</v>
      </c>
      <c r="M9" s="226">
        <v>3.7</v>
      </c>
      <c r="N9" s="226">
        <v>2.9</v>
      </c>
      <c r="O9" s="227">
        <f>IF($O$2=2,TRUNC(SUM(K9:L9)/2*1000)/1000,IF($O$2=3,TRUNC(SUM(K9:M9)/3*1000)/1000,IF($O$2=4,TRUNC(MEDIAN(K9:N9)*1000)/1000,"???")))</f>
        <v>3.15</v>
      </c>
      <c r="P9" s="231">
        <f>IF(AND(J9=0,O9=0),0,IF(($Q$2-J9-O9)&lt;0,0,$Q$2-J9-O9))</f>
        <v>5.9499999999999993</v>
      </c>
      <c r="Q9" s="225"/>
      <c r="R9" s="211">
        <f>I9+P9-Q9</f>
        <v>10.149999999999999</v>
      </c>
      <c r="S9" s="24" t="s">
        <v>199</v>
      </c>
      <c r="T9" s="20">
        <f>RANK(R9,$R$9:$R$22)</f>
        <v>5</v>
      </c>
      <c r="U9" s="248" t="s">
        <v>199</v>
      </c>
      <c r="W9" s="35" t="str">
        <f>F9</f>
        <v xml:space="preserve"> </v>
      </c>
      <c r="X9" s="31">
        <f>I9</f>
        <v>4.1999999999999993</v>
      </c>
      <c r="Y9" s="31">
        <f t="shared" ref="Y9:AA22" si="0">P9</f>
        <v>5.9499999999999993</v>
      </c>
      <c r="Z9" s="31">
        <f t="shared" si="0"/>
        <v>0</v>
      </c>
      <c r="AA9" s="31">
        <f t="shared" si="0"/>
        <v>10.149999999999999</v>
      </c>
    </row>
    <row r="10" spans="1:27" ht="24.95" customHeight="1">
      <c r="A10" s="173">
        <f>Seznam!B86</f>
        <v>2</v>
      </c>
      <c r="B10" s="283" t="str">
        <f>Seznam!C86</f>
        <v>Hnízdová Sára</v>
      </c>
      <c r="C10" s="283">
        <f>Seznam!D86</f>
        <v>2005</v>
      </c>
      <c r="D10" s="283" t="str">
        <f>Seznam!E86</f>
        <v>TJ Bohemians Praha</v>
      </c>
      <c r="E10" s="283" t="str">
        <f>Seznam!F86</f>
        <v>CZE</v>
      </c>
      <c r="F10" s="9"/>
      <c r="G10" s="207">
        <v>1.2</v>
      </c>
      <c r="H10" s="208">
        <v>1.3</v>
      </c>
      <c r="I10" s="209">
        <f t="shared" ref="I10:I22" si="1">G10+H10</f>
        <v>2.5</v>
      </c>
      <c r="J10" s="223">
        <v>2.2999999999999998</v>
      </c>
      <c r="K10" s="224">
        <v>4.5999999999999996</v>
      </c>
      <c r="L10" s="225">
        <v>5.2</v>
      </c>
      <c r="M10" s="226">
        <v>4.2</v>
      </c>
      <c r="N10" s="226">
        <v>2.2000000000000002</v>
      </c>
      <c r="O10" s="227">
        <f t="shared" ref="O10:O22" si="2">IF($O$2=2,TRUNC(SUM(K10:L10)/2*1000)/1000,IF($O$2=3,TRUNC(SUM(K10:M10)/3*1000)/1000,IF($O$2=4,TRUNC(MEDIAN(K10:N10)*1000)/1000,"???")))</f>
        <v>4.4000000000000004</v>
      </c>
      <c r="P10" s="231">
        <f t="shared" ref="P10:P22" si="3">IF(AND(J10=0,O10=0),0,IF(($Q$2-J10-O10)&lt;0,0,$Q$2-J10-O10))</f>
        <v>3.3</v>
      </c>
      <c r="Q10" s="225"/>
      <c r="R10" s="211">
        <f t="shared" ref="R10:R22" si="4">I10+P10-Q10</f>
        <v>5.8</v>
      </c>
      <c r="S10" s="24" t="s">
        <v>199</v>
      </c>
      <c r="T10" s="20">
        <f t="shared" ref="T10:T22" si="5">RANK(R10,$R$9:$R$22)</f>
        <v>13</v>
      </c>
      <c r="U10" s="248" t="s">
        <v>199</v>
      </c>
      <c r="W10" s="35"/>
      <c r="X10" s="31">
        <f t="shared" ref="X10:X22" si="6">I10</f>
        <v>2.5</v>
      </c>
      <c r="Y10" s="31">
        <f t="shared" si="0"/>
        <v>3.3</v>
      </c>
      <c r="Z10" s="31">
        <f t="shared" si="0"/>
        <v>0</v>
      </c>
      <c r="AA10" s="31">
        <f t="shared" si="0"/>
        <v>5.8</v>
      </c>
    </row>
    <row r="11" spans="1:27" ht="24.95" customHeight="1">
      <c r="A11" s="173">
        <f>Seznam!B87</f>
        <v>3</v>
      </c>
      <c r="B11" s="283" t="str">
        <f>Seznam!C87</f>
        <v>Bencová Karolína</v>
      </c>
      <c r="C11" s="283">
        <f>Seznam!D87</f>
        <v>2006</v>
      </c>
      <c r="D11" s="283" t="str">
        <f>Seznam!E87</f>
        <v>ŠSK Active Žďár nad Sázavou</v>
      </c>
      <c r="E11" s="283" t="str">
        <f>Seznam!F87</f>
        <v>CZE</v>
      </c>
      <c r="F11" s="9"/>
      <c r="G11" s="207">
        <v>2.4</v>
      </c>
      <c r="H11" s="208">
        <v>1.1000000000000001</v>
      </c>
      <c r="I11" s="209">
        <f t="shared" si="1"/>
        <v>3.5</v>
      </c>
      <c r="J11" s="223">
        <v>1.5</v>
      </c>
      <c r="K11" s="224">
        <v>2</v>
      </c>
      <c r="L11" s="225">
        <v>2.8</v>
      </c>
      <c r="M11" s="226">
        <v>4</v>
      </c>
      <c r="N11" s="226">
        <v>4.8</v>
      </c>
      <c r="O11" s="227">
        <f t="shared" si="2"/>
        <v>3.4</v>
      </c>
      <c r="P11" s="231">
        <f t="shared" si="3"/>
        <v>5.0999999999999996</v>
      </c>
      <c r="Q11" s="225"/>
      <c r="R11" s="211">
        <f t="shared" si="4"/>
        <v>8.6</v>
      </c>
      <c r="S11" s="24" t="s">
        <v>199</v>
      </c>
      <c r="T11" s="20">
        <f t="shared" si="5"/>
        <v>8</v>
      </c>
      <c r="U11" s="248" t="s">
        <v>199</v>
      </c>
      <c r="W11" s="35"/>
      <c r="X11" s="31">
        <f t="shared" si="6"/>
        <v>3.5</v>
      </c>
      <c r="Y11" s="31">
        <f t="shared" si="0"/>
        <v>5.0999999999999996</v>
      </c>
      <c r="Z11" s="31">
        <f t="shared" si="0"/>
        <v>0</v>
      </c>
      <c r="AA11" s="31">
        <f t="shared" si="0"/>
        <v>8.6</v>
      </c>
    </row>
    <row r="12" spans="1:27" ht="24.95" customHeight="1">
      <c r="A12" s="173">
        <f>Seznam!B88</f>
        <v>4</v>
      </c>
      <c r="B12" s="283" t="str">
        <f>Seznam!C88</f>
        <v>Kohnová Karolína</v>
      </c>
      <c r="C12" s="283">
        <f>Seznam!D88</f>
        <v>2006</v>
      </c>
      <c r="D12" s="283" t="str">
        <f>Seznam!E88</f>
        <v>TJ Sokol Bedřichov</v>
      </c>
      <c r="E12" s="283" t="str">
        <f>Seznam!F88</f>
        <v>CZE</v>
      </c>
      <c r="F12" s="9"/>
      <c r="G12" s="207">
        <v>1.3</v>
      </c>
      <c r="H12" s="208">
        <v>1.6</v>
      </c>
      <c r="I12" s="209">
        <f t="shared" si="1"/>
        <v>2.9000000000000004</v>
      </c>
      <c r="J12" s="223">
        <v>2.2999999999999998</v>
      </c>
      <c r="K12" s="224">
        <v>2.9</v>
      </c>
      <c r="L12" s="225">
        <v>3.6</v>
      </c>
      <c r="M12" s="226">
        <v>2.7</v>
      </c>
      <c r="N12" s="226">
        <v>2.9</v>
      </c>
      <c r="O12" s="227">
        <f t="shared" si="2"/>
        <v>2.9</v>
      </c>
      <c r="P12" s="231">
        <f t="shared" si="3"/>
        <v>4.8000000000000007</v>
      </c>
      <c r="Q12" s="225"/>
      <c r="R12" s="211">
        <f t="shared" si="4"/>
        <v>7.7000000000000011</v>
      </c>
      <c r="S12" s="24" t="s">
        <v>199</v>
      </c>
      <c r="T12" s="20">
        <f t="shared" si="5"/>
        <v>12</v>
      </c>
      <c r="U12" s="248" t="s">
        <v>199</v>
      </c>
      <c r="W12" s="35"/>
      <c r="X12" s="31">
        <f t="shared" si="6"/>
        <v>2.9000000000000004</v>
      </c>
      <c r="Y12" s="31">
        <f t="shared" si="0"/>
        <v>4.8000000000000007</v>
      </c>
      <c r="Z12" s="31">
        <f t="shared" si="0"/>
        <v>0</v>
      </c>
      <c r="AA12" s="31">
        <f t="shared" si="0"/>
        <v>7.7000000000000011</v>
      </c>
    </row>
    <row r="13" spans="1:27" ht="24.95" customHeight="1">
      <c r="A13" s="173">
        <f>Seznam!B89</f>
        <v>5</v>
      </c>
      <c r="B13" s="283" t="str">
        <f>Seznam!C89</f>
        <v>Vysušilová Lucie</v>
      </c>
      <c r="C13" s="283">
        <f>Seznam!D89</f>
        <v>2006</v>
      </c>
      <c r="D13" s="283" t="str">
        <f>Seznam!E89</f>
        <v>TJ ZŠ Hostivař Praha</v>
      </c>
      <c r="E13" s="283" t="str">
        <f>Seznam!F89</f>
        <v>CZE</v>
      </c>
      <c r="F13" s="9"/>
      <c r="G13" s="207">
        <v>2.8</v>
      </c>
      <c r="H13" s="208">
        <v>1.9</v>
      </c>
      <c r="I13" s="209">
        <f t="shared" si="1"/>
        <v>4.6999999999999993</v>
      </c>
      <c r="J13" s="223">
        <v>0.8</v>
      </c>
      <c r="K13" s="224">
        <v>3.3</v>
      </c>
      <c r="L13" s="225">
        <v>2.8</v>
      </c>
      <c r="M13" s="226">
        <v>1.8</v>
      </c>
      <c r="N13" s="226">
        <v>1.8</v>
      </c>
      <c r="O13" s="227">
        <f t="shared" si="2"/>
        <v>2.2999999999999998</v>
      </c>
      <c r="P13" s="231">
        <f t="shared" si="3"/>
        <v>6.8999999999999995</v>
      </c>
      <c r="Q13" s="225"/>
      <c r="R13" s="211">
        <f t="shared" si="4"/>
        <v>11.599999999999998</v>
      </c>
      <c r="S13" s="24" t="s">
        <v>199</v>
      </c>
      <c r="T13" s="20">
        <f t="shared" si="5"/>
        <v>2</v>
      </c>
      <c r="U13" s="248" t="s">
        <v>199</v>
      </c>
      <c r="W13" s="35"/>
      <c r="X13" s="31">
        <f t="shared" si="6"/>
        <v>4.6999999999999993</v>
      </c>
      <c r="Y13" s="31">
        <f t="shared" si="0"/>
        <v>6.8999999999999995</v>
      </c>
      <c r="Z13" s="31">
        <f t="shared" si="0"/>
        <v>0</v>
      </c>
      <c r="AA13" s="31">
        <f t="shared" si="0"/>
        <v>11.599999999999998</v>
      </c>
    </row>
    <row r="14" spans="1:27" ht="24.95" customHeight="1">
      <c r="A14" s="173">
        <f>Seznam!B90</f>
        <v>6</v>
      </c>
      <c r="B14" s="283" t="str">
        <f>Seznam!C90</f>
        <v>Štrbac Nera</v>
      </c>
      <c r="C14" s="283">
        <f>Seznam!D90</f>
        <v>2004</v>
      </c>
      <c r="D14" s="283" t="str">
        <f>Seznam!E90</f>
        <v>GK Maksimir</v>
      </c>
      <c r="E14" s="283" t="str">
        <f>Seznam!F90</f>
        <v>CRO</v>
      </c>
      <c r="F14" s="9"/>
      <c r="G14" s="207">
        <v>0.8</v>
      </c>
      <c r="H14" s="208">
        <v>1.7</v>
      </c>
      <c r="I14" s="209">
        <f t="shared" si="1"/>
        <v>2.5</v>
      </c>
      <c r="J14" s="223">
        <v>2.2999999999999998</v>
      </c>
      <c r="K14" s="224">
        <v>6.2</v>
      </c>
      <c r="L14" s="225">
        <v>4.5999999999999996</v>
      </c>
      <c r="M14" s="226">
        <v>4.5999999999999996</v>
      </c>
      <c r="N14" s="226">
        <v>2.4</v>
      </c>
      <c r="O14" s="227">
        <f t="shared" si="2"/>
        <v>4.5999999999999996</v>
      </c>
      <c r="P14" s="231">
        <f t="shared" si="3"/>
        <v>3.1000000000000005</v>
      </c>
      <c r="Q14" s="225"/>
      <c r="R14" s="211">
        <f t="shared" si="4"/>
        <v>5.6000000000000005</v>
      </c>
      <c r="S14" s="24" t="s">
        <v>199</v>
      </c>
      <c r="T14" s="20">
        <f t="shared" si="5"/>
        <v>14</v>
      </c>
      <c r="U14" s="248" t="s">
        <v>199</v>
      </c>
      <c r="W14" s="35"/>
      <c r="X14" s="31">
        <f t="shared" si="6"/>
        <v>2.5</v>
      </c>
      <c r="Y14" s="31">
        <f t="shared" si="0"/>
        <v>3.1000000000000005</v>
      </c>
      <c r="Z14" s="31">
        <f t="shared" si="0"/>
        <v>0</v>
      </c>
      <c r="AA14" s="31">
        <f t="shared" si="0"/>
        <v>5.6000000000000005</v>
      </c>
    </row>
    <row r="15" spans="1:27" ht="24.95" customHeight="1">
      <c r="A15" s="173">
        <f>Seznam!B91</f>
        <v>7</v>
      </c>
      <c r="B15" s="283" t="str">
        <f>Seznam!C91</f>
        <v>Štěpánková Ema</v>
      </c>
      <c r="C15" s="283">
        <f>Seznam!D91</f>
        <v>2006</v>
      </c>
      <c r="D15" s="283" t="str">
        <f>Seznam!E91</f>
        <v>TJ Bohemians Praha</v>
      </c>
      <c r="E15" s="283" t="str">
        <f>Seznam!F91</f>
        <v>CZE</v>
      </c>
      <c r="F15" s="9"/>
      <c r="G15" s="207">
        <v>1.7</v>
      </c>
      <c r="H15" s="208">
        <v>1.4</v>
      </c>
      <c r="I15" s="209">
        <f t="shared" si="1"/>
        <v>3.0999999999999996</v>
      </c>
      <c r="J15" s="223">
        <v>1.5</v>
      </c>
      <c r="K15" s="224">
        <v>2.8</v>
      </c>
      <c r="L15" s="225">
        <v>3.9</v>
      </c>
      <c r="M15" s="226">
        <v>4.3</v>
      </c>
      <c r="N15" s="226">
        <v>2.6</v>
      </c>
      <c r="O15" s="227">
        <f t="shared" si="2"/>
        <v>3.35</v>
      </c>
      <c r="P15" s="231">
        <f t="shared" si="3"/>
        <v>5.15</v>
      </c>
      <c r="Q15" s="225"/>
      <c r="R15" s="211">
        <f t="shared" si="4"/>
        <v>8.25</v>
      </c>
      <c r="S15" s="24" t="s">
        <v>199</v>
      </c>
      <c r="T15" s="20">
        <f t="shared" si="5"/>
        <v>11</v>
      </c>
      <c r="U15" s="248" t="s">
        <v>199</v>
      </c>
      <c r="W15" s="35"/>
      <c r="X15" s="31">
        <f t="shared" si="6"/>
        <v>3.0999999999999996</v>
      </c>
      <c r="Y15" s="31">
        <f t="shared" si="0"/>
        <v>5.15</v>
      </c>
      <c r="Z15" s="31">
        <f t="shared" si="0"/>
        <v>0</v>
      </c>
      <c r="AA15" s="31">
        <f t="shared" si="0"/>
        <v>8.25</v>
      </c>
    </row>
    <row r="16" spans="1:27" ht="24.95" customHeight="1">
      <c r="A16" s="173">
        <f>Seznam!B92</f>
        <v>8</v>
      </c>
      <c r="B16" s="283" t="str">
        <f>Seznam!C92</f>
        <v>Vedralová Kristýna</v>
      </c>
      <c r="C16" s="283">
        <f>Seznam!D92</f>
        <v>2005</v>
      </c>
      <c r="D16" s="283" t="str">
        <f>Seznam!E92</f>
        <v>TJ Sokol Bedřichov</v>
      </c>
      <c r="E16" s="283" t="str">
        <f>Seznam!F92</f>
        <v>CZE</v>
      </c>
      <c r="F16" s="9"/>
      <c r="G16" s="207">
        <v>1.8</v>
      </c>
      <c r="H16" s="208">
        <v>1.9</v>
      </c>
      <c r="I16" s="209">
        <f t="shared" si="1"/>
        <v>3.7</v>
      </c>
      <c r="J16" s="223">
        <v>1.6</v>
      </c>
      <c r="K16" s="224">
        <v>3.7</v>
      </c>
      <c r="L16" s="225">
        <v>3.5</v>
      </c>
      <c r="M16" s="226">
        <v>2.1</v>
      </c>
      <c r="N16" s="226">
        <v>2.7</v>
      </c>
      <c r="O16" s="227">
        <f t="shared" si="2"/>
        <v>3.1</v>
      </c>
      <c r="P16" s="231">
        <f t="shared" si="3"/>
        <v>5.3000000000000007</v>
      </c>
      <c r="Q16" s="225"/>
      <c r="R16" s="211">
        <f t="shared" si="4"/>
        <v>9</v>
      </c>
      <c r="S16" s="24" t="s">
        <v>199</v>
      </c>
      <c r="T16" s="20">
        <f t="shared" si="5"/>
        <v>7</v>
      </c>
      <c r="U16" s="248" t="s">
        <v>199</v>
      </c>
      <c r="W16" s="35"/>
      <c r="X16" s="31">
        <f t="shared" si="6"/>
        <v>3.7</v>
      </c>
      <c r="Y16" s="31">
        <f t="shared" si="0"/>
        <v>5.3000000000000007</v>
      </c>
      <c r="Z16" s="31">
        <f t="shared" si="0"/>
        <v>0</v>
      </c>
      <c r="AA16" s="31">
        <f t="shared" si="0"/>
        <v>9</v>
      </c>
    </row>
    <row r="17" spans="1:28" ht="24.95" customHeight="1">
      <c r="A17" s="173">
        <f>Seznam!B93</f>
        <v>9</v>
      </c>
      <c r="B17" s="283" t="str">
        <f>Seznam!C93</f>
        <v>Michálková Veronika</v>
      </c>
      <c r="C17" s="283">
        <f>Seznam!D93</f>
        <v>2006</v>
      </c>
      <c r="D17" s="283" t="str">
        <f>Seznam!E93</f>
        <v>SK Jihlava</v>
      </c>
      <c r="E17" s="283" t="str">
        <f>Seznam!F93</f>
        <v>CZE</v>
      </c>
      <c r="F17" s="9"/>
      <c r="G17" s="207">
        <v>1.7</v>
      </c>
      <c r="H17" s="208">
        <v>1.8</v>
      </c>
      <c r="I17" s="209">
        <f t="shared" si="1"/>
        <v>3.5</v>
      </c>
      <c r="J17" s="223">
        <v>1.7</v>
      </c>
      <c r="K17" s="224">
        <v>3.2</v>
      </c>
      <c r="L17" s="225">
        <v>2.9</v>
      </c>
      <c r="M17" s="226">
        <v>3.9</v>
      </c>
      <c r="N17" s="226">
        <v>3.6</v>
      </c>
      <c r="O17" s="227">
        <f t="shared" si="2"/>
        <v>3.4</v>
      </c>
      <c r="P17" s="231">
        <f t="shared" si="3"/>
        <v>4.9000000000000004</v>
      </c>
      <c r="Q17" s="225"/>
      <c r="R17" s="211">
        <f t="shared" si="4"/>
        <v>8.4</v>
      </c>
      <c r="S17" s="24" t="s">
        <v>199</v>
      </c>
      <c r="T17" s="20">
        <f t="shared" si="5"/>
        <v>9</v>
      </c>
      <c r="U17" s="248" t="s">
        <v>199</v>
      </c>
      <c r="W17" s="35"/>
      <c r="X17" s="31">
        <f t="shared" si="6"/>
        <v>3.5</v>
      </c>
      <c r="Y17" s="31">
        <f t="shared" si="0"/>
        <v>4.9000000000000004</v>
      </c>
      <c r="Z17" s="31">
        <f t="shared" si="0"/>
        <v>0</v>
      </c>
      <c r="AA17" s="31">
        <f t="shared" si="0"/>
        <v>8.4</v>
      </c>
    </row>
    <row r="18" spans="1:28" ht="24.95" customHeight="1">
      <c r="A18" s="173">
        <f>Seznam!B94</f>
        <v>10</v>
      </c>
      <c r="B18" s="283" t="str">
        <f>Seznam!C94</f>
        <v>Macešková Veronika</v>
      </c>
      <c r="C18" s="283">
        <f>Seznam!D94</f>
        <v>0</v>
      </c>
      <c r="D18" s="283" t="str">
        <f>Seznam!E94</f>
        <v>TJ SPKV</v>
      </c>
      <c r="E18" s="283" t="str">
        <f>Seznam!F94</f>
        <v>CZE</v>
      </c>
      <c r="F18" s="9"/>
      <c r="G18" s="207">
        <v>1.8</v>
      </c>
      <c r="H18" s="208">
        <v>1.5</v>
      </c>
      <c r="I18" s="209">
        <f t="shared" si="1"/>
        <v>3.3</v>
      </c>
      <c r="J18" s="223">
        <v>1</v>
      </c>
      <c r="K18" s="224">
        <v>1.7</v>
      </c>
      <c r="L18" s="225">
        <v>3.5</v>
      </c>
      <c r="M18" s="226">
        <v>4.4000000000000004</v>
      </c>
      <c r="N18" s="226">
        <v>2.8</v>
      </c>
      <c r="O18" s="227">
        <f t="shared" si="2"/>
        <v>3.15</v>
      </c>
      <c r="P18" s="231">
        <f t="shared" si="3"/>
        <v>5.85</v>
      </c>
      <c r="Q18" s="225"/>
      <c r="R18" s="211">
        <f t="shared" si="4"/>
        <v>9.1499999999999986</v>
      </c>
      <c r="S18" s="24" t="s">
        <v>199</v>
      </c>
      <c r="T18" s="20">
        <f t="shared" si="5"/>
        <v>6</v>
      </c>
      <c r="U18" s="248" t="s">
        <v>199</v>
      </c>
      <c r="W18" s="35"/>
      <c r="X18" s="31">
        <f t="shared" si="6"/>
        <v>3.3</v>
      </c>
      <c r="Y18" s="31">
        <f t="shared" si="0"/>
        <v>5.85</v>
      </c>
      <c r="Z18" s="31">
        <f t="shared" si="0"/>
        <v>0</v>
      </c>
      <c r="AA18" s="31">
        <f t="shared" si="0"/>
        <v>9.1499999999999986</v>
      </c>
    </row>
    <row r="19" spans="1:28" ht="24.95" customHeight="1">
      <c r="A19" s="173">
        <f>Seznam!B95</f>
        <v>11</v>
      </c>
      <c r="B19" s="283" t="str">
        <f>Seznam!C95</f>
        <v>Blatecká Michaela</v>
      </c>
      <c r="C19" s="283">
        <f>Seznam!D95</f>
        <v>2006</v>
      </c>
      <c r="D19" s="283" t="str">
        <f>Seznam!E95</f>
        <v>SK Tart MS Brno</v>
      </c>
      <c r="E19" s="283" t="str">
        <f>Seznam!F95</f>
        <v>CZE</v>
      </c>
      <c r="F19" s="9"/>
      <c r="G19" s="207">
        <v>1.6</v>
      </c>
      <c r="H19" s="208">
        <v>1.9</v>
      </c>
      <c r="I19" s="209">
        <f t="shared" si="1"/>
        <v>3.5</v>
      </c>
      <c r="J19" s="223">
        <v>0.8</v>
      </c>
      <c r="K19" s="224">
        <v>1.9</v>
      </c>
      <c r="L19" s="225">
        <v>3.7</v>
      </c>
      <c r="M19" s="226">
        <v>2.8</v>
      </c>
      <c r="N19" s="226">
        <v>1.8</v>
      </c>
      <c r="O19" s="227">
        <f t="shared" si="2"/>
        <v>2.35</v>
      </c>
      <c r="P19" s="231">
        <f t="shared" si="3"/>
        <v>6.85</v>
      </c>
      <c r="Q19" s="225"/>
      <c r="R19" s="211">
        <f t="shared" si="4"/>
        <v>10.35</v>
      </c>
      <c r="S19" s="24" t="s">
        <v>199</v>
      </c>
      <c r="T19" s="20">
        <f t="shared" si="5"/>
        <v>4</v>
      </c>
      <c r="U19" s="248" t="s">
        <v>199</v>
      </c>
      <c r="W19" s="35"/>
      <c r="X19" s="31">
        <f t="shared" si="6"/>
        <v>3.5</v>
      </c>
      <c r="Y19" s="31">
        <f t="shared" si="0"/>
        <v>6.85</v>
      </c>
      <c r="Z19" s="31">
        <f t="shared" si="0"/>
        <v>0</v>
      </c>
      <c r="AA19" s="31">
        <f t="shared" si="0"/>
        <v>10.35</v>
      </c>
    </row>
    <row r="20" spans="1:28" ht="24.95" customHeight="1">
      <c r="A20" s="173">
        <f>Seznam!B96</f>
        <v>12</v>
      </c>
      <c r="B20" s="283" t="str">
        <f>Seznam!C96</f>
        <v>Vintrová Lucie</v>
      </c>
      <c r="C20" s="283">
        <f>Seznam!D96</f>
        <v>2005</v>
      </c>
      <c r="D20" s="283" t="str">
        <f>Seznam!E96</f>
        <v>TJ ZŠ Hostivař Praha</v>
      </c>
      <c r="E20" s="283" t="str">
        <f>Seznam!F96</f>
        <v>CZE</v>
      </c>
      <c r="F20" s="9"/>
      <c r="G20" s="207">
        <v>2.2000000000000002</v>
      </c>
      <c r="H20" s="208">
        <v>1</v>
      </c>
      <c r="I20" s="209">
        <f t="shared" si="1"/>
        <v>3.2</v>
      </c>
      <c r="J20" s="223">
        <v>1.1000000000000001</v>
      </c>
      <c r="K20" s="224">
        <v>4.5999999999999996</v>
      </c>
      <c r="L20" s="225">
        <v>4.4000000000000004</v>
      </c>
      <c r="M20" s="226">
        <v>3.1</v>
      </c>
      <c r="N20" s="226">
        <v>2.4</v>
      </c>
      <c r="O20" s="227">
        <f t="shared" si="2"/>
        <v>3.75</v>
      </c>
      <c r="P20" s="231">
        <f t="shared" si="3"/>
        <v>5.15</v>
      </c>
      <c r="Q20" s="225"/>
      <c r="R20" s="211">
        <f t="shared" si="4"/>
        <v>8.3500000000000014</v>
      </c>
      <c r="S20" s="24" t="s">
        <v>199</v>
      </c>
      <c r="T20" s="20">
        <f t="shared" si="5"/>
        <v>10</v>
      </c>
      <c r="U20" s="248" t="s">
        <v>199</v>
      </c>
      <c r="W20" s="35"/>
      <c r="X20" s="31">
        <f t="shared" si="6"/>
        <v>3.2</v>
      </c>
      <c r="Y20" s="31">
        <f t="shared" si="0"/>
        <v>5.15</v>
      </c>
      <c r="Z20" s="31">
        <f t="shared" si="0"/>
        <v>0</v>
      </c>
      <c r="AA20" s="31">
        <f t="shared" si="0"/>
        <v>8.3500000000000014</v>
      </c>
    </row>
    <row r="21" spans="1:28" ht="24.95" customHeight="1">
      <c r="A21" s="173">
        <f>Seznam!B97</f>
        <v>13</v>
      </c>
      <c r="B21" s="283" t="str">
        <f>Seznam!C97</f>
        <v>Šolcová Naďa</v>
      </c>
      <c r="C21" s="283">
        <f>Seznam!D97</f>
        <v>2005</v>
      </c>
      <c r="D21" s="283" t="str">
        <f>Seznam!E97</f>
        <v>SK Motorlet Praha</v>
      </c>
      <c r="E21" s="283" t="str">
        <f>Seznam!F97</f>
        <v>CZE</v>
      </c>
      <c r="F21" s="9"/>
      <c r="G21" s="207">
        <v>4</v>
      </c>
      <c r="H21" s="208">
        <v>1.8</v>
      </c>
      <c r="I21" s="209">
        <f t="shared" si="1"/>
        <v>5.8</v>
      </c>
      <c r="J21" s="223">
        <v>1.1000000000000001</v>
      </c>
      <c r="K21" s="224">
        <v>4</v>
      </c>
      <c r="L21" s="225">
        <v>3.4</v>
      </c>
      <c r="M21" s="226">
        <v>1.7</v>
      </c>
      <c r="N21" s="226">
        <v>2.2999999999999998</v>
      </c>
      <c r="O21" s="227">
        <f t="shared" si="2"/>
        <v>2.85</v>
      </c>
      <c r="P21" s="231">
        <f t="shared" si="3"/>
        <v>6.0500000000000007</v>
      </c>
      <c r="Q21" s="225"/>
      <c r="R21" s="211">
        <f t="shared" si="4"/>
        <v>11.850000000000001</v>
      </c>
      <c r="S21" s="24" t="s">
        <v>199</v>
      </c>
      <c r="T21" s="20">
        <f t="shared" si="5"/>
        <v>1</v>
      </c>
      <c r="U21" s="248" t="s">
        <v>199</v>
      </c>
      <c r="W21" s="35"/>
      <c r="X21" s="31">
        <f t="shared" si="6"/>
        <v>5.8</v>
      </c>
      <c r="Y21" s="31">
        <f t="shared" si="0"/>
        <v>6.0500000000000007</v>
      </c>
      <c r="Z21" s="31">
        <f t="shared" si="0"/>
        <v>0</v>
      </c>
      <c r="AA21" s="31">
        <f t="shared" si="0"/>
        <v>11.850000000000001</v>
      </c>
    </row>
    <row r="22" spans="1:28" ht="24.95" customHeight="1">
      <c r="A22" s="32">
        <f>Seznam!B98</f>
        <v>14</v>
      </c>
      <c r="B22" s="244" t="str">
        <f>Seznam!C98</f>
        <v>Sedláková Nela</v>
      </c>
      <c r="C22" s="244">
        <f>Seznam!D98</f>
        <v>2006</v>
      </c>
      <c r="D22" s="244" t="str">
        <f>Seznam!E98</f>
        <v>SK Tart MS Brno</v>
      </c>
      <c r="E22" s="244" t="str">
        <f>Seznam!F98</f>
        <v>CZE</v>
      </c>
      <c r="F22" s="9"/>
      <c r="G22" s="394">
        <v>2.2999999999999998</v>
      </c>
      <c r="H22" s="395">
        <v>2.4</v>
      </c>
      <c r="I22" s="23">
        <f t="shared" si="1"/>
        <v>4.6999999999999993</v>
      </c>
      <c r="J22" s="396">
        <v>0.7</v>
      </c>
      <c r="K22" s="397">
        <v>3</v>
      </c>
      <c r="L22" s="225">
        <v>3</v>
      </c>
      <c r="M22" s="226">
        <v>1.9</v>
      </c>
      <c r="N22" s="226">
        <v>2.8</v>
      </c>
      <c r="O22" s="227">
        <f t="shared" si="2"/>
        <v>2.9</v>
      </c>
      <c r="P22" s="231">
        <f t="shared" si="3"/>
        <v>6.4</v>
      </c>
      <c r="Q22" s="225"/>
      <c r="R22" s="211">
        <f t="shared" si="4"/>
        <v>11.1</v>
      </c>
      <c r="S22" s="24" t="s">
        <v>199</v>
      </c>
      <c r="T22" s="20">
        <f t="shared" si="5"/>
        <v>3</v>
      </c>
      <c r="U22" s="248" t="s">
        <v>199</v>
      </c>
      <c r="W22" s="35"/>
      <c r="X22" s="31">
        <f t="shared" si="6"/>
        <v>4.6999999999999993</v>
      </c>
      <c r="Y22" s="31">
        <f t="shared" si="0"/>
        <v>6.4</v>
      </c>
      <c r="Z22" s="31">
        <f t="shared" si="0"/>
        <v>0</v>
      </c>
      <c r="AA22" s="31">
        <f t="shared" si="0"/>
        <v>11.1</v>
      </c>
    </row>
    <row r="23" spans="1:28" s="174" customFormat="1" ht="84.75" customHeight="1" thickBot="1">
      <c r="C23" s="176"/>
      <c r="F23" s="175"/>
      <c r="G23" s="177"/>
      <c r="H23" s="177"/>
      <c r="I23" s="177"/>
      <c r="J23" s="177"/>
      <c r="K23" s="178"/>
      <c r="L23" s="190"/>
      <c r="M23" s="190"/>
      <c r="N23" s="190"/>
      <c r="O23" s="190"/>
      <c r="P23" s="190"/>
      <c r="Q23" s="178"/>
    </row>
    <row r="24" spans="1:28" ht="16.5" customHeight="1">
      <c r="A24" s="518" t="s">
        <v>0</v>
      </c>
      <c r="B24" s="520" t="s">
        <v>1</v>
      </c>
      <c r="C24" s="522" t="s">
        <v>2</v>
      </c>
      <c r="D24" s="520" t="s">
        <v>3</v>
      </c>
      <c r="E24" s="524" t="s">
        <v>4</v>
      </c>
      <c r="F24" s="524" t="s">
        <v>190</v>
      </c>
      <c r="G24" s="232" t="str">
        <f>Kat7S2</f>
        <v>sestava s libovolným náčiním</v>
      </c>
      <c r="H24" s="23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4"/>
      <c r="T24" s="516" t="s">
        <v>12</v>
      </c>
      <c r="U24" s="516" t="s">
        <v>1293</v>
      </c>
    </row>
    <row r="25" spans="1:28" ht="16.5" customHeight="1" thickBot="1">
      <c r="A25" s="519">
        <v>0</v>
      </c>
      <c r="B25" s="521">
        <v>0</v>
      </c>
      <c r="C25" s="523">
        <v>0</v>
      </c>
      <c r="D25" s="521">
        <v>0</v>
      </c>
      <c r="E25" s="525">
        <v>0</v>
      </c>
      <c r="F25" s="525">
        <v>0</v>
      </c>
      <c r="G25" s="230" t="s">
        <v>1256</v>
      </c>
      <c r="H25" s="228" t="s">
        <v>1261</v>
      </c>
      <c r="I25" s="229" t="s">
        <v>8</v>
      </c>
      <c r="J25" s="18" t="s">
        <v>1257</v>
      </c>
      <c r="K25" s="18" t="s">
        <v>9</v>
      </c>
      <c r="L25" s="18" t="s">
        <v>10</v>
      </c>
      <c r="M25" s="18" t="s">
        <v>1258</v>
      </c>
      <c r="N25" s="18" t="s">
        <v>1259</v>
      </c>
      <c r="O25" s="229" t="s">
        <v>1260</v>
      </c>
      <c r="P25" s="18" t="s">
        <v>11</v>
      </c>
      <c r="Q25" s="235" t="s">
        <v>5</v>
      </c>
      <c r="R25" s="229" t="s">
        <v>6</v>
      </c>
      <c r="S25" s="236" t="s">
        <v>13</v>
      </c>
      <c r="T25" s="517"/>
      <c r="U25" s="517"/>
      <c r="W25" s="34" t="s">
        <v>191</v>
      </c>
      <c r="X25" s="34" t="s">
        <v>8</v>
      </c>
      <c r="Y25" s="34" t="s">
        <v>11</v>
      </c>
      <c r="Z25" s="34" t="s">
        <v>192</v>
      </c>
      <c r="AA25" s="34" t="s">
        <v>13</v>
      </c>
      <c r="AB25" s="34" t="s">
        <v>6</v>
      </c>
    </row>
    <row r="26" spans="1:28" ht="24.95" customHeight="1">
      <c r="A26" s="32">
        <f>Seznam!B85</f>
        <v>1</v>
      </c>
      <c r="B26" s="244" t="str">
        <f>Seznam!C85</f>
        <v>Hoffmannová Tereza</v>
      </c>
      <c r="C26" s="244">
        <f>Seznam!D85</f>
        <v>2004</v>
      </c>
      <c r="D26" s="244" t="str">
        <f>Seznam!E85</f>
        <v>TJ ZŠ Hostivař Praha</v>
      </c>
      <c r="E26" s="244" t="str">
        <f>Seznam!F85</f>
        <v>CZE</v>
      </c>
      <c r="F26" s="198" t="s">
        <v>1618</v>
      </c>
      <c r="G26" s="207">
        <v>1.8</v>
      </c>
      <c r="H26" s="208">
        <v>0.9</v>
      </c>
      <c r="I26" s="209">
        <f>G26+H26</f>
        <v>2.7</v>
      </c>
      <c r="J26" s="223">
        <v>1.3</v>
      </c>
      <c r="K26" s="224">
        <v>5</v>
      </c>
      <c r="L26" s="225">
        <v>4.3</v>
      </c>
      <c r="M26" s="226">
        <v>4.9000000000000004</v>
      </c>
      <c r="N26" s="226">
        <v>4</v>
      </c>
      <c r="O26" s="227">
        <f>IF($O$2=2,TRUNC(SUM(K26:L26)/2*1000)/1000,IF($O$2=3,TRUNC(SUM(K26:M26)/3*1000)/1000,IF($O$2=4,TRUNC(MEDIAN(K26:N26)*1000)/1000,"???")))</f>
        <v>4.5999999999999996</v>
      </c>
      <c r="P26" s="231">
        <f>IF(AND(J26=0,O26=0),0,IF(($Q$2-J26-O26)&lt;0,0,$Q$2-J26-O26))</f>
        <v>4.0999999999999996</v>
      </c>
      <c r="Q26" s="225"/>
      <c r="R26" s="211">
        <f>I26+P26-Q26</f>
        <v>6.8</v>
      </c>
      <c r="S26" s="24">
        <f t="shared" ref="S26:S39" si="7">R9+R26</f>
        <v>16.95</v>
      </c>
      <c r="T26" s="20">
        <f t="shared" ref="T26:T39" si="8">RANK(R26,$R$26:$R$39)</f>
        <v>11</v>
      </c>
      <c r="U26" s="25">
        <f t="shared" ref="U26:U39" si="9">RANK(S26,$S$26:$S$39)</f>
        <v>6</v>
      </c>
      <c r="W26" s="35" t="str">
        <f t="shared" ref="W26:W39" si="10">F26</f>
        <v>stuha</v>
      </c>
      <c r="X26" s="31">
        <f>I26</f>
        <v>2.7</v>
      </c>
      <c r="Y26" s="31">
        <f t="shared" ref="Y26:AB39" si="11">P26</f>
        <v>4.0999999999999996</v>
      </c>
      <c r="Z26" s="31">
        <f t="shared" si="11"/>
        <v>0</v>
      </c>
      <c r="AA26" s="31">
        <f t="shared" si="11"/>
        <v>6.8</v>
      </c>
      <c r="AB26" s="31">
        <f t="shared" si="11"/>
        <v>16.95</v>
      </c>
    </row>
    <row r="27" spans="1:28" ht="24.95" customHeight="1">
      <c r="A27" s="32">
        <f>Seznam!B86</f>
        <v>2</v>
      </c>
      <c r="B27" s="244" t="str">
        <f>Seznam!C86</f>
        <v>Hnízdová Sára</v>
      </c>
      <c r="C27" s="244">
        <f>Seznam!D86</f>
        <v>2005</v>
      </c>
      <c r="D27" s="244" t="str">
        <f>Seznam!E86</f>
        <v>TJ Bohemians Praha</v>
      </c>
      <c r="E27" s="244" t="str">
        <f>Seznam!F86</f>
        <v>CZE</v>
      </c>
      <c r="F27" s="198" t="s">
        <v>1618</v>
      </c>
      <c r="G27" s="207">
        <v>1</v>
      </c>
      <c r="H27" s="208">
        <v>1.5</v>
      </c>
      <c r="I27" s="209">
        <f t="shared" ref="I27:I39" si="12">G27+H27</f>
        <v>2.5</v>
      </c>
      <c r="J27" s="223">
        <v>2.1</v>
      </c>
      <c r="K27" s="224">
        <v>4.5</v>
      </c>
      <c r="L27" s="225">
        <v>4.7</v>
      </c>
      <c r="M27" s="226">
        <v>4.5999999999999996</v>
      </c>
      <c r="N27" s="226">
        <v>4.0999999999999996</v>
      </c>
      <c r="O27" s="227">
        <f t="shared" ref="O27:O39" si="13">IF($O$2=2,TRUNC(SUM(K27:L27)/2*1000)/1000,IF($O$2=3,TRUNC(SUM(K27:M27)/3*1000)/1000,IF($O$2=4,TRUNC(MEDIAN(K27:N27)*1000)/1000,"???")))</f>
        <v>4.55</v>
      </c>
      <c r="P27" s="231">
        <f t="shared" ref="P27:P39" si="14">IF(AND(J27=0,O27=0),0,IF(($Q$2-J27-O27)&lt;0,0,$Q$2-J27-O27))</f>
        <v>3.3500000000000005</v>
      </c>
      <c r="Q27" s="225"/>
      <c r="R27" s="211">
        <f t="shared" ref="R27:R39" si="15">I27+P27-Q27</f>
        <v>5.8500000000000005</v>
      </c>
      <c r="S27" s="24">
        <f t="shared" si="7"/>
        <v>11.65</v>
      </c>
      <c r="T27" s="20">
        <f t="shared" si="8"/>
        <v>13</v>
      </c>
      <c r="U27" s="25">
        <f t="shared" si="9"/>
        <v>14</v>
      </c>
      <c r="W27" s="35" t="str">
        <f t="shared" si="10"/>
        <v>stuha</v>
      </c>
      <c r="X27" s="31">
        <f t="shared" ref="X27:X39" si="16">I27</f>
        <v>2.5</v>
      </c>
      <c r="Y27" s="31">
        <f t="shared" si="11"/>
        <v>3.3500000000000005</v>
      </c>
      <c r="Z27" s="31">
        <f t="shared" si="11"/>
        <v>0</v>
      </c>
      <c r="AA27" s="31">
        <f t="shared" si="11"/>
        <v>5.8500000000000005</v>
      </c>
      <c r="AB27" s="31">
        <f t="shared" si="11"/>
        <v>11.65</v>
      </c>
    </row>
    <row r="28" spans="1:28" ht="24.95" customHeight="1">
      <c r="A28" s="32">
        <f>Seznam!B87</f>
        <v>3</v>
      </c>
      <c r="B28" s="244" t="str">
        <f>Seznam!C87</f>
        <v>Bencová Karolína</v>
      </c>
      <c r="C28" s="244">
        <f>Seznam!D87</f>
        <v>2006</v>
      </c>
      <c r="D28" s="244" t="str">
        <f>Seznam!E87</f>
        <v>ŠSK Active Žďár nad Sázavou</v>
      </c>
      <c r="E28" s="244" t="str">
        <f>Seznam!F87</f>
        <v>CZE</v>
      </c>
      <c r="F28" s="198" t="s">
        <v>1615</v>
      </c>
      <c r="G28" s="207">
        <v>2.4</v>
      </c>
      <c r="H28" s="208">
        <v>1.4</v>
      </c>
      <c r="I28" s="209">
        <f t="shared" si="12"/>
        <v>3.8</v>
      </c>
      <c r="J28" s="223">
        <v>1.7</v>
      </c>
      <c r="K28" s="224">
        <v>3.4</v>
      </c>
      <c r="L28" s="225">
        <v>3.9</v>
      </c>
      <c r="M28" s="226">
        <v>3.9</v>
      </c>
      <c r="N28" s="226">
        <v>3.8</v>
      </c>
      <c r="O28" s="227">
        <f t="shared" si="13"/>
        <v>3.85</v>
      </c>
      <c r="P28" s="231">
        <f t="shared" si="14"/>
        <v>4.4500000000000011</v>
      </c>
      <c r="Q28" s="225"/>
      <c r="R28" s="211">
        <f t="shared" si="15"/>
        <v>8.25</v>
      </c>
      <c r="S28" s="24">
        <f t="shared" si="7"/>
        <v>16.850000000000001</v>
      </c>
      <c r="T28" s="20">
        <f t="shared" si="8"/>
        <v>7</v>
      </c>
      <c r="U28" s="25">
        <f t="shared" si="9"/>
        <v>7</v>
      </c>
      <c r="W28" s="35" t="str">
        <f t="shared" si="10"/>
        <v>míč</v>
      </c>
      <c r="X28" s="31">
        <f t="shared" si="16"/>
        <v>3.8</v>
      </c>
      <c r="Y28" s="31">
        <f t="shared" si="11"/>
        <v>4.4500000000000011</v>
      </c>
      <c r="Z28" s="31">
        <f t="shared" si="11"/>
        <v>0</v>
      </c>
      <c r="AA28" s="31">
        <f t="shared" si="11"/>
        <v>8.25</v>
      </c>
      <c r="AB28" s="31">
        <f t="shared" si="11"/>
        <v>16.850000000000001</v>
      </c>
    </row>
    <row r="29" spans="1:28" ht="24.95" customHeight="1">
      <c r="A29" s="32">
        <f>Seznam!B88</f>
        <v>4</v>
      </c>
      <c r="B29" s="244" t="str">
        <f>Seznam!C88</f>
        <v>Kohnová Karolína</v>
      </c>
      <c r="C29" s="244">
        <f>Seznam!D88</f>
        <v>2006</v>
      </c>
      <c r="D29" s="244" t="str">
        <f>Seznam!E88</f>
        <v>TJ Sokol Bedřichov</v>
      </c>
      <c r="E29" s="244" t="str">
        <f>Seznam!F88</f>
        <v>CZE</v>
      </c>
      <c r="F29" s="198" t="s">
        <v>1615</v>
      </c>
      <c r="G29" s="207">
        <v>1.3</v>
      </c>
      <c r="H29" s="208">
        <v>2.5</v>
      </c>
      <c r="I29" s="209">
        <f t="shared" si="12"/>
        <v>3.8</v>
      </c>
      <c r="J29" s="223">
        <v>1.5</v>
      </c>
      <c r="K29" s="224">
        <v>3.3</v>
      </c>
      <c r="L29" s="225">
        <v>4</v>
      </c>
      <c r="M29" s="226">
        <v>3.4</v>
      </c>
      <c r="N29" s="226">
        <v>2.2999999999999998</v>
      </c>
      <c r="O29" s="227">
        <f t="shared" si="13"/>
        <v>3.35</v>
      </c>
      <c r="P29" s="231">
        <f t="shared" si="14"/>
        <v>5.15</v>
      </c>
      <c r="Q29" s="225"/>
      <c r="R29" s="211">
        <f t="shared" si="15"/>
        <v>8.9499999999999993</v>
      </c>
      <c r="S29" s="24">
        <f t="shared" si="7"/>
        <v>16.649999999999999</v>
      </c>
      <c r="T29" s="20">
        <f t="shared" si="8"/>
        <v>6</v>
      </c>
      <c r="U29" s="25">
        <f t="shared" si="9"/>
        <v>8</v>
      </c>
      <c r="W29" s="35" t="str">
        <f t="shared" si="10"/>
        <v>míč</v>
      </c>
      <c r="X29" s="31">
        <f t="shared" si="16"/>
        <v>3.8</v>
      </c>
      <c r="Y29" s="31">
        <f t="shared" si="11"/>
        <v>5.15</v>
      </c>
      <c r="Z29" s="31">
        <f t="shared" si="11"/>
        <v>0</v>
      </c>
      <c r="AA29" s="31">
        <f t="shared" si="11"/>
        <v>8.9499999999999993</v>
      </c>
      <c r="AB29" s="31">
        <f t="shared" si="11"/>
        <v>16.649999999999999</v>
      </c>
    </row>
    <row r="30" spans="1:28" ht="24.95" customHeight="1">
      <c r="A30" s="32">
        <f>Seznam!B89</f>
        <v>5</v>
      </c>
      <c r="B30" s="244" t="str">
        <f>Seznam!C89</f>
        <v>Vysušilová Lucie</v>
      </c>
      <c r="C30" s="244">
        <f>Seznam!D89</f>
        <v>2006</v>
      </c>
      <c r="D30" s="244" t="str">
        <f>Seznam!E89</f>
        <v>TJ ZŠ Hostivař Praha</v>
      </c>
      <c r="E30" s="244" t="str">
        <f>Seznam!F89</f>
        <v>CZE</v>
      </c>
      <c r="F30" s="198" t="s">
        <v>1615</v>
      </c>
      <c r="G30" s="207">
        <v>3.1</v>
      </c>
      <c r="H30" s="208">
        <v>1.5</v>
      </c>
      <c r="I30" s="209">
        <f t="shared" si="12"/>
        <v>4.5999999999999996</v>
      </c>
      <c r="J30" s="223">
        <v>0.9</v>
      </c>
      <c r="K30" s="224">
        <v>3.2</v>
      </c>
      <c r="L30" s="225">
        <v>4.4000000000000004</v>
      </c>
      <c r="M30" s="226">
        <v>4.3</v>
      </c>
      <c r="N30" s="226">
        <v>3.9</v>
      </c>
      <c r="O30" s="227">
        <f t="shared" si="13"/>
        <v>4.0999999999999996</v>
      </c>
      <c r="P30" s="231">
        <f t="shared" si="14"/>
        <v>5</v>
      </c>
      <c r="Q30" s="225">
        <v>0.6</v>
      </c>
      <c r="R30" s="211">
        <f t="shared" si="15"/>
        <v>9</v>
      </c>
      <c r="S30" s="24">
        <f t="shared" si="7"/>
        <v>20.599999999999998</v>
      </c>
      <c r="T30" s="20">
        <f t="shared" si="8"/>
        <v>5</v>
      </c>
      <c r="U30" s="25">
        <f t="shared" si="9"/>
        <v>3</v>
      </c>
      <c r="W30" s="35" t="str">
        <f t="shared" si="10"/>
        <v>míč</v>
      </c>
      <c r="X30" s="31">
        <f t="shared" si="16"/>
        <v>4.5999999999999996</v>
      </c>
      <c r="Y30" s="31">
        <f t="shared" si="11"/>
        <v>5</v>
      </c>
      <c r="Z30" s="31">
        <f t="shared" si="11"/>
        <v>0.6</v>
      </c>
      <c r="AA30" s="31">
        <f t="shared" si="11"/>
        <v>9</v>
      </c>
      <c r="AB30" s="31">
        <f t="shared" si="11"/>
        <v>20.599999999999998</v>
      </c>
    </row>
    <row r="31" spans="1:28" ht="24.95" customHeight="1">
      <c r="A31" s="32">
        <f>Seznam!B90</f>
        <v>6</v>
      </c>
      <c r="B31" s="244" t="str">
        <f>Seznam!C90</f>
        <v>Štrbac Nera</v>
      </c>
      <c r="C31" s="244">
        <f>Seznam!D90</f>
        <v>2004</v>
      </c>
      <c r="D31" s="244" t="str">
        <f>Seznam!E90</f>
        <v>GK Maksimir</v>
      </c>
      <c r="E31" s="244" t="str">
        <f>Seznam!F90</f>
        <v>CRO</v>
      </c>
      <c r="F31" s="198" t="s">
        <v>1615</v>
      </c>
      <c r="G31" s="207">
        <v>3.1</v>
      </c>
      <c r="H31" s="208">
        <v>2.4</v>
      </c>
      <c r="I31" s="209">
        <f t="shared" si="12"/>
        <v>5.5</v>
      </c>
      <c r="J31" s="223">
        <v>2.1</v>
      </c>
      <c r="K31" s="224">
        <v>3.9</v>
      </c>
      <c r="L31" s="225">
        <v>4.8</v>
      </c>
      <c r="M31" s="226">
        <v>4.0999999999999996</v>
      </c>
      <c r="N31" s="226">
        <v>2.2000000000000002</v>
      </c>
      <c r="O31" s="227">
        <f t="shared" si="13"/>
        <v>4</v>
      </c>
      <c r="P31" s="231">
        <f t="shared" si="14"/>
        <v>3.9000000000000004</v>
      </c>
      <c r="Q31" s="225"/>
      <c r="R31" s="211">
        <f t="shared" si="15"/>
        <v>9.4</v>
      </c>
      <c r="S31" s="24">
        <f t="shared" si="7"/>
        <v>15</v>
      </c>
      <c r="T31" s="20">
        <f t="shared" si="8"/>
        <v>4</v>
      </c>
      <c r="U31" s="25">
        <f t="shared" si="9"/>
        <v>12</v>
      </c>
      <c r="W31" s="35" t="str">
        <f t="shared" si="10"/>
        <v>míč</v>
      </c>
      <c r="X31" s="31">
        <f t="shared" si="16"/>
        <v>5.5</v>
      </c>
      <c r="Y31" s="31">
        <f t="shared" si="11"/>
        <v>3.9000000000000004</v>
      </c>
      <c r="Z31" s="31">
        <f t="shared" si="11"/>
        <v>0</v>
      </c>
      <c r="AA31" s="31">
        <f t="shared" si="11"/>
        <v>9.4</v>
      </c>
      <c r="AB31" s="31">
        <f t="shared" si="11"/>
        <v>15</v>
      </c>
    </row>
    <row r="32" spans="1:28" ht="24.95" customHeight="1">
      <c r="A32" s="32">
        <f>Seznam!B91</f>
        <v>7</v>
      </c>
      <c r="B32" s="244" t="str">
        <f>Seznam!C91</f>
        <v>Štěpánková Ema</v>
      </c>
      <c r="C32" s="244">
        <f>Seznam!D91</f>
        <v>2006</v>
      </c>
      <c r="D32" s="244" t="str">
        <f>Seznam!E91</f>
        <v>TJ Bohemians Praha</v>
      </c>
      <c r="E32" s="244" t="str">
        <f>Seznam!F91</f>
        <v>CZE</v>
      </c>
      <c r="F32" s="198" t="s">
        <v>1618</v>
      </c>
      <c r="G32" s="207">
        <v>1.4</v>
      </c>
      <c r="H32" s="208">
        <v>2.2999999999999998</v>
      </c>
      <c r="I32" s="209">
        <f t="shared" si="12"/>
        <v>3.6999999999999997</v>
      </c>
      <c r="J32" s="223">
        <v>1.5</v>
      </c>
      <c r="K32" s="224">
        <v>3.6</v>
      </c>
      <c r="L32" s="225">
        <v>4.8</v>
      </c>
      <c r="M32" s="226">
        <v>3.1</v>
      </c>
      <c r="N32" s="226">
        <v>5.4</v>
      </c>
      <c r="O32" s="227">
        <f t="shared" si="13"/>
        <v>4.2</v>
      </c>
      <c r="P32" s="231">
        <f t="shared" si="14"/>
        <v>4.3</v>
      </c>
      <c r="Q32" s="225"/>
      <c r="R32" s="211">
        <f t="shared" si="15"/>
        <v>8</v>
      </c>
      <c r="S32" s="24">
        <f t="shared" si="7"/>
        <v>16.25</v>
      </c>
      <c r="T32" s="20">
        <f t="shared" si="8"/>
        <v>8</v>
      </c>
      <c r="U32" s="25">
        <f t="shared" si="9"/>
        <v>9</v>
      </c>
      <c r="W32" s="35" t="str">
        <f t="shared" si="10"/>
        <v>stuha</v>
      </c>
      <c r="X32" s="31">
        <f t="shared" si="16"/>
        <v>3.6999999999999997</v>
      </c>
      <c r="Y32" s="31">
        <f t="shared" si="11"/>
        <v>4.3</v>
      </c>
      <c r="Z32" s="31">
        <f t="shared" si="11"/>
        <v>0</v>
      </c>
      <c r="AA32" s="31">
        <f t="shared" si="11"/>
        <v>8</v>
      </c>
      <c r="AB32" s="31">
        <f t="shared" si="11"/>
        <v>16.25</v>
      </c>
    </row>
    <row r="33" spans="1:28" ht="24.95" customHeight="1">
      <c r="A33" s="32">
        <f>Seznam!B92</f>
        <v>8</v>
      </c>
      <c r="B33" s="244" t="str">
        <f>Seznam!C92</f>
        <v>Vedralová Kristýna</v>
      </c>
      <c r="C33" s="244">
        <f>Seznam!D92</f>
        <v>2005</v>
      </c>
      <c r="D33" s="244" t="str">
        <f>Seznam!E92</f>
        <v>TJ Sokol Bedřichov</v>
      </c>
      <c r="E33" s="244" t="str">
        <f>Seznam!F92</f>
        <v>CZE</v>
      </c>
      <c r="F33" s="198" t="s">
        <v>1618</v>
      </c>
      <c r="G33" s="207">
        <v>2.2000000000000002</v>
      </c>
      <c r="H33" s="208">
        <v>0.9</v>
      </c>
      <c r="I33" s="209">
        <f t="shared" si="12"/>
        <v>3.1</v>
      </c>
      <c r="J33" s="223">
        <v>2.2000000000000002</v>
      </c>
      <c r="K33" s="224">
        <v>4.5999999999999996</v>
      </c>
      <c r="L33" s="225">
        <v>4.7</v>
      </c>
      <c r="M33" s="226">
        <v>5.0999999999999996</v>
      </c>
      <c r="N33" s="226">
        <v>3.1</v>
      </c>
      <c r="O33" s="227">
        <f t="shared" si="13"/>
        <v>4.6500000000000004</v>
      </c>
      <c r="P33" s="231">
        <f t="shared" si="14"/>
        <v>3.1499999999999995</v>
      </c>
      <c r="Q33" s="225"/>
      <c r="R33" s="211">
        <f t="shared" si="15"/>
        <v>6.25</v>
      </c>
      <c r="S33" s="24">
        <f t="shared" si="7"/>
        <v>15.25</v>
      </c>
      <c r="T33" s="20">
        <f t="shared" si="8"/>
        <v>12</v>
      </c>
      <c r="U33" s="25">
        <f t="shared" si="9"/>
        <v>11</v>
      </c>
      <c r="W33" s="35" t="str">
        <f t="shared" si="10"/>
        <v>stuha</v>
      </c>
      <c r="X33" s="31">
        <f t="shared" si="16"/>
        <v>3.1</v>
      </c>
      <c r="Y33" s="31">
        <f t="shared" si="11"/>
        <v>3.1499999999999995</v>
      </c>
      <c r="Z33" s="31">
        <f t="shared" si="11"/>
        <v>0</v>
      </c>
      <c r="AA33" s="31">
        <f t="shared" si="11"/>
        <v>6.25</v>
      </c>
      <c r="AB33" s="31">
        <f t="shared" si="11"/>
        <v>15.25</v>
      </c>
    </row>
    <row r="34" spans="1:28" ht="24.95" customHeight="1">
      <c r="A34" s="32">
        <f>Seznam!B93</f>
        <v>9</v>
      </c>
      <c r="B34" s="244" t="str">
        <f>Seznam!C93</f>
        <v>Michálková Veronika</v>
      </c>
      <c r="C34" s="244">
        <f>Seznam!D93</f>
        <v>2006</v>
      </c>
      <c r="D34" s="244" t="str">
        <f>Seznam!E93</f>
        <v>SK Jihlava</v>
      </c>
      <c r="E34" s="244" t="str">
        <f>Seznam!F93</f>
        <v>CZE</v>
      </c>
      <c r="F34" s="198" t="s">
        <v>1615</v>
      </c>
      <c r="G34" s="207">
        <v>2.5</v>
      </c>
      <c r="H34" s="208">
        <v>2</v>
      </c>
      <c r="I34" s="209">
        <f t="shared" si="12"/>
        <v>4.5</v>
      </c>
      <c r="J34" s="223">
        <v>1.2</v>
      </c>
      <c r="K34" s="224">
        <v>3.6</v>
      </c>
      <c r="L34" s="225">
        <v>2.7</v>
      </c>
      <c r="M34" s="226">
        <v>1.7</v>
      </c>
      <c r="N34" s="226">
        <v>1.6</v>
      </c>
      <c r="O34" s="227">
        <f t="shared" si="13"/>
        <v>2.2000000000000002</v>
      </c>
      <c r="P34" s="231">
        <f t="shared" si="14"/>
        <v>6.6000000000000005</v>
      </c>
      <c r="Q34" s="225"/>
      <c r="R34" s="211">
        <f t="shared" si="15"/>
        <v>11.100000000000001</v>
      </c>
      <c r="S34" s="24">
        <f t="shared" si="7"/>
        <v>19.5</v>
      </c>
      <c r="T34" s="20">
        <f t="shared" si="8"/>
        <v>3</v>
      </c>
      <c r="U34" s="25">
        <f t="shared" si="9"/>
        <v>4</v>
      </c>
      <c r="W34" s="35" t="str">
        <f t="shared" si="10"/>
        <v>míč</v>
      </c>
      <c r="X34" s="31">
        <f t="shared" si="16"/>
        <v>4.5</v>
      </c>
      <c r="Y34" s="31">
        <f t="shared" si="11"/>
        <v>6.6000000000000005</v>
      </c>
      <c r="Z34" s="31">
        <f t="shared" si="11"/>
        <v>0</v>
      </c>
      <c r="AA34" s="31">
        <f t="shared" si="11"/>
        <v>11.100000000000001</v>
      </c>
      <c r="AB34" s="31">
        <f t="shared" si="11"/>
        <v>19.5</v>
      </c>
    </row>
    <row r="35" spans="1:28" ht="24.95" customHeight="1">
      <c r="A35" s="32">
        <f>Seznam!B94</f>
        <v>10</v>
      </c>
      <c r="B35" s="244" t="str">
        <f>Seznam!C94</f>
        <v>Macešková Veronika</v>
      </c>
      <c r="C35" s="244">
        <f>Seznam!D94</f>
        <v>0</v>
      </c>
      <c r="D35" s="244" t="str">
        <f>Seznam!E94</f>
        <v>TJ SPKV</v>
      </c>
      <c r="E35" s="244" t="str">
        <f>Seznam!F94</f>
        <v>CZE</v>
      </c>
      <c r="F35" s="198" t="s">
        <v>1618</v>
      </c>
      <c r="G35" s="207">
        <v>1.2</v>
      </c>
      <c r="H35" s="208">
        <v>0.8</v>
      </c>
      <c r="I35" s="209">
        <f t="shared" si="12"/>
        <v>2</v>
      </c>
      <c r="J35" s="223">
        <v>1.4</v>
      </c>
      <c r="K35" s="224">
        <v>5.6</v>
      </c>
      <c r="L35" s="225">
        <v>6</v>
      </c>
      <c r="M35" s="226">
        <v>4.2</v>
      </c>
      <c r="N35" s="226">
        <v>3.9</v>
      </c>
      <c r="O35" s="227">
        <f t="shared" si="13"/>
        <v>4.9000000000000004</v>
      </c>
      <c r="P35" s="231">
        <f t="shared" si="14"/>
        <v>3.6999999999999993</v>
      </c>
      <c r="Q35" s="225"/>
      <c r="R35" s="211">
        <f t="shared" si="15"/>
        <v>5.6999999999999993</v>
      </c>
      <c r="S35" s="24">
        <f t="shared" si="7"/>
        <v>14.849999999999998</v>
      </c>
      <c r="T35" s="20">
        <f t="shared" si="8"/>
        <v>14</v>
      </c>
      <c r="U35" s="25">
        <f t="shared" si="9"/>
        <v>13</v>
      </c>
      <c r="W35" s="35" t="str">
        <f t="shared" si="10"/>
        <v>stuha</v>
      </c>
      <c r="X35" s="31">
        <f t="shared" si="16"/>
        <v>2</v>
      </c>
      <c r="Y35" s="31">
        <f t="shared" si="11"/>
        <v>3.6999999999999993</v>
      </c>
      <c r="Z35" s="31">
        <f t="shared" si="11"/>
        <v>0</v>
      </c>
      <c r="AA35" s="31">
        <f t="shared" si="11"/>
        <v>5.6999999999999993</v>
      </c>
      <c r="AB35" s="31">
        <f t="shared" si="11"/>
        <v>14.849999999999998</v>
      </c>
    </row>
    <row r="36" spans="1:28" ht="24.95" customHeight="1">
      <c r="A36" s="32">
        <f>Seznam!B95</f>
        <v>11</v>
      </c>
      <c r="B36" s="244" t="str">
        <f>Seznam!C95</f>
        <v>Blatecká Michaela</v>
      </c>
      <c r="C36" s="244">
        <f>Seznam!D95</f>
        <v>2006</v>
      </c>
      <c r="D36" s="244" t="str">
        <f>Seznam!E95</f>
        <v>SK Tart MS Brno</v>
      </c>
      <c r="E36" s="244" t="str">
        <f>Seznam!F95</f>
        <v>CZE</v>
      </c>
      <c r="F36" s="198" t="s">
        <v>1618</v>
      </c>
      <c r="G36" s="207">
        <v>2.5</v>
      </c>
      <c r="H36" s="208">
        <v>1.2</v>
      </c>
      <c r="I36" s="209">
        <f t="shared" si="12"/>
        <v>3.7</v>
      </c>
      <c r="J36" s="223">
        <v>1.4</v>
      </c>
      <c r="K36" s="224">
        <v>5.2</v>
      </c>
      <c r="L36" s="225">
        <v>3.9</v>
      </c>
      <c r="M36" s="226">
        <v>6.1</v>
      </c>
      <c r="N36" s="226">
        <v>3.2</v>
      </c>
      <c r="O36" s="227">
        <f t="shared" si="13"/>
        <v>4.55</v>
      </c>
      <c r="P36" s="231">
        <f t="shared" si="14"/>
        <v>4.05</v>
      </c>
      <c r="Q36" s="225"/>
      <c r="R36" s="211">
        <f t="shared" si="15"/>
        <v>7.75</v>
      </c>
      <c r="S36" s="24">
        <f t="shared" si="7"/>
        <v>18.100000000000001</v>
      </c>
      <c r="T36" s="20">
        <f t="shared" si="8"/>
        <v>9</v>
      </c>
      <c r="U36" s="25">
        <f t="shared" si="9"/>
        <v>5</v>
      </c>
      <c r="W36" s="35" t="str">
        <f t="shared" si="10"/>
        <v>stuha</v>
      </c>
      <c r="X36" s="31">
        <f t="shared" si="16"/>
        <v>3.7</v>
      </c>
      <c r="Y36" s="31">
        <f t="shared" si="11"/>
        <v>4.05</v>
      </c>
      <c r="Z36" s="31">
        <f t="shared" si="11"/>
        <v>0</v>
      </c>
      <c r="AA36" s="31">
        <f t="shared" si="11"/>
        <v>7.75</v>
      </c>
      <c r="AB36" s="31">
        <f t="shared" si="11"/>
        <v>18.100000000000001</v>
      </c>
    </row>
    <row r="37" spans="1:28" ht="24.95" customHeight="1">
      <c r="A37" s="32">
        <f>Seznam!B96</f>
        <v>12</v>
      </c>
      <c r="B37" s="244" t="str">
        <f>Seznam!C96</f>
        <v>Vintrová Lucie</v>
      </c>
      <c r="C37" s="244">
        <f>Seznam!D96</f>
        <v>2005</v>
      </c>
      <c r="D37" s="244" t="str">
        <f>Seznam!E96</f>
        <v>TJ ZŠ Hostivař Praha</v>
      </c>
      <c r="E37" s="244" t="str">
        <f>Seznam!F96</f>
        <v>CZE</v>
      </c>
      <c r="F37" s="198" t="s">
        <v>1618</v>
      </c>
      <c r="G37" s="207">
        <v>1.4</v>
      </c>
      <c r="H37" s="208">
        <v>1.3</v>
      </c>
      <c r="I37" s="209">
        <f t="shared" si="12"/>
        <v>2.7</v>
      </c>
      <c r="J37" s="223">
        <v>1.4</v>
      </c>
      <c r="K37" s="224">
        <v>3.2</v>
      </c>
      <c r="L37" s="225">
        <v>3.8</v>
      </c>
      <c r="M37" s="226">
        <v>4.3</v>
      </c>
      <c r="N37" s="226">
        <v>5.5</v>
      </c>
      <c r="O37" s="227">
        <f t="shared" si="13"/>
        <v>4.05</v>
      </c>
      <c r="P37" s="231">
        <f t="shared" si="14"/>
        <v>4.55</v>
      </c>
      <c r="Q37" s="225"/>
      <c r="R37" s="211">
        <f t="shared" si="15"/>
        <v>7.25</v>
      </c>
      <c r="S37" s="24">
        <f t="shared" si="7"/>
        <v>15.600000000000001</v>
      </c>
      <c r="T37" s="20">
        <f t="shared" si="8"/>
        <v>10</v>
      </c>
      <c r="U37" s="25">
        <f t="shared" si="9"/>
        <v>10</v>
      </c>
      <c r="W37" s="35" t="str">
        <f t="shared" si="10"/>
        <v>stuha</v>
      </c>
      <c r="X37" s="31">
        <f t="shared" si="16"/>
        <v>2.7</v>
      </c>
      <c r="Y37" s="31">
        <f t="shared" si="11"/>
        <v>4.55</v>
      </c>
      <c r="Z37" s="31">
        <f t="shared" si="11"/>
        <v>0</v>
      </c>
      <c r="AA37" s="31">
        <f t="shared" si="11"/>
        <v>7.25</v>
      </c>
      <c r="AB37" s="31">
        <f t="shared" si="11"/>
        <v>15.600000000000001</v>
      </c>
    </row>
    <row r="38" spans="1:28" ht="24.95" customHeight="1">
      <c r="A38" s="32">
        <f>Seznam!B97</f>
        <v>13</v>
      </c>
      <c r="B38" s="244" t="str">
        <f>Seznam!C97</f>
        <v>Šolcová Naďa</v>
      </c>
      <c r="C38" s="244">
        <f>Seznam!D97</f>
        <v>2005</v>
      </c>
      <c r="D38" s="244" t="str">
        <f>Seznam!E97</f>
        <v>SK Motorlet Praha</v>
      </c>
      <c r="E38" s="244" t="str">
        <f>Seznam!F97</f>
        <v>CZE</v>
      </c>
      <c r="F38" s="198" t="s">
        <v>1615</v>
      </c>
      <c r="G38" s="207">
        <v>2.8</v>
      </c>
      <c r="H38" s="208">
        <v>3</v>
      </c>
      <c r="I38" s="209">
        <f t="shared" si="12"/>
        <v>5.8</v>
      </c>
      <c r="J38" s="223">
        <v>0.8</v>
      </c>
      <c r="K38" s="224">
        <v>3.1</v>
      </c>
      <c r="L38" s="225">
        <v>4.0999999999999996</v>
      </c>
      <c r="M38" s="226">
        <v>2.7</v>
      </c>
      <c r="N38" s="226">
        <v>2.2999999999999998</v>
      </c>
      <c r="O38" s="227">
        <f t="shared" si="13"/>
        <v>2.9</v>
      </c>
      <c r="P38" s="231">
        <f t="shared" si="14"/>
        <v>6.2999999999999989</v>
      </c>
      <c r="Q38" s="225"/>
      <c r="R38" s="211">
        <f t="shared" si="15"/>
        <v>12.099999999999998</v>
      </c>
      <c r="S38" s="24">
        <f t="shared" si="7"/>
        <v>23.95</v>
      </c>
      <c r="T38" s="20">
        <f t="shared" si="8"/>
        <v>2</v>
      </c>
      <c r="U38" s="25">
        <f t="shared" si="9"/>
        <v>2</v>
      </c>
      <c r="W38" s="35" t="str">
        <f t="shared" si="10"/>
        <v>míč</v>
      </c>
      <c r="X38" s="31">
        <f t="shared" si="16"/>
        <v>5.8</v>
      </c>
      <c r="Y38" s="31">
        <f t="shared" si="11"/>
        <v>6.2999999999999989</v>
      </c>
      <c r="Z38" s="31">
        <f t="shared" si="11"/>
        <v>0</v>
      </c>
      <c r="AA38" s="31">
        <f t="shared" si="11"/>
        <v>12.099999999999998</v>
      </c>
      <c r="AB38" s="31">
        <f t="shared" si="11"/>
        <v>23.95</v>
      </c>
    </row>
    <row r="39" spans="1:28" ht="24.95" customHeight="1">
      <c r="A39" s="32">
        <f>Seznam!B98</f>
        <v>14</v>
      </c>
      <c r="B39" s="244" t="str">
        <f>Seznam!C98</f>
        <v>Sedláková Nela</v>
      </c>
      <c r="C39" s="244">
        <f>Seznam!D98</f>
        <v>2006</v>
      </c>
      <c r="D39" s="244" t="str">
        <f>Seznam!E98</f>
        <v>SK Tart MS Brno</v>
      </c>
      <c r="E39" s="244" t="str">
        <f>Seznam!F98</f>
        <v>CZE</v>
      </c>
      <c r="F39" s="198" t="s">
        <v>1615</v>
      </c>
      <c r="G39" s="207">
        <v>3.4</v>
      </c>
      <c r="H39" s="208">
        <v>3.5</v>
      </c>
      <c r="I39" s="209">
        <f t="shared" si="12"/>
        <v>6.9</v>
      </c>
      <c r="J39" s="223">
        <v>0.8</v>
      </c>
      <c r="K39" s="224">
        <v>2.6</v>
      </c>
      <c r="L39" s="225">
        <v>3.3</v>
      </c>
      <c r="M39" s="226">
        <v>3.4</v>
      </c>
      <c r="N39" s="226">
        <v>1.8</v>
      </c>
      <c r="O39" s="227">
        <f t="shared" si="13"/>
        <v>2.95</v>
      </c>
      <c r="P39" s="231">
        <f t="shared" si="14"/>
        <v>6.2499999999999991</v>
      </c>
      <c r="Q39" s="225"/>
      <c r="R39" s="211">
        <f t="shared" si="15"/>
        <v>13.149999999999999</v>
      </c>
      <c r="S39" s="24">
        <f t="shared" si="7"/>
        <v>24.25</v>
      </c>
      <c r="T39" s="20">
        <f t="shared" si="8"/>
        <v>1</v>
      </c>
      <c r="U39" s="25">
        <f t="shared" si="9"/>
        <v>1</v>
      </c>
      <c r="W39" s="35" t="str">
        <f t="shared" si="10"/>
        <v>míč</v>
      </c>
      <c r="X39" s="31">
        <f t="shared" si="16"/>
        <v>6.9</v>
      </c>
      <c r="Y39" s="31">
        <f t="shared" si="11"/>
        <v>6.2499999999999991</v>
      </c>
      <c r="Z39" s="31">
        <f t="shared" si="11"/>
        <v>0</v>
      </c>
      <c r="AA39" s="31">
        <f t="shared" si="11"/>
        <v>13.149999999999999</v>
      </c>
      <c r="AB39" s="31">
        <f t="shared" si="11"/>
        <v>24.25</v>
      </c>
    </row>
  </sheetData>
  <mergeCells count="16">
    <mergeCell ref="T24:T25"/>
    <mergeCell ref="U24:U25"/>
    <mergeCell ref="A24:A25"/>
    <mergeCell ref="B24:B25"/>
    <mergeCell ref="C24:C25"/>
    <mergeCell ref="D24:D25"/>
    <mergeCell ref="E24:E25"/>
    <mergeCell ref="F24:F2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6:H39 J26:N39 G9:H22 J9:N22">
    <cfRule type="cellIs" dxfId="19" priority="1" stopIfTrue="1" operator="equal">
      <formula>0</formula>
    </cfRule>
  </conditionalFormatting>
  <conditionalFormatting sqref="I26:I39 I9:I22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26:O39 O9:O22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opLeftCell="A4" workbookViewId="0">
      <selection activeCell="O10" sqref="O10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Popis!$B$13</f>
        <v>8. kategorie: Seniorky, ročník 2003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8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Popis!$D$13</f>
        <v>sestava se stuhou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8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9">
        <v>0</v>
      </c>
      <c r="G8" s="460" t="s">
        <v>1256</v>
      </c>
      <c r="H8" s="173" t="s">
        <v>1261</v>
      </c>
      <c r="I8" s="461" t="s">
        <v>8</v>
      </c>
      <c r="J8" s="442" t="s">
        <v>1257</v>
      </c>
      <c r="K8" s="442" t="s">
        <v>9</v>
      </c>
      <c r="L8" s="442" t="s">
        <v>10</v>
      </c>
      <c r="M8" s="442" t="s">
        <v>1258</v>
      </c>
      <c r="N8" s="442" t="s">
        <v>1259</v>
      </c>
      <c r="O8" s="461" t="s">
        <v>1260</v>
      </c>
      <c r="P8" s="442" t="s">
        <v>11</v>
      </c>
      <c r="Q8" s="462" t="s">
        <v>5</v>
      </c>
      <c r="R8" s="461" t="s">
        <v>6</v>
      </c>
      <c r="S8" s="463" t="s">
        <v>13</v>
      </c>
      <c r="T8" s="526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8" ht="24.75" customHeight="1">
      <c r="A9" s="456">
        <f>Seznam!B99</f>
        <v>1</v>
      </c>
      <c r="B9" s="442" t="str">
        <f>Seznam!C99</f>
        <v>Klicmanová Kateřina</v>
      </c>
      <c r="C9" s="457">
        <f>Seznam!D99</f>
        <v>2000</v>
      </c>
      <c r="D9" s="442" t="str">
        <f>Seznam!E99</f>
        <v>TJ ZŠ Hostivař Praha</v>
      </c>
      <c r="E9" s="458" t="str">
        <f>Seznam!F99</f>
        <v>CZE</v>
      </c>
      <c r="F9" s="32"/>
      <c r="G9" s="32">
        <v>2.1</v>
      </c>
      <c r="H9" s="32">
        <v>1.8</v>
      </c>
      <c r="I9" s="209">
        <f t="shared" ref="I9:I10" si="0">G9+H9</f>
        <v>3.9000000000000004</v>
      </c>
      <c r="J9" s="465">
        <v>1.7</v>
      </c>
      <c r="K9" s="465">
        <v>3.3</v>
      </c>
      <c r="L9" s="465">
        <v>3.6</v>
      </c>
      <c r="M9" s="465">
        <v>1.9</v>
      </c>
      <c r="N9" s="465">
        <v>4.2</v>
      </c>
      <c r="O9" s="227">
        <f t="shared" ref="O9:O10" si="1">IF($O$2=2,TRUNC(SUM(K9:L9)/2*1000)/1000,IF($O$2=3,TRUNC(SUM(K9:M9)/3*1000)/1000,IF($O$2=4,TRUNC(MEDIAN(K9:N9)*1000)/1000,"???")))</f>
        <v>3.45</v>
      </c>
      <c r="P9" s="231">
        <f t="shared" ref="P9:P10" si="2">IF(AND(J9=0,O9=0),0,IF(($Q$2-J9-O9)&lt;0,0,$Q$2-J9-O9))</f>
        <v>4.8500000000000005</v>
      </c>
      <c r="Q9" s="225"/>
      <c r="R9" s="211">
        <f t="shared" ref="R9:R10" si="3">I9+P9-Q9</f>
        <v>8.75</v>
      </c>
      <c r="S9" s="24" t="s">
        <v>199</v>
      </c>
      <c r="T9" s="466"/>
      <c r="U9" s="459"/>
      <c r="W9" s="35"/>
      <c r="X9" s="31">
        <f t="shared" ref="X9:X10" si="4">I9</f>
        <v>3.9000000000000004</v>
      </c>
      <c r="Y9" s="31">
        <f t="shared" ref="Y9:AA10" si="5">P9</f>
        <v>4.8500000000000005</v>
      </c>
      <c r="Z9" s="31">
        <f t="shared" si="5"/>
        <v>0</v>
      </c>
      <c r="AA9" s="31">
        <f t="shared" si="5"/>
        <v>8.75</v>
      </c>
    </row>
    <row r="10" spans="1:28" ht="24.95" customHeight="1">
      <c r="A10" s="32">
        <f>Seznam!B100</f>
        <v>2</v>
      </c>
      <c r="B10" s="244" t="str">
        <f>Seznam!C100</f>
        <v>Šebková Natálie</v>
      </c>
      <c r="C10" s="244">
        <f>Seznam!D100</f>
        <v>0</v>
      </c>
      <c r="D10" s="244" t="str">
        <f>Seznam!E100</f>
        <v>TJ Sokol Praha VII</v>
      </c>
      <c r="E10" s="244" t="str">
        <f>Seznam!F100</f>
        <v>CZE</v>
      </c>
      <c r="F10" s="221" t="str">
        <f t="shared" ref="F10" si="6">IF($G$7="sestava bez náčiní","bez"," ")</f>
        <v xml:space="preserve"> </v>
      </c>
      <c r="G10" s="207">
        <v>3.6</v>
      </c>
      <c r="H10" s="208">
        <v>2.6</v>
      </c>
      <c r="I10" s="209">
        <f t="shared" si="0"/>
        <v>6.2</v>
      </c>
      <c r="J10" s="223">
        <v>1.4</v>
      </c>
      <c r="K10" s="224">
        <v>1.8</v>
      </c>
      <c r="L10" s="225">
        <v>3</v>
      </c>
      <c r="M10" s="226">
        <v>2.7</v>
      </c>
      <c r="N10" s="226">
        <v>2.5</v>
      </c>
      <c r="O10" s="227">
        <f t="shared" si="1"/>
        <v>2.6</v>
      </c>
      <c r="P10" s="231">
        <f t="shared" si="2"/>
        <v>6</v>
      </c>
      <c r="Q10" s="225"/>
      <c r="R10" s="211">
        <f t="shared" si="3"/>
        <v>12.2</v>
      </c>
      <c r="S10" s="24" t="s">
        <v>199</v>
      </c>
      <c r="T10" s="464">
        <f>RANK(R10,$R$10:$R$10)</f>
        <v>1</v>
      </c>
      <c r="U10" s="248" t="s">
        <v>199</v>
      </c>
      <c r="W10" s="35" t="str">
        <f t="shared" ref="W10" si="7">F10</f>
        <v xml:space="preserve"> </v>
      </c>
      <c r="X10" s="31">
        <f t="shared" si="4"/>
        <v>6.2</v>
      </c>
      <c r="Y10" s="31">
        <f t="shared" si="5"/>
        <v>6</v>
      </c>
      <c r="Z10" s="31">
        <f t="shared" si="5"/>
        <v>0</v>
      </c>
      <c r="AA10" s="31">
        <f t="shared" si="5"/>
        <v>12.2</v>
      </c>
    </row>
    <row r="11" spans="1:28" s="174" customFormat="1" ht="69" customHeight="1" thickBot="1">
      <c r="C11" s="176"/>
      <c r="F11" s="175"/>
      <c r="G11" s="177"/>
      <c r="H11" s="177"/>
      <c r="I11" s="177"/>
      <c r="J11" s="177"/>
      <c r="K11" s="178"/>
      <c r="L11" s="190"/>
      <c r="M11" s="190"/>
      <c r="N11" s="190"/>
      <c r="O11" s="190"/>
      <c r="P11" s="190"/>
      <c r="Q11" s="178"/>
    </row>
    <row r="12" spans="1:28" ht="16.5" customHeight="1">
      <c r="A12" s="518" t="s">
        <v>0</v>
      </c>
      <c r="B12" s="520" t="s">
        <v>1</v>
      </c>
      <c r="C12" s="522" t="s">
        <v>2</v>
      </c>
      <c r="D12" s="520" t="s">
        <v>3</v>
      </c>
      <c r="E12" s="524" t="s">
        <v>4</v>
      </c>
      <c r="F12" s="524" t="s">
        <v>190</v>
      </c>
      <c r="G12" s="232" t="str">
        <f>Kat8S2</f>
        <v>sestava s libovolným náčiním</v>
      </c>
      <c r="H12" s="23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4"/>
      <c r="T12" s="516" t="s">
        <v>12</v>
      </c>
      <c r="U12" s="516" t="s">
        <v>1293</v>
      </c>
    </row>
    <row r="13" spans="1:28" ht="16.5" customHeight="1">
      <c r="A13" s="527">
        <v>0</v>
      </c>
      <c r="B13" s="505">
        <v>0</v>
      </c>
      <c r="C13" s="528">
        <v>0</v>
      </c>
      <c r="D13" s="505">
        <v>0</v>
      </c>
      <c r="E13" s="529">
        <v>0</v>
      </c>
      <c r="F13" s="529">
        <v>0</v>
      </c>
      <c r="G13" s="460" t="s">
        <v>1256</v>
      </c>
      <c r="H13" s="173" t="s">
        <v>1261</v>
      </c>
      <c r="I13" s="461" t="s">
        <v>8</v>
      </c>
      <c r="J13" s="442" t="s">
        <v>1257</v>
      </c>
      <c r="K13" s="442" t="s">
        <v>9</v>
      </c>
      <c r="L13" s="442" t="s">
        <v>10</v>
      </c>
      <c r="M13" s="442" t="s">
        <v>1258</v>
      </c>
      <c r="N13" s="442" t="s">
        <v>1259</v>
      </c>
      <c r="O13" s="461" t="s">
        <v>1260</v>
      </c>
      <c r="P13" s="442" t="s">
        <v>11</v>
      </c>
      <c r="Q13" s="462" t="s">
        <v>5</v>
      </c>
      <c r="R13" s="461" t="s">
        <v>6</v>
      </c>
      <c r="S13" s="463" t="s">
        <v>13</v>
      </c>
      <c r="T13" s="526"/>
      <c r="U13" s="526"/>
      <c r="W13" s="34" t="s">
        <v>191</v>
      </c>
      <c r="X13" s="34" t="s">
        <v>8</v>
      </c>
      <c r="Y13" s="34" t="s">
        <v>11</v>
      </c>
      <c r="Z13" s="34" t="s">
        <v>192</v>
      </c>
      <c r="AA13" s="34" t="s">
        <v>13</v>
      </c>
      <c r="AB13" s="34" t="s">
        <v>6</v>
      </c>
    </row>
    <row r="14" spans="1:28" ht="24.75" customHeight="1">
      <c r="A14" s="466">
        <f>Seznam!B99</f>
        <v>1</v>
      </c>
      <c r="B14" s="465" t="str">
        <f>Seznam!C99</f>
        <v>Klicmanová Kateřina</v>
      </c>
      <c r="C14" s="9">
        <f>Seznam!D99</f>
        <v>2000</v>
      </c>
      <c r="D14" s="465" t="str">
        <f>Seznam!E99</f>
        <v>TJ ZŠ Hostivař Praha</v>
      </c>
      <c r="E14" s="32" t="str">
        <f>Seznam!F99</f>
        <v>CZE</v>
      </c>
      <c r="F14" s="32" t="s">
        <v>1615</v>
      </c>
      <c r="G14" s="32">
        <v>1.8</v>
      </c>
      <c r="H14" s="32">
        <v>2</v>
      </c>
      <c r="I14" s="209">
        <f t="shared" ref="I14:I15" si="8">G14+H14</f>
        <v>3.8</v>
      </c>
      <c r="J14" s="465">
        <v>1.5</v>
      </c>
      <c r="K14" s="465">
        <v>4.3</v>
      </c>
      <c r="L14" s="465">
        <v>3.2</v>
      </c>
      <c r="M14" s="465">
        <v>1.9</v>
      </c>
      <c r="N14" s="465">
        <v>2.9</v>
      </c>
      <c r="O14" s="227">
        <f t="shared" ref="O14:O15" si="9">IF($O$2=2,TRUNC(SUM(K14:L14)/2*1000)/1000,IF($O$2=3,TRUNC(SUM(K14:M14)/3*1000)/1000,IF($O$2=4,TRUNC(MEDIAN(K14:N14)*1000)/1000,"???")))</f>
        <v>3.05</v>
      </c>
      <c r="P14" s="231">
        <f t="shared" ref="P14:P15" si="10">IF(AND(J14=0,O14=0),0,IF(($Q$2-J14-O14)&lt;0,0,$Q$2-J14-O14))</f>
        <v>5.45</v>
      </c>
      <c r="Q14" s="225"/>
      <c r="R14" s="211">
        <f t="shared" ref="R14:R15" si="11">I14+P14-Q14</f>
        <v>9.25</v>
      </c>
      <c r="S14" s="24">
        <f>R9+R14</f>
        <v>18</v>
      </c>
      <c r="T14" s="464" t="e">
        <f>RANK(R14,$R$15:$R$15)</f>
        <v>#N/A</v>
      </c>
      <c r="U14" s="469" t="e">
        <f>RANK(S14,$S$15:$S$15)</f>
        <v>#N/A</v>
      </c>
      <c r="W14" s="35" t="str">
        <f t="shared" ref="W14:W15" si="12">F14</f>
        <v>míč</v>
      </c>
      <c r="X14" s="31">
        <f t="shared" ref="X14:X15" si="13">I14</f>
        <v>3.8</v>
      </c>
      <c r="Y14" s="31">
        <f t="shared" ref="Y14:AB15" si="14">P14</f>
        <v>5.45</v>
      </c>
      <c r="Z14" s="31">
        <f t="shared" si="14"/>
        <v>0</v>
      </c>
      <c r="AA14" s="31">
        <f t="shared" si="14"/>
        <v>9.25</v>
      </c>
      <c r="AB14" s="31">
        <f t="shared" si="14"/>
        <v>18</v>
      </c>
    </row>
    <row r="15" spans="1:28" ht="24.95" customHeight="1">
      <c r="A15" s="219">
        <f>Seznam!B100</f>
        <v>2</v>
      </c>
      <c r="B15" s="467" t="str">
        <f>Seznam!C100</f>
        <v>Šebková Natálie</v>
      </c>
      <c r="C15" s="467">
        <f>Seznam!D100</f>
        <v>0</v>
      </c>
      <c r="D15" s="467" t="str">
        <f>Seznam!E100</f>
        <v>TJ Sokol Praha VII</v>
      </c>
      <c r="E15" s="467" t="str">
        <f>Seznam!F100</f>
        <v>CZE</v>
      </c>
      <c r="F15" s="468" t="s">
        <v>1610</v>
      </c>
      <c r="G15" s="207">
        <v>2.9</v>
      </c>
      <c r="H15" s="208">
        <v>3.1</v>
      </c>
      <c r="I15" s="209">
        <f t="shared" si="8"/>
        <v>6</v>
      </c>
      <c r="J15" s="223">
        <v>1.4</v>
      </c>
      <c r="K15" s="224">
        <v>3.7</v>
      </c>
      <c r="L15" s="225">
        <v>3.5</v>
      </c>
      <c r="M15" s="226">
        <v>2.8</v>
      </c>
      <c r="N15" s="226">
        <v>4.5</v>
      </c>
      <c r="O15" s="227">
        <f t="shared" si="9"/>
        <v>3.6</v>
      </c>
      <c r="P15" s="231">
        <f t="shared" si="10"/>
        <v>5</v>
      </c>
      <c r="Q15" s="225"/>
      <c r="R15" s="211">
        <f t="shared" si="11"/>
        <v>11</v>
      </c>
      <c r="S15" s="24">
        <f>R10+R15</f>
        <v>23.2</v>
      </c>
      <c r="T15" s="464">
        <f>RANK(R15,$R$15:$R$15)</f>
        <v>1</v>
      </c>
      <c r="U15" s="469">
        <f>RANK(S15,$S$15:$S$15)</f>
        <v>1</v>
      </c>
      <c r="W15" s="35" t="str">
        <f t="shared" si="12"/>
        <v>obruč</v>
      </c>
      <c r="X15" s="31">
        <f t="shared" si="13"/>
        <v>6</v>
      </c>
      <c r="Y15" s="31">
        <f t="shared" si="14"/>
        <v>5</v>
      </c>
      <c r="Z15" s="31">
        <f t="shared" si="14"/>
        <v>0</v>
      </c>
      <c r="AA15" s="31">
        <f t="shared" si="14"/>
        <v>11</v>
      </c>
      <c r="AB15" s="31">
        <f t="shared" si="14"/>
        <v>23.2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2:T13"/>
    <mergeCell ref="U12:U13"/>
    <mergeCell ref="A12:A13"/>
    <mergeCell ref="B12:B13"/>
    <mergeCell ref="C12:C13"/>
    <mergeCell ref="D12:D13"/>
    <mergeCell ref="E12:E13"/>
    <mergeCell ref="F12:F13"/>
  </mergeCells>
  <phoneticPr fontId="13" type="noConversion"/>
  <conditionalFormatting sqref="J15:N15 G15:H15 G10:H10 J10:N10">
    <cfRule type="cellIs" dxfId="15" priority="1" stopIfTrue="1" operator="equal">
      <formula>0</formula>
    </cfRule>
  </conditionalFormatting>
  <conditionalFormatting sqref="I14:I15 I9:I10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14:O15 O9:O10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topLeftCell="A49" workbookViewId="0">
      <selection activeCell="O30" sqref="O30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Popis!$B$14</f>
        <v>9. kategorie: kadetky mladší, ročník 2008-2007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Popis!$D$14</f>
        <v>sestava s kužely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Seznam!B101</f>
        <v>1</v>
      </c>
      <c r="B9" s="244" t="str">
        <f>Seznam!C101</f>
        <v>Nováková Simona</v>
      </c>
      <c r="C9" s="244">
        <f>Seznam!D101</f>
        <v>2007</v>
      </c>
      <c r="D9" s="244" t="str">
        <f>Seznam!E101</f>
        <v>TJ Sokol Bedřichov</v>
      </c>
      <c r="E9" s="244" t="str">
        <f>Seznam!F101</f>
        <v>CZE</v>
      </c>
      <c r="F9" s="9" t="str">
        <f t="shared" ref="F9:F32" si="0">IF($G$7="sestava bez náčiní","bez"," ")</f>
        <v xml:space="preserve"> </v>
      </c>
      <c r="G9" s="207">
        <v>1</v>
      </c>
      <c r="H9" s="208">
        <v>0.2</v>
      </c>
      <c r="I9" s="209">
        <f t="shared" ref="I9:I32" si="1">G9+H9</f>
        <v>1.2</v>
      </c>
      <c r="J9" s="223">
        <v>3.4</v>
      </c>
      <c r="K9" s="224">
        <v>7</v>
      </c>
      <c r="L9" s="225">
        <v>6.6</v>
      </c>
      <c r="M9" s="226">
        <v>8</v>
      </c>
      <c r="N9" s="226">
        <v>9</v>
      </c>
      <c r="O9" s="227">
        <f t="shared" ref="O9:O32" si="2">IF($O$2=2,TRUNC(SUM(K9:L9)/2*1000)/1000,IF($O$2=3,TRUNC(SUM(K9:M9)/3*1000)/1000,IF($O$2=4,TRUNC(MEDIAN(K9:N9)*1000)/1000,"???")))</f>
        <v>7.5</v>
      </c>
      <c r="P9" s="231">
        <f t="shared" ref="P9:P32" si="3">IF(AND(J9=0,O9=0),0,IF(($Q$2-J9-O9)&lt;0,0,$Q$2-J9-O9))</f>
        <v>0</v>
      </c>
      <c r="Q9" s="225"/>
      <c r="R9" s="211">
        <f t="shared" ref="R9:R32" si="4">I9+P9-Q9</f>
        <v>1.2</v>
      </c>
      <c r="S9" s="24" t="s">
        <v>199</v>
      </c>
      <c r="T9" s="20">
        <f t="shared" ref="T9:T32" si="5">RANK(R9,$R$9:$R$32)</f>
        <v>22</v>
      </c>
      <c r="U9" s="248" t="s">
        <v>199</v>
      </c>
      <c r="W9" s="35" t="str">
        <f t="shared" ref="W9:W32" si="6">F9</f>
        <v xml:space="preserve"> </v>
      </c>
      <c r="X9" s="31">
        <f t="shared" ref="X9:X32" si="7">I9</f>
        <v>1.2</v>
      </c>
      <c r="Y9" s="31">
        <f t="shared" ref="Y9:Y32" si="8">P9</f>
        <v>0</v>
      </c>
      <c r="Z9" s="31">
        <f t="shared" ref="Z9:Z32" si="9">Q9</f>
        <v>0</v>
      </c>
      <c r="AA9" s="31">
        <f t="shared" ref="AA9:AA32" si="10">R9</f>
        <v>1.2</v>
      </c>
    </row>
    <row r="10" spans="1:27" ht="24.95" customHeight="1">
      <c r="A10" s="32">
        <f>Seznam!B102</f>
        <v>2</v>
      </c>
      <c r="B10" s="244" t="str">
        <f>Seznam!C102</f>
        <v>Bozděchová Simona</v>
      </c>
      <c r="C10" s="244">
        <f>Seznam!D102</f>
        <v>2007</v>
      </c>
      <c r="D10" s="244" t="str">
        <f>Seznam!E102</f>
        <v>SK GymŠarm Plzeň</v>
      </c>
      <c r="E10" s="244" t="str">
        <f>Seznam!F102</f>
        <v>CZE</v>
      </c>
      <c r="F10" s="9" t="str">
        <f t="shared" si="0"/>
        <v xml:space="preserve"> </v>
      </c>
      <c r="G10" s="207">
        <v>0.4</v>
      </c>
      <c r="H10" s="208">
        <v>0.2</v>
      </c>
      <c r="I10" s="209">
        <f t="shared" si="1"/>
        <v>0.60000000000000009</v>
      </c>
      <c r="J10" s="223">
        <v>2.8</v>
      </c>
      <c r="K10" s="224">
        <v>6.1</v>
      </c>
      <c r="L10" s="225">
        <v>5.5</v>
      </c>
      <c r="M10" s="226">
        <v>4.5999999999999996</v>
      </c>
      <c r="N10" s="226">
        <v>4</v>
      </c>
      <c r="O10" s="227">
        <f t="shared" si="2"/>
        <v>5.05</v>
      </c>
      <c r="P10" s="231">
        <f t="shared" si="3"/>
        <v>2.1500000000000004</v>
      </c>
      <c r="Q10" s="225"/>
      <c r="R10" s="211">
        <f t="shared" si="4"/>
        <v>2.7500000000000004</v>
      </c>
      <c r="S10" s="24" t="s">
        <v>199</v>
      </c>
      <c r="T10" s="20">
        <f t="shared" si="5"/>
        <v>19</v>
      </c>
      <c r="U10" s="248" t="s">
        <v>199</v>
      </c>
      <c r="W10" s="35" t="str">
        <f t="shared" si="6"/>
        <v xml:space="preserve"> </v>
      </c>
      <c r="X10" s="31">
        <f t="shared" si="7"/>
        <v>0.60000000000000009</v>
      </c>
      <c r="Y10" s="31">
        <f t="shared" si="8"/>
        <v>2.1500000000000004</v>
      </c>
      <c r="Z10" s="31">
        <f t="shared" si="9"/>
        <v>0</v>
      </c>
      <c r="AA10" s="31">
        <f t="shared" si="10"/>
        <v>2.7500000000000004</v>
      </c>
    </row>
    <row r="11" spans="1:27" ht="24.95" customHeight="1">
      <c r="A11" s="173">
        <f>Seznam!B103</f>
        <v>3</v>
      </c>
      <c r="B11" s="283" t="str">
        <f>Seznam!C103</f>
        <v>Neumaier Paola</v>
      </c>
      <c r="C11" s="283">
        <f>Seznam!D103</f>
        <v>2007</v>
      </c>
      <c r="D11" s="283" t="str">
        <f>Seznam!E103</f>
        <v>TGUS Salzburg</v>
      </c>
      <c r="E11" s="283" t="str">
        <f>Seznam!F103</f>
        <v>AUT</v>
      </c>
      <c r="F11" s="9" t="str">
        <f t="shared" si="0"/>
        <v xml:space="preserve"> </v>
      </c>
      <c r="G11" s="207">
        <v>0.5</v>
      </c>
      <c r="H11" s="208">
        <v>0.7</v>
      </c>
      <c r="I11" s="209">
        <f t="shared" si="1"/>
        <v>1.2</v>
      </c>
      <c r="J11" s="223">
        <v>2.7</v>
      </c>
      <c r="K11" s="224">
        <v>4.5999999999999996</v>
      </c>
      <c r="L11" s="225">
        <v>4</v>
      </c>
      <c r="M11" s="226">
        <v>6.2</v>
      </c>
      <c r="N11" s="226">
        <v>5.8</v>
      </c>
      <c r="O11" s="227">
        <f t="shared" si="2"/>
        <v>5.2</v>
      </c>
      <c r="P11" s="231">
        <f t="shared" si="3"/>
        <v>2.0999999999999996</v>
      </c>
      <c r="Q11" s="225"/>
      <c r="R11" s="211">
        <f t="shared" si="4"/>
        <v>3.3</v>
      </c>
      <c r="S11" s="24" t="s">
        <v>199</v>
      </c>
      <c r="T11" s="20">
        <f t="shared" si="5"/>
        <v>16</v>
      </c>
      <c r="U11" s="248" t="s">
        <v>199</v>
      </c>
      <c r="W11" s="35" t="str">
        <f t="shared" si="6"/>
        <v xml:space="preserve"> </v>
      </c>
      <c r="X11" s="31">
        <f t="shared" si="7"/>
        <v>1.2</v>
      </c>
      <c r="Y11" s="31">
        <f t="shared" si="8"/>
        <v>2.0999999999999996</v>
      </c>
      <c r="Z11" s="31">
        <f t="shared" si="9"/>
        <v>0</v>
      </c>
      <c r="AA11" s="31">
        <f t="shared" si="10"/>
        <v>3.3</v>
      </c>
    </row>
    <row r="12" spans="1:27" ht="24.95" customHeight="1">
      <c r="A12" s="173">
        <f>Seznam!B104</f>
        <v>4</v>
      </c>
      <c r="B12" s="283" t="str">
        <f>Seznam!C104</f>
        <v>Zelinková Valérie</v>
      </c>
      <c r="C12" s="283">
        <f>Seznam!D104</f>
        <v>2008</v>
      </c>
      <c r="D12" s="283" t="str">
        <f>Seznam!E104</f>
        <v>Active SVČ Žďár nad Sázavou</v>
      </c>
      <c r="E12" s="283" t="str">
        <f>Seznam!F104</f>
        <v>CZE</v>
      </c>
      <c r="F12" s="9" t="str">
        <f t="shared" si="0"/>
        <v xml:space="preserve"> </v>
      </c>
      <c r="G12" s="207">
        <v>0.4</v>
      </c>
      <c r="H12" s="208">
        <v>1</v>
      </c>
      <c r="I12" s="209">
        <f t="shared" si="1"/>
        <v>1.4</v>
      </c>
      <c r="J12" s="223">
        <v>2.8</v>
      </c>
      <c r="K12" s="224">
        <v>7</v>
      </c>
      <c r="L12" s="225">
        <v>4.3</v>
      </c>
      <c r="M12" s="226">
        <v>6.4</v>
      </c>
      <c r="N12" s="226">
        <v>6.8</v>
      </c>
      <c r="O12" s="227">
        <f t="shared" si="2"/>
        <v>6.6</v>
      </c>
      <c r="P12" s="231">
        <f t="shared" si="3"/>
        <v>0.60000000000000053</v>
      </c>
      <c r="Q12" s="225"/>
      <c r="R12" s="211">
        <f t="shared" si="4"/>
        <v>2.0000000000000004</v>
      </c>
      <c r="S12" s="24" t="s">
        <v>199</v>
      </c>
      <c r="T12" s="20">
        <f t="shared" si="5"/>
        <v>20</v>
      </c>
      <c r="U12" s="248" t="s">
        <v>199</v>
      </c>
      <c r="W12" s="35" t="str">
        <f t="shared" si="6"/>
        <v xml:space="preserve"> </v>
      </c>
      <c r="X12" s="31">
        <f t="shared" si="7"/>
        <v>1.4</v>
      </c>
      <c r="Y12" s="31">
        <f t="shared" si="8"/>
        <v>0.60000000000000053</v>
      </c>
      <c r="Z12" s="31">
        <f t="shared" si="9"/>
        <v>0</v>
      </c>
      <c r="AA12" s="31">
        <f t="shared" si="10"/>
        <v>2.0000000000000004</v>
      </c>
    </row>
    <row r="13" spans="1:27" ht="24.95" customHeight="1">
      <c r="A13" s="173">
        <f>Seznam!B105</f>
        <v>5</v>
      </c>
      <c r="B13" s="283" t="str">
        <f>Seznam!C105</f>
        <v>Kořínková Justýna</v>
      </c>
      <c r="C13" s="283">
        <f>Seznam!D105</f>
        <v>2007</v>
      </c>
      <c r="D13" s="283" t="str">
        <f>Seznam!E105</f>
        <v>TJ Sokol Bedřichov</v>
      </c>
      <c r="E13" s="283" t="str">
        <f>Seznam!F105</f>
        <v>CZE</v>
      </c>
      <c r="F13" s="9" t="str">
        <f t="shared" si="0"/>
        <v xml:space="preserve"> </v>
      </c>
      <c r="G13" s="207">
        <v>1.2</v>
      </c>
      <c r="H13" s="208">
        <v>1</v>
      </c>
      <c r="I13" s="209">
        <f t="shared" si="1"/>
        <v>2.2000000000000002</v>
      </c>
      <c r="J13" s="223">
        <v>2.6</v>
      </c>
      <c r="K13" s="224">
        <v>4.2</v>
      </c>
      <c r="L13" s="225">
        <v>5</v>
      </c>
      <c r="M13" s="226">
        <v>5.2</v>
      </c>
      <c r="N13" s="226">
        <v>3.9</v>
      </c>
      <c r="O13" s="227">
        <f t="shared" si="2"/>
        <v>4.5999999999999996</v>
      </c>
      <c r="P13" s="231">
        <f t="shared" si="3"/>
        <v>2.8000000000000007</v>
      </c>
      <c r="Q13" s="225"/>
      <c r="R13" s="211">
        <f t="shared" si="4"/>
        <v>5.0000000000000009</v>
      </c>
      <c r="S13" s="24" t="s">
        <v>199</v>
      </c>
      <c r="T13" s="20">
        <f t="shared" si="5"/>
        <v>11</v>
      </c>
      <c r="U13" s="248" t="s">
        <v>199</v>
      </c>
      <c r="W13" s="35" t="str">
        <f t="shared" si="6"/>
        <v xml:space="preserve"> </v>
      </c>
      <c r="X13" s="31">
        <f t="shared" si="7"/>
        <v>2.2000000000000002</v>
      </c>
      <c r="Y13" s="31">
        <f t="shared" si="8"/>
        <v>2.8000000000000007</v>
      </c>
      <c r="Z13" s="31">
        <f t="shared" si="9"/>
        <v>0</v>
      </c>
      <c r="AA13" s="31">
        <f t="shared" si="10"/>
        <v>5.0000000000000009</v>
      </c>
    </row>
    <row r="14" spans="1:27" ht="24.95" customHeight="1">
      <c r="A14" s="173">
        <f>Seznam!B106</f>
        <v>6</v>
      </c>
      <c r="B14" s="283" t="str">
        <f>Seznam!C106</f>
        <v>Koukolová Monika</v>
      </c>
      <c r="C14" s="283">
        <f>Seznam!D106</f>
        <v>2007</v>
      </c>
      <c r="D14" s="283" t="str">
        <f>Seznam!E106</f>
        <v>TJ Žďár nad Sázavou</v>
      </c>
      <c r="E14" s="283" t="str">
        <f>Seznam!F106</f>
        <v>CZE</v>
      </c>
      <c r="F14" s="9" t="str">
        <f t="shared" si="0"/>
        <v xml:space="preserve"> </v>
      </c>
      <c r="G14" s="207">
        <v>1.3</v>
      </c>
      <c r="H14" s="208">
        <v>1</v>
      </c>
      <c r="I14" s="209">
        <f t="shared" si="1"/>
        <v>2.2999999999999998</v>
      </c>
      <c r="J14" s="223">
        <v>2.2000000000000002</v>
      </c>
      <c r="K14" s="224">
        <v>6.2</v>
      </c>
      <c r="L14" s="225">
        <v>4.7</v>
      </c>
      <c r="M14" s="226">
        <v>4</v>
      </c>
      <c r="N14" s="226">
        <v>3.8</v>
      </c>
      <c r="O14" s="227">
        <f t="shared" si="2"/>
        <v>4.3499999999999996</v>
      </c>
      <c r="P14" s="231">
        <f t="shared" si="3"/>
        <v>3.45</v>
      </c>
      <c r="Q14" s="225"/>
      <c r="R14" s="211">
        <f t="shared" si="4"/>
        <v>5.75</v>
      </c>
      <c r="S14" s="24" t="s">
        <v>199</v>
      </c>
      <c r="T14" s="20">
        <f t="shared" si="5"/>
        <v>7</v>
      </c>
      <c r="U14" s="248" t="s">
        <v>199</v>
      </c>
      <c r="W14" s="35" t="str">
        <f t="shared" si="6"/>
        <v xml:space="preserve"> </v>
      </c>
      <c r="X14" s="31">
        <f t="shared" si="7"/>
        <v>2.2999999999999998</v>
      </c>
      <c r="Y14" s="31">
        <f t="shared" si="8"/>
        <v>3.45</v>
      </c>
      <c r="Z14" s="31">
        <f t="shared" si="9"/>
        <v>0</v>
      </c>
      <c r="AA14" s="31">
        <f t="shared" si="10"/>
        <v>5.75</v>
      </c>
    </row>
    <row r="15" spans="1:27" ht="24.95" customHeight="1">
      <c r="A15" s="173">
        <f>Seznam!B107</f>
        <v>7</v>
      </c>
      <c r="B15" s="283" t="str">
        <f>Seznam!C107</f>
        <v>Samareva Alisa</v>
      </c>
      <c r="C15" s="283">
        <f>Seznam!D107</f>
        <v>2008</v>
      </c>
      <c r="D15" s="283" t="str">
        <f>Seznam!E107</f>
        <v>TopGym Karlovy Vary</v>
      </c>
      <c r="E15" s="283" t="str">
        <f>Seznam!F107</f>
        <v>CZE</v>
      </c>
      <c r="F15" s="9" t="str">
        <f t="shared" si="0"/>
        <v xml:space="preserve"> </v>
      </c>
      <c r="G15" s="207">
        <v>2.2000000000000002</v>
      </c>
      <c r="H15" s="208">
        <v>1.7</v>
      </c>
      <c r="I15" s="209">
        <f t="shared" si="1"/>
        <v>3.9000000000000004</v>
      </c>
      <c r="J15" s="223">
        <v>1.1000000000000001</v>
      </c>
      <c r="K15" s="224">
        <v>3</v>
      </c>
      <c r="L15" s="225">
        <v>3.6</v>
      </c>
      <c r="M15" s="226">
        <v>3.2</v>
      </c>
      <c r="N15" s="226">
        <v>2.2999999999999998</v>
      </c>
      <c r="O15" s="227">
        <f t="shared" si="2"/>
        <v>3.1</v>
      </c>
      <c r="P15" s="231">
        <f t="shared" si="3"/>
        <v>5.8000000000000007</v>
      </c>
      <c r="Q15" s="225"/>
      <c r="R15" s="211">
        <f t="shared" si="4"/>
        <v>9.7000000000000011</v>
      </c>
      <c r="S15" s="24" t="s">
        <v>199</v>
      </c>
      <c r="T15" s="20">
        <f t="shared" si="5"/>
        <v>1</v>
      </c>
      <c r="U15" s="248" t="s">
        <v>199</v>
      </c>
      <c r="W15" s="35" t="str">
        <f t="shared" si="6"/>
        <v xml:space="preserve"> </v>
      </c>
      <c r="X15" s="31">
        <f t="shared" si="7"/>
        <v>3.9000000000000004</v>
      </c>
      <c r="Y15" s="31">
        <f t="shared" si="8"/>
        <v>5.8000000000000007</v>
      </c>
      <c r="Z15" s="31">
        <f t="shared" si="9"/>
        <v>0</v>
      </c>
      <c r="AA15" s="31">
        <f t="shared" si="10"/>
        <v>9.7000000000000011</v>
      </c>
    </row>
    <row r="16" spans="1:27" ht="24.95" customHeight="1">
      <c r="A16" s="173">
        <f>Seznam!B108</f>
        <v>8</v>
      </c>
      <c r="B16" s="283" t="str">
        <f>Seznam!C108</f>
        <v xml:space="preserve">Hubert Arijana </v>
      </c>
      <c r="C16" s="283">
        <f>Seznam!D108</f>
        <v>2008</v>
      </c>
      <c r="D16" s="283" t="str">
        <f>Seznam!E108</f>
        <v>GK Maksimir</v>
      </c>
      <c r="E16" s="283" t="str">
        <f>Seznam!F108</f>
        <v>CRO</v>
      </c>
      <c r="F16" s="9"/>
      <c r="G16" s="207">
        <v>1.6</v>
      </c>
      <c r="H16" s="208">
        <v>0.8</v>
      </c>
      <c r="I16" s="209">
        <f t="shared" si="1"/>
        <v>2.4000000000000004</v>
      </c>
      <c r="J16" s="223">
        <v>1.8</v>
      </c>
      <c r="K16" s="224">
        <v>6.1</v>
      </c>
      <c r="L16" s="225">
        <v>5.4</v>
      </c>
      <c r="M16" s="226">
        <v>5.5</v>
      </c>
      <c r="N16" s="226">
        <v>5.2</v>
      </c>
      <c r="O16" s="227">
        <f t="shared" si="2"/>
        <v>5.45</v>
      </c>
      <c r="P16" s="231">
        <f t="shared" si="3"/>
        <v>2.7499999999999991</v>
      </c>
      <c r="Q16" s="225"/>
      <c r="R16" s="211">
        <f t="shared" si="4"/>
        <v>5.1499999999999995</v>
      </c>
      <c r="S16" s="24" t="s">
        <v>199</v>
      </c>
      <c r="T16" s="20">
        <f t="shared" si="5"/>
        <v>9</v>
      </c>
      <c r="U16" s="248" t="s">
        <v>199</v>
      </c>
      <c r="W16" s="35"/>
      <c r="X16" s="31">
        <f t="shared" si="7"/>
        <v>2.4000000000000004</v>
      </c>
      <c r="Y16" s="31">
        <f t="shared" si="8"/>
        <v>2.7499999999999991</v>
      </c>
      <c r="Z16" s="31">
        <f t="shared" si="9"/>
        <v>0</v>
      </c>
      <c r="AA16" s="31">
        <f t="shared" si="10"/>
        <v>5.1499999999999995</v>
      </c>
    </row>
    <row r="17" spans="1:27" ht="24.95" customHeight="1">
      <c r="A17" s="173">
        <f>Seznam!B109</f>
        <v>9</v>
      </c>
      <c r="B17" s="283" t="str">
        <f>Seznam!C109</f>
        <v>Vinická Veronika</v>
      </c>
      <c r="C17" s="283">
        <f>Seznam!D109</f>
        <v>2007</v>
      </c>
      <c r="D17" s="283" t="str">
        <f>Seznam!E109</f>
        <v>TJ Sokol Praha VII</v>
      </c>
      <c r="E17" s="283" t="str">
        <f>Seznam!F109</f>
        <v>CZE</v>
      </c>
      <c r="F17" s="9"/>
      <c r="G17" s="207">
        <v>0.4</v>
      </c>
      <c r="H17" s="208">
        <v>0.5</v>
      </c>
      <c r="I17" s="209">
        <f t="shared" si="1"/>
        <v>0.9</v>
      </c>
      <c r="J17" s="223">
        <v>2.5</v>
      </c>
      <c r="K17" s="224">
        <v>4.9000000000000004</v>
      </c>
      <c r="L17" s="225">
        <v>5</v>
      </c>
      <c r="M17" s="226">
        <v>4</v>
      </c>
      <c r="N17" s="226">
        <v>5.0999999999999996</v>
      </c>
      <c r="O17" s="227">
        <f t="shared" si="2"/>
        <v>4.95</v>
      </c>
      <c r="P17" s="231">
        <f t="shared" si="3"/>
        <v>2.5499999999999998</v>
      </c>
      <c r="Q17" s="225"/>
      <c r="R17" s="211">
        <f t="shared" si="4"/>
        <v>3.4499999999999997</v>
      </c>
      <c r="S17" s="24" t="s">
        <v>199</v>
      </c>
      <c r="T17" s="20">
        <f t="shared" si="5"/>
        <v>15</v>
      </c>
      <c r="U17" s="248" t="s">
        <v>199</v>
      </c>
      <c r="W17" s="35"/>
      <c r="X17" s="31">
        <f t="shared" si="7"/>
        <v>0.9</v>
      </c>
      <c r="Y17" s="31">
        <f t="shared" si="8"/>
        <v>2.5499999999999998</v>
      </c>
      <c r="Z17" s="31">
        <f t="shared" si="9"/>
        <v>0</v>
      </c>
      <c r="AA17" s="31">
        <f t="shared" si="10"/>
        <v>3.4499999999999997</v>
      </c>
    </row>
    <row r="18" spans="1:27" ht="24.95" customHeight="1">
      <c r="A18" s="173">
        <f>Seznam!B110</f>
        <v>10</v>
      </c>
      <c r="B18" s="283" t="str">
        <f>Seznam!C110</f>
        <v>Blažková Nikola</v>
      </c>
      <c r="C18" s="283">
        <f>Seznam!D110</f>
        <v>2008</v>
      </c>
      <c r="D18" s="283" t="str">
        <f>Seznam!E110</f>
        <v>RG Proactive Milevsko</v>
      </c>
      <c r="E18" s="283" t="str">
        <f>Seznam!F110</f>
        <v>CZE</v>
      </c>
      <c r="F18" s="9"/>
      <c r="G18" s="207">
        <v>0.9</v>
      </c>
      <c r="H18" s="208">
        <v>0.4</v>
      </c>
      <c r="I18" s="209">
        <f t="shared" si="1"/>
        <v>1.3</v>
      </c>
      <c r="J18" s="223">
        <v>3.2</v>
      </c>
      <c r="K18" s="224">
        <v>5.5</v>
      </c>
      <c r="L18" s="225">
        <v>6</v>
      </c>
      <c r="M18" s="226">
        <v>7.2</v>
      </c>
      <c r="N18" s="226">
        <v>7.4</v>
      </c>
      <c r="O18" s="227">
        <f t="shared" si="2"/>
        <v>6.6</v>
      </c>
      <c r="P18" s="231">
        <f t="shared" si="3"/>
        <v>0.20000000000000018</v>
      </c>
      <c r="Q18" s="225"/>
      <c r="R18" s="211">
        <f t="shared" si="4"/>
        <v>1.5000000000000002</v>
      </c>
      <c r="S18" s="24" t="s">
        <v>199</v>
      </c>
      <c r="T18" s="20">
        <f t="shared" si="5"/>
        <v>21</v>
      </c>
      <c r="U18" s="248" t="s">
        <v>199</v>
      </c>
      <c r="W18" s="35"/>
      <c r="X18" s="31">
        <f t="shared" si="7"/>
        <v>1.3</v>
      </c>
      <c r="Y18" s="31">
        <f t="shared" si="8"/>
        <v>0.20000000000000018</v>
      </c>
      <c r="Z18" s="31">
        <f t="shared" si="9"/>
        <v>0</v>
      </c>
      <c r="AA18" s="31">
        <f t="shared" si="10"/>
        <v>1.5000000000000002</v>
      </c>
    </row>
    <row r="19" spans="1:27" ht="24.95" customHeight="1">
      <c r="A19" s="173">
        <f>Seznam!B111</f>
        <v>11</v>
      </c>
      <c r="B19" s="283" t="str">
        <f>Seznam!C111</f>
        <v>Hamouzová Markéta</v>
      </c>
      <c r="C19" s="283">
        <f>Seznam!D111</f>
        <v>2007</v>
      </c>
      <c r="D19" s="283" t="str">
        <f>Seznam!E111</f>
        <v>SK GymŠarm Plzeň</v>
      </c>
      <c r="E19" s="283" t="str">
        <f>Seznam!F111</f>
        <v>CZE</v>
      </c>
      <c r="F19" s="9"/>
      <c r="G19" s="207">
        <v>0.6</v>
      </c>
      <c r="H19" s="208">
        <v>0.8</v>
      </c>
      <c r="I19" s="209">
        <f t="shared" si="1"/>
        <v>1.4</v>
      </c>
      <c r="J19" s="223">
        <v>2.7</v>
      </c>
      <c r="K19" s="224">
        <v>6</v>
      </c>
      <c r="L19" s="225">
        <v>4.7</v>
      </c>
      <c r="M19" s="226">
        <v>5.9</v>
      </c>
      <c r="N19" s="226">
        <v>5.0999999999999996</v>
      </c>
      <c r="O19" s="227">
        <f t="shared" si="2"/>
        <v>5.5</v>
      </c>
      <c r="P19" s="231">
        <f t="shared" si="3"/>
        <v>1.7999999999999998</v>
      </c>
      <c r="Q19" s="225"/>
      <c r="R19" s="211">
        <f t="shared" si="4"/>
        <v>3.1999999999999997</v>
      </c>
      <c r="S19" s="24" t="s">
        <v>199</v>
      </c>
      <c r="T19" s="20">
        <f t="shared" si="5"/>
        <v>17</v>
      </c>
      <c r="U19" s="248" t="s">
        <v>199</v>
      </c>
      <c r="W19" s="35"/>
      <c r="X19" s="31">
        <f t="shared" si="7"/>
        <v>1.4</v>
      </c>
      <c r="Y19" s="31">
        <f t="shared" si="8"/>
        <v>1.7999999999999998</v>
      </c>
      <c r="Z19" s="31">
        <f t="shared" si="9"/>
        <v>0</v>
      </c>
      <c r="AA19" s="31">
        <f t="shared" si="10"/>
        <v>3.1999999999999997</v>
      </c>
    </row>
    <row r="20" spans="1:27" ht="24.95" customHeight="1">
      <c r="A20" s="173">
        <f>Seznam!B112</f>
        <v>12</v>
      </c>
      <c r="B20" s="283" t="str">
        <f>Seznam!C112</f>
        <v>Sommerová Kateřina</v>
      </c>
      <c r="C20" s="283">
        <f>Seznam!D112</f>
        <v>2008</v>
      </c>
      <c r="D20" s="283" t="str">
        <f>Seznam!E112</f>
        <v>TJ Sokol Bedřichov</v>
      </c>
      <c r="E20" s="283" t="str">
        <f>Seznam!F112</f>
        <v>CZE</v>
      </c>
      <c r="F20" s="9"/>
      <c r="G20" s="207">
        <v>1.6</v>
      </c>
      <c r="H20" s="208">
        <v>0.2</v>
      </c>
      <c r="I20" s="209">
        <f t="shared" si="1"/>
        <v>1.8</v>
      </c>
      <c r="J20" s="223">
        <v>2</v>
      </c>
      <c r="K20" s="224">
        <v>6.5</v>
      </c>
      <c r="L20" s="225">
        <v>4.5999999999999996</v>
      </c>
      <c r="M20" s="226">
        <v>4.9000000000000004</v>
      </c>
      <c r="N20" s="226">
        <v>4.4000000000000004</v>
      </c>
      <c r="O20" s="227">
        <f t="shared" si="2"/>
        <v>4.75</v>
      </c>
      <c r="P20" s="231">
        <f t="shared" si="3"/>
        <v>3.25</v>
      </c>
      <c r="Q20" s="225"/>
      <c r="R20" s="211">
        <f t="shared" si="4"/>
        <v>5.05</v>
      </c>
      <c r="S20" s="24" t="s">
        <v>199</v>
      </c>
      <c r="T20" s="20">
        <f t="shared" si="5"/>
        <v>10</v>
      </c>
      <c r="U20" s="248" t="s">
        <v>199</v>
      </c>
      <c r="W20" s="35"/>
      <c r="X20" s="31">
        <f t="shared" si="7"/>
        <v>1.8</v>
      </c>
      <c r="Y20" s="31">
        <f t="shared" si="8"/>
        <v>3.25</v>
      </c>
      <c r="Z20" s="31">
        <f t="shared" si="9"/>
        <v>0</v>
      </c>
      <c r="AA20" s="31">
        <f t="shared" si="10"/>
        <v>5.05</v>
      </c>
    </row>
    <row r="21" spans="1:27" ht="24.95" customHeight="1">
      <c r="A21" s="173">
        <f>Seznam!B113</f>
        <v>13</v>
      </c>
      <c r="B21" s="283" t="str">
        <f>Seznam!C113</f>
        <v>Brožová Anna</v>
      </c>
      <c r="C21" s="283">
        <f>Seznam!D113</f>
        <v>2008</v>
      </c>
      <c r="D21" s="283" t="str">
        <f>Seznam!E113</f>
        <v>TJ Žďár nad Sázavou</v>
      </c>
      <c r="E21" s="283" t="str">
        <f>Seznam!F113</f>
        <v>CZE</v>
      </c>
      <c r="F21" s="9"/>
      <c r="G21" s="207">
        <v>0.6</v>
      </c>
      <c r="H21" s="208">
        <v>0.6</v>
      </c>
      <c r="I21" s="209">
        <f t="shared" si="1"/>
        <v>1.2</v>
      </c>
      <c r="J21" s="223">
        <v>2.6</v>
      </c>
      <c r="K21" s="224">
        <v>5</v>
      </c>
      <c r="L21" s="225">
        <v>6.1</v>
      </c>
      <c r="M21" s="226">
        <v>7.1</v>
      </c>
      <c r="N21" s="226">
        <v>4</v>
      </c>
      <c r="O21" s="227">
        <f t="shared" si="2"/>
        <v>5.55</v>
      </c>
      <c r="P21" s="231">
        <f t="shared" si="3"/>
        <v>1.8500000000000005</v>
      </c>
      <c r="Q21" s="225"/>
      <c r="R21" s="211">
        <f t="shared" si="4"/>
        <v>3.0500000000000007</v>
      </c>
      <c r="S21" s="24" t="s">
        <v>199</v>
      </c>
      <c r="T21" s="20">
        <f t="shared" si="5"/>
        <v>18</v>
      </c>
      <c r="U21" s="248" t="s">
        <v>199</v>
      </c>
      <c r="W21" s="35"/>
      <c r="X21" s="31">
        <f t="shared" si="7"/>
        <v>1.2</v>
      </c>
      <c r="Y21" s="31">
        <f t="shared" si="8"/>
        <v>1.8500000000000005</v>
      </c>
      <c r="Z21" s="31">
        <f t="shared" si="9"/>
        <v>0</v>
      </c>
      <c r="AA21" s="31">
        <f t="shared" si="10"/>
        <v>3.0500000000000007</v>
      </c>
    </row>
    <row r="22" spans="1:27" ht="24.95" customHeight="1">
      <c r="A22" s="173">
        <f>Seznam!B114</f>
        <v>14</v>
      </c>
      <c r="B22" s="283" t="str">
        <f>Seznam!C114</f>
        <v>Migsch Yana</v>
      </c>
      <c r="C22" s="283">
        <f>Seznam!D114</f>
        <v>2007</v>
      </c>
      <c r="D22" s="283" t="str">
        <f>Seznam!E114</f>
        <v>TGUS Salzburg</v>
      </c>
      <c r="E22" s="283" t="str">
        <f>Seznam!F114</f>
        <v>AUT</v>
      </c>
      <c r="F22" s="9"/>
      <c r="G22" s="207">
        <v>1.4</v>
      </c>
      <c r="H22" s="208">
        <v>0.6</v>
      </c>
      <c r="I22" s="209">
        <f t="shared" si="1"/>
        <v>2</v>
      </c>
      <c r="J22" s="223">
        <v>2</v>
      </c>
      <c r="K22" s="224">
        <v>4</v>
      </c>
      <c r="L22" s="225">
        <v>4</v>
      </c>
      <c r="M22" s="226">
        <v>6.8</v>
      </c>
      <c r="N22" s="226">
        <v>5.2</v>
      </c>
      <c r="O22" s="227">
        <f t="shared" si="2"/>
        <v>4.5999999999999996</v>
      </c>
      <c r="P22" s="231">
        <f t="shared" si="3"/>
        <v>3.4000000000000004</v>
      </c>
      <c r="Q22" s="225"/>
      <c r="R22" s="211">
        <f t="shared" si="4"/>
        <v>5.4</v>
      </c>
      <c r="S22" s="24" t="s">
        <v>199</v>
      </c>
      <c r="T22" s="20">
        <f t="shared" si="5"/>
        <v>8</v>
      </c>
      <c r="U22" s="248" t="s">
        <v>199</v>
      </c>
      <c r="W22" s="35"/>
      <c r="X22" s="31">
        <f t="shared" si="7"/>
        <v>2</v>
      </c>
      <c r="Y22" s="31">
        <f t="shared" si="8"/>
        <v>3.4000000000000004</v>
      </c>
      <c r="Z22" s="31">
        <f t="shared" si="9"/>
        <v>0</v>
      </c>
      <c r="AA22" s="31">
        <f t="shared" si="10"/>
        <v>5.4</v>
      </c>
    </row>
    <row r="23" spans="1:27" ht="24.95" customHeight="1">
      <c r="A23" s="173">
        <f>Seznam!B115</f>
        <v>15</v>
      </c>
      <c r="B23" s="283" t="str">
        <f>Seznam!C115</f>
        <v>Klimešová Barbora</v>
      </c>
      <c r="C23" s="283">
        <f>Seznam!D115</f>
        <v>2008</v>
      </c>
      <c r="D23" s="283" t="str">
        <f>Seznam!E115</f>
        <v>TJ Sokol Bedřichov</v>
      </c>
      <c r="E23" s="283" t="str">
        <f>Seznam!F115</f>
        <v>CZE</v>
      </c>
      <c r="F23" s="9"/>
      <c r="G23" s="207">
        <v>1.1000000000000001</v>
      </c>
      <c r="H23" s="208">
        <v>0</v>
      </c>
      <c r="I23" s="209">
        <f t="shared" si="1"/>
        <v>1.1000000000000001</v>
      </c>
      <c r="J23" s="223">
        <v>1.6</v>
      </c>
      <c r="K23" s="224">
        <v>4.4000000000000004</v>
      </c>
      <c r="L23" s="225">
        <v>6</v>
      </c>
      <c r="M23" s="226">
        <v>4</v>
      </c>
      <c r="N23" s="226">
        <v>6.1</v>
      </c>
      <c r="O23" s="227">
        <f t="shared" si="2"/>
        <v>5.2</v>
      </c>
      <c r="P23" s="231">
        <f t="shared" si="3"/>
        <v>3.2</v>
      </c>
      <c r="Q23" s="225"/>
      <c r="R23" s="211">
        <f t="shared" si="4"/>
        <v>4.3000000000000007</v>
      </c>
      <c r="S23" s="24" t="s">
        <v>199</v>
      </c>
      <c r="T23" s="20">
        <f t="shared" si="5"/>
        <v>13</v>
      </c>
      <c r="U23" s="248" t="s">
        <v>199</v>
      </c>
      <c r="W23" s="35"/>
      <c r="X23" s="31">
        <f t="shared" si="7"/>
        <v>1.1000000000000001</v>
      </c>
      <c r="Y23" s="31">
        <f t="shared" si="8"/>
        <v>3.2</v>
      </c>
      <c r="Z23" s="31">
        <f t="shared" si="9"/>
        <v>0</v>
      </c>
      <c r="AA23" s="31">
        <f t="shared" si="10"/>
        <v>4.3000000000000007</v>
      </c>
    </row>
    <row r="24" spans="1:27" ht="24.95" customHeight="1">
      <c r="A24" s="173">
        <f>Seznam!B116</f>
        <v>16</v>
      </c>
      <c r="B24" s="283" t="str">
        <f>Seznam!C116</f>
        <v>Králová Karin</v>
      </c>
      <c r="C24" s="283">
        <f>Seznam!D116</f>
        <v>2008</v>
      </c>
      <c r="D24" s="283" t="str">
        <f>Seznam!E116</f>
        <v>RG Proactive Milevsko</v>
      </c>
      <c r="E24" s="283" t="str">
        <f>Seznam!F116</f>
        <v>CZE</v>
      </c>
      <c r="F24" s="9"/>
      <c r="G24" s="207">
        <v>2.2999999999999998</v>
      </c>
      <c r="H24" s="208">
        <v>1.5</v>
      </c>
      <c r="I24" s="209">
        <f t="shared" si="1"/>
        <v>3.8</v>
      </c>
      <c r="J24" s="223">
        <v>1.7</v>
      </c>
      <c r="K24" s="224">
        <v>3.2</v>
      </c>
      <c r="L24" s="225">
        <v>3.3</v>
      </c>
      <c r="M24" s="226">
        <v>6.3</v>
      </c>
      <c r="N24" s="226">
        <v>2.8</v>
      </c>
      <c r="O24" s="227">
        <f t="shared" si="2"/>
        <v>3.25</v>
      </c>
      <c r="P24" s="231">
        <f t="shared" si="3"/>
        <v>5.0500000000000007</v>
      </c>
      <c r="Q24" s="225"/>
      <c r="R24" s="211">
        <f t="shared" si="4"/>
        <v>8.8500000000000014</v>
      </c>
      <c r="S24" s="24" t="s">
        <v>199</v>
      </c>
      <c r="T24" s="20">
        <f t="shared" si="5"/>
        <v>2</v>
      </c>
      <c r="U24" s="248" t="s">
        <v>199</v>
      </c>
      <c r="W24" s="35"/>
      <c r="X24" s="31">
        <f t="shared" si="7"/>
        <v>3.8</v>
      </c>
      <c r="Y24" s="31">
        <f t="shared" si="8"/>
        <v>5.0500000000000007</v>
      </c>
      <c r="Z24" s="31">
        <f t="shared" si="9"/>
        <v>0</v>
      </c>
      <c r="AA24" s="31">
        <f t="shared" si="10"/>
        <v>8.8500000000000014</v>
      </c>
    </row>
    <row r="25" spans="1:27" ht="24.95" customHeight="1">
      <c r="A25" s="173">
        <f>Seznam!B117</f>
        <v>17</v>
      </c>
      <c r="B25" s="283" t="str">
        <f>Seznam!C117</f>
        <v>Špalová Klára</v>
      </c>
      <c r="C25" s="283">
        <f>Seznam!D117</f>
        <v>2007</v>
      </c>
      <c r="D25" s="283" t="str">
        <f>Seznam!E117</f>
        <v>SK GymŠarm Plzeň</v>
      </c>
      <c r="E25" s="283" t="str">
        <f>Seznam!F117</f>
        <v>CZE</v>
      </c>
      <c r="F25" s="9"/>
      <c r="G25" s="207">
        <v>0.5</v>
      </c>
      <c r="H25" s="208">
        <v>0</v>
      </c>
      <c r="I25" s="209">
        <f t="shared" si="1"/>
        <v>0.5</v>
      </c>
      <c r="J25" s="223">
        <v>4</v>
      </c>
      <c r="K25" s="224">
        <v>7.9</v>
      </c>
      <c r="L25" s="225">
        <v>4.4000000000000004</v>
      </c>
      <c r="M25" s="226">
        <v>6.8</v>
      </c>
      <c r="N25" s="226">
        <v>6.5</v>
      </c>
      <c r="O25" s="227">
        <f t="shared" si="2"/>
        <v>6.65</v>
      </c>
      <c r="P25" s="231">
        <f t="shared" si="3"/>
        <v>0</v>
      </c>
      <c r="Q25" s="225"/>
      <c r="R25" s="211">
        <f t="shared" si="4"/>
        <v>0.5</v>
      </c>
      <c r="S25" s="24" t="s">
        <v>199</v>
      </c>
      <c r="T25" s="20">
        <f t="shared" si="5"/>
        <v>24</v>
      </c>
      <c r="U25" s="248" t="s">
        <v>199</v>
      </c>
      <c r="W25" s="35"/>
      <c r="X25" s="31">
        <f t="shared" si="7"/>
        <v>0.5</v>
      </c>
      <c r="Y25" s="31">
        <f t="shared" si="8"/>
        <v>0</v>
      </c>
      <c r="Z25" s="31">
        <f t="shared" si="9"/>
        <v>0</v>
      </c>
      <c r="AA25" s="31">
        <f t="shared" si="10"/>
        <v>0.5</v>
      </c>
    </row>
    <row r="26" spans="1:27" ht="24.95" customHeight="1">
      <c r="A26" s="173">
        <f>Seznam!B118</f>
        <v>18</v>
      </c>
      <c r="B26" s="283" t="str">
        <f>Seznam!C118</f>
        <v>Kloubková Eliška</v>
      </c>
      <c r="C26" s="283">
        <f>Seznam!D118</f>
        <v>2007</v>
      </c>
      <c r="D26" s="283" t="str">
        <f>Seznam!E118</f>
        <v>TJ Sokol Jablonec nad Nisou</v>
      </c>
      <c r="E26" s="283" t="str">
        <f>Seznam!F118</f>
        <v>CZE</v>
      </c>
      <c r="F26" s="9"/>
      <c r="G26" s="207">
        <v>1.6</v>
      </c>
      <c r="H26" s="208">
        <v>1.3</v>
      </c>
      <c r="I26" s="209">
        <f t="shared" si="1"/>
        <v>2.9000000000000004</v>
      </c>
      <c r="J26" s="223">
        <v>1.1000000000000001</v>
      </c>
      <c r="K26" s="224">
        <v>3.2</v>
      </c>
      <c r="L26" s="225">
        <v>4</v>
      </c>
      <c r="M26" s="226">
        <v>3.3</v>
      </c>
      <c r="N26" s="226">
        <v>4.3</v>
      </c>
      <c r="O26" s="227">
        <f t="shared" si="2"/>
        <v>3.65</v>
      </c>
      <c r="P26" s="231">
        <f t="shared" si="3"/>
        <v>5.25</v>
      </c>
      <c r="Q26" s="225"/>
      <c r="R26" s="211">
        <f t="shared" si="4"/>
        <v>8.15</v>
      </c>
      <c r="S26" s="24" t="s">
        <v>199</v>
      </c>
      <c r="T26" s="20">
        <f t="shared" si="5"/>
        <v>3</v>
      </c>
      <c r="U26" s="248" t="s">
        <v>199</v>
      </c>
      <c r="W26" s="35"/>
      <c r="X26" s="31">
        <f t="shared" si="7"/>
        <v>2.9000000000000004</v>
      </c>
      <c r="Y26" s="31">
        <f t="shared" si="8"/>
        <v>5.25</v>
      </c>
      <c r="Z26" s="31">
        <f t="shared" si="9"/>
        <v>0</v>
      </c>
      <c r="AA26" s="31">
        <f t="shared" si="10"/>
        <v>8.15</v>
      </c>
    </row>
    <row r="27" spans="1:27" ht="24.95" customHeight="1">
      <c r="A27" s="173">
        <f>Seznam!B119</f>
        <v>19</v>
      </c>
      <c r="B27" s="283" t="str">
        <f>Seznam!C119</f>
        <v>Šimáková Aneta</v>
      </c>
      <c r="C27" s="283">
        <f>Seznam!D119</f>
        <v>2008</v>
      </c>
      <c r="D27" s="283" t="str">
        <f>Seznam!E119</f>
        <v>RG Proactive Milevsko</v>
      </c>
      <c r="E27" s="283" t="str">
        <f>Seznam!F119</f>
        <v>CZE</v>
      </c>
      <c r="F27" s="9"/>
      <c r="G27" s="207">
        <v>1.7</v>
      </c>
      <c r="H27" s="208">
        <v>1.2</v>
      </c>
      <c r="I27" s="209">
        <f t="shared" si="1"/>
        <v>2.9</v>
      </c>
      <c r="J27" s="223">
        <v>1.6</v>
      </c>
      <c r="K27" s="224">
        <v>4.5</v>
      </c>
      <c r="L27" s="225">
        <v>5.5</v>
      </c>
      <c r="M27" s="226">
        <v>5</v>
      </c>
      <c r="N27" s="226">
        <v>4</v>
      </c>
      <c r="O27" s="227">
        <f t="shared" si="2"/>
        <v>4.75</v>
      </c>
      <c r="P27" s="231">
        <f t="shared" si="3"/>
        <v>3.6500000000000004</v>
      </c>
      <c r="Q27" s="225"/>
      <c r="R27" s="211">
        <f t="shared" si="4"/>
        <v>6.5500000000000007</v>
      </c>
      <c r="S27" s="24" t="s">
        <v>199</v>
      </c>
      <c r="T27" s="20">
        <f t="shared" si="5"/>
        <v>4</v>
      </c>
      <c r="U27" s="248" t="s">
        <v>199</v>
      </c>
      <c r="W27" s="35"/>
      <c r="X27" s="31">
        <f t="shared" si="7"/>
        <v>2.9</v>
      </c>
      <c r="Y27" s="31">
        <f t="shared" si="8"/>
        <v>3.6500000000000004</v>
      </c>
      <c r="Z27" s="31">
        <f t="shared" si="9"/>
        <v>0</v>
      </c>
      <c r="AA27" s="31">
        <f t="shared" si="10"/>
        <v>6.5500000000000007</v>
      </c>
    </row>
    <row r="28" spans="1:27" ht="24.95" customHeight="1">
      <c r="A28" s="173">
        <f>Seznam!B120</f>
        <v>20</v>
      </c>
      <c r="B28" s="283" t="str">
        <f>Seznam!C120</f>
        <v>Koutná Tereza</v>
      </c>
      <c r="C28" s="283">
        <f>Seznam!D120</f>
        <v>2007</v>
      </c>
      <c r="D28" s="283" t="str">
        <f>Seznam!E120</f>
        <v>Sportunion Rauris</v>
      </c>
      <c r="E28" s="283" t="str">
        <f>Seznam!F120</f>
        <v>AUT</v>
      </c>
      <c r="F28" s="9"/>
      <c r="G28" s="207">
        <v>1.2</v>
      </c>
      <c r="H28" s="208">
        <v>0.6</v>
      </c>
      <c r="I28" s="209">
        <f t="shared" si="1"/>
        <v>1.7999999999999998</v>
      </c>
      <c r="J28" s="223">
        <v>2.2000000000000002</v>
      </c>
      <c r="K28" s="224">
        <v>6</v>
      </c>
      <c r="L28" s="225">
        <v>5.4</v>
      </c>
      <c r="M28" s="226">
        <v>4.8</v>
      </c>
      <c r="N28" s="226">
        <v>3</v>
      </c>
      <c r="O28" s="227">
        <f t="shared" si="2"/>
        <v>5.0999999999999996</v>
      </c>
      <c r="P28" s="231">
        <f t="shared" si="3"/>
        <v>2.7</v>
      </c>
      <c r="Q28" s="225"/>
      <c r="R28" s="211">
        <f t="shared" si="4"/>
        <v>4.5</v>
      </c>
      <c r="S28" s="24" t="s">
        <v>199</v>
      </c>
      <c r="T28" s="20">
        <f t="shared" si="5"/>
        <v>12</v>
      </c>
      <c r="U28" s="248" t="s">
        <v>199</v>
      </c>
      <c r="W28" s="35"/>
      <c r="X28" s="31">
        <f t="shared" si="7"/>
        <v>1.7999999999999998</v>
      </c>
      <c r="Y28" s="31">
        <f t="shared" si="8"/>
        <v>2.7</v>
      </c>
      <c r="Z28" s="31">
        <f t="shared" si="9"/>
        <v>0</v>
      </c>
      <c r="AA28" s="31">
        <f t="shared" si="10"/>
        <v>4.5</v>
      </c>
    </row>
    <row r="29" spans="1:27" ht="24.95" customHeight="1">
      <c r="A29" s="173">
        <f>Seznam!B121</f>
        <v>21</v>
      </c>
      <c r="B29" s="283" t="str">
        <f>Seznam!C121</f>
        <v>Bendl Lea</v>
      </c>
      <c r="C29" s="283">
        <f>Seznam!D121</f>
        <v>2007</v>
      </c>
      <c r="D29" s="283" t="str">
        <f>Seznam!E121</f>
        <v>TGUS Salzburg</v>
      </c>
      <c r="E29" s="283" t="str">
        <f>Seznam!F121</f>
        <v>AUT</v>
      </c>
      <c r="F29" s="9" t="str">
        <f t="shared" si="0"/>
        <v xml:space="preserve"> </v>
      </c>
      <c r="G29" s="207">
        <v>0.4</v>
      </c>
      <c r="H29" s="208">
        <v>0.6</v>
      </c>
      <c r="I29" s="209">
        <f t="shared" si="1"/>
        <v>1</v>
      </c>
      <c r="J29" s="223">
        <v>2.6</v>
      </c>
      <c r="K29" s="224">
        <v>3.6</v>
      </c>
      <c r="L29" s="225">
        <v>4</v>
      </c>
      <c r="M29" s="226">
        <v>6.9</v>
      </c>
      <c r="N29" s="226">
        <v>5.5</v>
      </c>
      <c r="O29" s="227">
        <f t="shared" si="2"/>
        <v>4.75</v>
      </c>
      <c r="P29" s="231">
        <f t="shared" si="3"/>
        <v>2.6500000000000004</v>
      </c>
      <c r="Q29" s="225"/>
      <c r="R29" s="211">
        <f t="shared" si="4"/>
        <v>3.6500000000000004</v>
      </c>
      <c r="S29" s="24" t="s">
        <v>199</v>
      </c>
      <c r="T29" s="20">
        <f t="shared" si="5"/>
        <v>14</v>
      </c>
      <c r="U29" s="248" t="s">
        <v>199</v>
      </c>
      <c r="W29" s="35" t="str">
        <f t="shared" si="6"/>
        <v xml:space="preserve"> </v>
      </c>
      <c r="X29" s="31">
        <f t="shared" si="7"/>
        <v>1</v>
      </c>
      <c r="Y29" s="31">
        <f t="shared" si="8"/>
        <v>2.6500000000000004</v>
      </c>
      <c r="Z29" s="31">
        <f t="shared" si="9"/>
        <v>0</v>
      </c>
      <c r="AA29" s="31">
        <f t="shared" si="10"/>
        <v>3.6500000000000004</v>
      </c>
    </row>
    <row r="30" spans="1:27" ht="24.95" customHeight="1">
      <c r="A30" s="173">
        <f>Seznam!B122</f>
        <v>22</v>
      </c>
      <c r="B30" s="283" t="str">
        <f>Seznam!C122</f>
        <v>Vojáčková Eliška</v>
      </c>
      <c r="C30" s="283">
        <f>Seznam!D122</f>
        <v>2008</v>
      </c>
      <c r="D30" s="283" t="str">
        <f>Seznam!E122</f>
        <v>SK GymŠarm Plzeň</v>
      </c>
      <c r="E30" s="283" t="str">
        <f>Seznam!F122</f>
        <v>CZE</v>
      </c>
      <c r="F30" s="9" t="str">
        <f t="shared" si="0"/>
        <v xml:space="preserve"> </v>
      </c>
      <c r="G30" s="207">
        <v>0.5</v>
      </c>
      <c r="H30" s="208">
        <v>0.2</v>
      </c>
      <c r="I30" s="209">
        <f t="shared" si="1"/>
        <v>0.7</v>
      </c>
      <c r="J30" s="223">
        <v>3.4</v>
      </c>
      <c r="K30" s="224">
        <v>7</v>
      </c>
      <c r="L30" s="225">
        <v>6.8</v>
      </c>
      <c r="M30" s="226">
        <v>6</v>
      </c>
      <c r="N30" s="226">
        <v>5.0999999999999996</v>
      </c>
      <c r="O30" s="227">
        <f t="shared" si="2"/>
        <v>6.4</v>
      </c>
      <c r="P30" s="231">
        <f t="shared" si="3"/>
        <v>0.19999999999999929</v>
      </c>
      <c r="Q30" s="225"/>
      <c r="R30" s="211">
        <f t="shared" si="4"/>
        <v>0.89999999999999925</v>
      </c>
      <c r="S30" s="24" t="s">
        <v>199</v>
      </c>
      <c r="T30" s="20">
        <f t="shared" si="5"/>
        <v>23</v>
      </c>
      <c r="U30" s="248" t="s">
        <v>199</v>
      </c>
      <c r="W30" s="35" t="str">
        <f t="shared" si="6"/>
        <v xml:space="preserve"> </v>
      </c>
      <c r="X30" s="31">
        <f t="shared" si="7"/>
        <v>0.7</v>
      </c>
      <c r="Y30" s="31">
        <f t="shared" si="8"/>
        <v>0.19999999999999929</v>
      </c>
      <c r="Z30" s="31">
        <f t="shared" si="9"/>
        <v>0</v>
      </c>
      <c r="AA30" s="31">
        <f t="shared" si="10"/>
        <v>0.89999999999999925</v>
      </c>
    </row>
    <row r="31" spans="1:27" ht="24.95" customHeight="1">
      <c r="A31" s="173">
        <f>Seznam!B123</f>
        <v>23</v>
      </c>
      <c r="B31" s="283" t="str">
        <f>Seznam!C123</f>
        <v>Tylová Natálie</v>
      </c>
      <c r="C31" s="283">
        <f>Seznam!D123</f>
        <v>2007</v>
      </c>
      <c r="D31" s="283" t="str">
        <f>Seznam!E123</f>
        <v>TJ Sokol Jablonec nad Nisou</v>
      </c>
      <c r="E31" s="283" t="str">
        <f>Seznam!F123</f>
        <v>CZE</v>
      </c>
      <c r="F31" s="9" t="str">
        <f t="shared" si="0"/>
        <v xml:space="preserve"> </v>
      </c>
      <c r="G31" s="207">
        <v>1.1000000000000001</v>
      </c>
      <c r="H31" s="208">
        <v>0.7</v>
      </c>
      <c r="I31" s="209">
        <f t="shared" si="1"/>
        <v>1.8</v>
      </c>
      <c r="J31" s="223">
        <v>1.6</v>
      </c>
      <c r="K31" s="224">
        <v>4.5</v>
      </c>
      <c r="L31" s="225">
        <v>3.1</v>
      </c>
      <c r="M31" s="226">
        <v>3.3</v>
      </c>
      <c r="N31" s="226">
        <v>5</v>
      </c>
      <c r="O31" s="227">
        <f t="shared" si="2"/>
        <v>3.9</v>
      </c>
      <c r="P31" s="231">
        <f t="shared" si="3"/>
        <v>4.5</v>
      </c>
      <c r="Q31" s="225"/>
      <c r="R31" s="211">
        <f t="shared" si="4"/>
        <v>6.3</v>
      </c>
      <c r="S31" s="24" t="s">
        <v>199</v>
      </c>
      <c r="T31" s="20">
        <f t="shared" si="5"/>
        <v>5</v>
      </c>
      <c r="U31" s="248" t="s">
        <v>199</v>
      </c>
      <c r="W31" s="35" t="str">
        <f t="shared" si="6"/>
        <v xml:space="preserve"> </v>
      </c>
      <c r="X31" s="31">
        <f t="shared" si="7"/>
        <v>1.8</v>
      </c>
      <c r="Y31" s="31">
        <f t="shared" si="8"/>
        <v>4.5</v>
      </c>
      <c r="Z31" s="31">
        <f t="shared" si="9"/>
        <v>0</v>
      </c>
      <c r="AA31" s="31">
        <f t="shared" si="10"/>
        <v>6.3</v>
      </c>
    </row>
    <row r="32" spans="1:27" ht="24.95" customHeight="1">
      <c r="A32" s="32">
        <f>Seznam!B124</f>
        <v>24</v>
      </c>
      <c r="B32" s="244" t="str">
        <f>Seznam!C124</f>
        <v>Šimáková Veronika</v>
      </c>
      <c r="C32" s="244">
        <f>Seznam!D124</f>
        <v>2007</v>
      </c>
      <c r="D32" s="244" t="str">
        <f>Seznam!E124</f>
        <v>RG Proactive Milevsko</v>
      </c>
      <c r="E32" s="244" t="str">
        <f>Seznam!F124</f>
        <v>CZE</v>
      </c>
      <c r="F32" s="9" t="str">
        <f t="shared" si="0"/>
        <v xml:space="preserve"> </v>
      </c>
      <c r="G32" s="207">
        <v>1.7</v>
      </c>
      <c r="H32" s="208">
        <v>1.5</v>
      </c>
      <c r="I32" s="209">
        <f t="shared" si="1"/>
        <v>3.2</v>
      </c>
      <c r="J32" s="223">
        <v>2.2000000000000002</v>
      </c>
      <c r="K32" s="224">
        <v>6</v>
      </c>
      <c r="L32" s="225">
        <v>4.8</v>
      </c>
      <c r="M32" s="226">
        <v>4.4000000000000004</v>
      </c>
      <c r="N32" s="226">
        <v>4.5999999999999996</v>
      </c>
      <c r="O32" s="227">
        <f t="shared" si="2"/>
        <v>4.7</v>
      </c>
      <c r="P32" s="231">
        <f t="shared" si="3"/>
        <v>3.0999999999999996</v>
      </c>
      <c r="Q32" s="225"/>
      <c r="R32" s="211">
        <f t="shared" si="4"/>
        <v>6.3</v>
      </c>
      <c r="S32" s="24" t="s">
        <v>199</v>
      </c>
      <c r="T32" s="20">
        <f t="shared" si="5"/>
        <v>5</v>
      </c>
      <c r="U32" s="248" t="s">
        <v>199</v>
      </c>
      <c r="W32" s="35" t="str">
        <f t="shared" si="6"/>
        <v xml:space="preserve"> </v>
      </c>
      <c r="X32" s="31">
        <f t="shared" si="7"/>
        <v>3.2</v>
      </c>
      <c r="Y32" s="31">
        <f t="shared" si="8"/>
        <v>3.0999999999999996</v>
      </c>
      <c r="Z32" s="31">
        <f t="shared" si="9"/>
        <v>0</v>
      </c>
      <c r="AA32" s="31">
        <f t="shared" si="10"/>
        <v>6.3</v>
      </c>
    </row>
    <row r="33" spans="1:28" s="174" customFormat="1" ht="56.25" customHeight="1" thickBot="1">
      <c r="C33" s="176"/>
      <c r="F33" s="175"/>
      <c r="G33" s="177"/>
      <c r="H33" s="177"/>
      <c r="I33" s="177"/>
      <c r="J33" s="177"/>
      <c r="K33" s="178"/>
      <c r="L33" s="190"/>
      <c r="M33" s="190"/>
      <c r="N33" s="190"/>
      <c r="O33" s="190"/>
      <c r="P33" s="190"/>
      <c r="Q33" s="178"/>
    </row>
    <row r="34" spans="1:28" ht="16.5" customHeight="1">
      <c r="A34" s="518" t="s">
        <v>0</v>
      </c>
      <c r="B34" s="520" t="s">
        <v>1</v>
      </c>
      <c r="C34" s="522" t="s">
        <v>2</v>
      </c>
      <c r="D34" s="520" t="s">
        <v>3</v>
      </c>
      <c r="E34" s="524" t="s">
        <v>4</v>
      </c>
      <c r="F34" s="524" t="s">
        <v>190</v>
      </c>
      <c r="G34" s="232" t="str">
        <f>Kat9S2</f>
        <v>sestava s libovolným náčiním</v>
      </c>
      <c r="H34" s="23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34"/>
      <c r="T34" s="516" t="s">
        <v>12</v>
      </c>
      <c r="U34" s="516" t="s">
        <v>1293</v>
      </c>
    </row>
    <row r="35" spans="1:28" ht="16.5" customHeight="1" thickBot="1">
      <c r="A35" s="519">
        <v>0</v>
      </c>
      <c r="B35" s="521">
        <v>0</v>
      </c>
      <c r="C35" s="523">
        <v>0</v>
      </c>
      <c r="D35" s="521">
        <v>0</v>
      </c>
      <c r="E35" s="525">
        <v>0</v>
      </c>
      <c r="F35" s="525">
        <v>0</v>
      </c>
      <c r="G35" s="230" t="s">
        <v>1256</v>
      </c>
      <c r="H35" s="228" t="s">
        <v>1261</v>
      </c>
      <c r="I35" s="229" t="s">
        <v>8</v>
      </c>
      <c r="J35" s="18" t="s">
        <v>1257</v>
      </c>
      <c r="K35" s="18" t="s">
        <v>9</v>
      </c>
      <c r="L35" s="18" t="s">
        <v>10</v>
      </c>
      <c r="M35" s="18" t="s">
        <v>1258</v>
      </c>
      <c r="N35" s="18" t="s">
        <v>1259</v>
      </c>
      <c r="O35" s="229" t="s">
        <v>1260</v>
      </c>
      <c r="P35" s="18" t="s">
        <v>11</v>
      </c>
      <c r="Q35" s="235" t="s">
        <v>5</v>
      </c>
      <c r="R35" s="229" t="s">
        <v>6</v>
      </c>
      <c r="S35" s="236" t="s">
        <v>13</v>
      </c>
      <c r="T35" s="517"/>
      <c r="U35" s="517"/>
      <c r="W35" s="34" t="s">
        <v>191</v>
      </c>
      <c r="X35" s="34" t="s">
        <v>8</v>
      </c>
      <c r="Y35" s="34" t="s">
        <v>11</v>
      </c>
      <c r="Z35" s="34" t="s">
        <v>192</v>
      </c>
      <c r="AA35" s="34" t="s">
        <v>13</v>
      </c>
      <c r="AB35" s="34" t="s">
        <v>6</v>
      </c>
    </row>
    <row r="36" spans="1:28" ht="24.95" customHeight="1">
      <c r="A36" s="32">
        <f>Seznam!B101</f>
        <v>1</v>
      </c>
      <c r="B36" s="244" t="str">
        <f>Seznam!C101</f>
        <v>Nováková Simona</v>
      </c>
      <c r="C36" s="244">
        <f>Seznam!D101</f>
        <v>2007</v>
      </c>
      <c r="D36" s="244" t="str">
        <f>Seznam!E101</f>
        <v>TJ Sokol Bedřichov</v>
      </c>
      <c r="E36" s="244" t="str">
        <f>Seznam!F101</f>
        <v>CZE</v>
      </c>
      <c r="F36" s="198" t="s">
        <v>1607</v>
      </c>
      <c r="G36" s="207">
        <v>0.9</v>
      </c>
      <c r="H36" s="208">
        <v>0.8</v>
      </c>
      <c r="I36" s="209">
        <f t="shared" ref="I36:I59" si="11">G36+H36</f>
        <v>1.7000000000000002</v>
      </c>
      <c r="J36" s="223">
        <v>2.5</v>
      </c>
      <c r="K36" s="224">
        <v>4.7</v>
      </c>
      <c r="L36" s="225">
        <v>3.9</v>
      </c>
      <c r="M36" s="226">
        <v>5.2</v>
      </c>
      <c r="N36" s="226">
        <v>5.7</v>
      </c>
      <c r="O36" s="227">
        <f t="shared" ref="O36:O59" si="12">IF($O$2=2,TRUNC(SUM(K36:L36)/2*1000)/1000,IF($O$2=3,TRUNC(SUM(K36:M36)/3*1000)/1000,IF($O$2=4,TRUNC(MEDIAN(K36:N36)*1000)/1000,"???")))</f>
        <v>4.95</v>
      </c>
      <c r="P36" s="231">
        <f t="shared" ref="P36:P59" si="13">IF(AND(J36=0,O36=0),0,IF(($Q$2-J36-O36)&lt;0,0,$Q$2-J36-O36))</f>
        <v>2.5499999999999998</v>
      </c>
      <c r="Q36" s="225"/>
      <c r="R36" s="211">
        <f t="shared" ref="R36:R59" si="14">I36+P36-Q36</f>
        <v>4.25</v>
      </c>
      <c r="S36" s="24">
        <f t="shared" ref="S36:S59" si="15">R9+R36</f>
        <v>5.45</v>
      </c>
      <c r="T36" s="20">
        <f t="shared" ref="T36:T59" si="16">RANK(R36,$R$36:$R$59)</f>
        <v>13</v>
      </c>
      <c r="U36" s="25">
        <f t="shared" ref="U36:U59" si="17">RANK(S36,$S$36:$S$59)</f>
        <v>22</v>
      </c>
      <c r="W36" s="35" t="str">
        <f t="shared" ref="W36:W59" si="18">F36</f>
        <v>švih</v>
      </c>
      <c r="X36" s="31">
        <f t="shared" ref="X36:X59" si="19">I36</f>
        <v>1.7000000000000002</v>
      </c>
      <c r="Y36" s="31">
        <f t="shared" ref="Y36:Y59" si="20">P36</f>
        <v>2.5499999999999998</v>
      </c>
      <c r="Z36" s="31">
        <f t="shared" ref="Z36:Z59" si="21">Q36</f>
        <v>0</v>
      </c>
      <c r="AA36" s="31">
        <f t="shared" ref="AA36:AA59" si="22">R36</f>
        <v>4.25</v>
      </c>
      <c r="AB36" s="31">
        <f t="shared" ref="AB36:AB59" si="23">S36</f>
        <v>5.45</v>
      </c>
    </row>
    <row r="37" spans="1:28" ht="24.95" customHeight="1">
      <c r="A37" s="32">
        <f>Seznam!B102</f>
        <v>2</v>
      </c>
      <c r="B37" s="244" t="str">
        <f>Seznam!C102</f>
        <v>Bozděchová Simona</v>
      </c>
      <c r="C37" s="244">
        <f>Seznam!D102</f>
        <v>2007</v>
      </c>
      <c r="D37" s="244" t="str">
        <f>Seznam!E102</f>
        <v>SK GymŠarm Plzeň</v>
      </c>
      <c r="E37" s="244" t="str">
        <f>Seznam!F102</f>
        <v>CZE</v>
      </c>
      <c r="F37" s="198" t="s">
        <v>1610</v>
      </c>
      <c r="G37" s="207">
        <v>0.2</v>
      </c>
      <c r="H37" s="208">
        <v>0.5</v>
      </c>
      <c r="I37" s="209">
        <f t="shared" si="11"/>
        <v>0.7</v>
      </c>
      <c r="J37" s="223">
        <v>2.6</v>
      </c>
      <c r="K37" s="224">
        <v>6.4</v>
      </c>
      <c r="L37" s="225">
        <v>5.2</v>
      </c>
      <c r="M37" s="226">
        <v>4.9000000000000004</v>
      </c>
      <c r="N37" s="226">
        <v>5.3</v>
      </c>
      <c r="O37" s="227">
        <f t="shared" si="12"/>
        <v>5.25</v>
      </c>
      <c r="P37" s="231">
        <f t="shared" si="13"/>
        <v>2.1500000000000004</v>
      </c>
      <c r="Q37" s="225"/>
      <c r="R37" s="211">
        <f t="shared" si="14"/>
        <v>2.8500000000000005</v>
      </c>
      <c r="S37" s="24">
        <f t="shared" si="15"/>
        <v>5.6000000000000014</v>
      </c>
      <c r="T37" s="20">
        <f t="shared" si="16"/>
        <v>22</v>
      </c>
      <c r="U37" s="25">
        <f t="shared" si="17"/>
        <v>21</v>
      </c>
      <c r="W37" s="35" t="str">
        <f t="shared" si="18"/>
        <v>obruč</v>
      </c>
      <c r="X37" s="31">
        <f t="shared" si="19"/>
        <v>0.7</v>
      </c>
      <c r="Y37" s="31">
        <f t="shared" si="20"/>
        <v>2.1500000000000004</v>
      </c>
      <c r="Z37" s="31">
        <f t="shared" si="21"/>
        <v>0</v>
      </c>
      <c r="AA37" s="31">
        <f t="shared" si="22"/>
        <v>2.8500000000000005</v>
      </c>
      <c r="AB37" s="31">
        <f t="shared" si="23"/>
        <v>5.6000000000000014</v>
      </c>
    </row>
    <row r="38" spans="1:28" ht="24.95" customHeight="1">
      <c r="A38" s="32">
        <f>Seznam!B103</f>
        <v>3</v>
      </c>
      <c r="B38" s="244" t="str">
        <f>Seznam!C103</f>
        <v>Neumaier Paola</v>
      </c>
      <c r="C38" s="244">
        <f>Seznam!D103</f>
        <v>2007</v>
      </c>
      <c r="D38" s="244" t="str">
        <f>Seznam!E103</f>
        <v>TGUS Salzburg</v>
      </c>
      <c r="E38" s="244" t="str">
        <f>Seznam!F103</f>
        <v>AUT</v>
      </c>
      <c r="F38" s="198" t="s">
        <v>1615</v>
      </c>
      <c r="G38" s="207">
        <v>0.5</v>
      </c>
      <c r="H38" s="208">
        <v>0.9</v>
      </c>
      <c r="I38" s="209">
        <f t="shared" si="11"/>
        <v>1.4</v>
      </c>
      <c r="J38" s="223">
        <v>2.5</v>
      </c>
      <c r="K38" s="224">
        <v>4.2</v>
      </c>
      <c r="L38" s="225">
        <v>3.9</v>
      </c>
      <c r="M38" s="226">
        <v>6.5</v>
      </c>
      <c r="N38" s="226">
        <v>6</v>
      </c>
      <c r="O38" s="227">
        <f t="shared" si="12"/>
        <v>5.0999999999999996</v>
      </c>
      <c r="P38" s="231">
        <f t="shared" si="13"/>
        <v>2.4000000000000004</v>
      </c>
      <c r="Q38" s="225"/>
      <c r="R38" s="211">
        <f t="shared" si="14"/>
        <v>3.8000000000000003</v>
      </c>
      <c r="S38" s="24">
        <f t="shared" si="15"/>
        <v>7.1</v>
      </c>
      <c r="T38" s="20">
        <f t="shared" si="16"/>
        <v>18</v>
      </c>
      <c r="U38" s="25">
        <f t="shared" si="17"/>
        <v>17</v>
      </c>
      <c r="W38" s="35" t="str">
        <f t="shared" si="18"/>
        <v>míč</v>
      </c>
      <c r="X38" s="31">
        <f t="shared" si="19"/>
        <v>1.4</v>
      </c>
      <c r="Y38" s="31">
        <f t="shared" si="20"/>
        <v>2.4000000000000004</v>
      </c>
      <c r="Z38" s="31">
        <f t="shared" si="21"/>
        <v>0</v>
      </c>
      <c r="AA38" s="31">
        <f t="shared" si="22"/>
        <v>3.8000000000000003</v>
      </c>
      <c r="AB38" s="31">
        <f t="shared" si="23"/>
        <v>7.1</v>
      </c>
    </row>
    <row r="39" spans="1:28" ht="24.95" customHeight="1">
      <c r="A39" s="32">
        <f>Seznam!B104</f>
        <v>4</v>
      </c>
      <c r="B39" s="244" t="str">
        <f>Seznam!C104</f>
        <v>Zelinková Valérie</v>
      </c>
      <c r="C39" s="244">
        <f>Seznam!D104</f>
        <v>2008</v>
      </c>
      <c r="D39" s="244" t="str">
        <f>Seznam!E104</f>
        <v>Active SVČ Žďár nad Sázavou</v>
      </c>
      <c r="E39" s="244" t="str">
        <f>Seznam!F104</f>
        <v>CZE</v>
      </c>
      <c r="F39" s="198" t="s">
        <v>1610</v>
      </c>
      <c r="G39" s="207">
        <v>1</v>
      </c>
      <c r="H39" s="208">
        <v>0.4</v>
      </c>
      <c r="I39" s="209">
        <f t="shared" si="11"/>
        <v>1.4</v>
      </c>
      <c r="J39" s="223">
        <v>2.4</v>
      </c>
      <c r="K39" s="224">
        <v>8.1</v>
      </c>
      <c r="L39" s="225">
        <v>6.8</v>
      </c>
      <c r="M39" s="226">
        <v>6.3</v>
      </c>
      <c r="N39" s="226">
        <v>6.7</v>
      </c>
      <c r="O39" s="227">
        <f t="shared" si="12"/>
        <v>6.75</v>
      </c>
      <c r="P39" s="231">
        <f t="shared" si="13"/>
        <v>0.84999999999999964</v>
      </c>
      <c r="Q39" s="225"/>
      <c r="R39" s="211">
        <f t="shared" si="14"/>
        <v>2.2499999999999996</v>
      </c>
      <c r="S39" s="24">
        <f t="shared" si="15"/>
        <v>4.25</v>
      </c>
      <c r="T39" s="20">
        <f t="shared" si="16"/>
        <v>24</v>
      </c>
      <c r="U39" s="25">
        <f t="shared" si="17"/>
        <v>23</v>
      </c>
      <c r="W39" s="35" t="str">
        <f t="shared" si="18"/>
        <v>obruč</v>
      </c>
      <c r="X39" s="31">
        <f t="shared" si="19"/>
        <v>1.4</v>
      </c>
      <c r="Y39" s="31">
        <f t="shared" si="20"/>
        <v>0.84999999999999964</v>
      </c>
      <c r="Z39" s="31">
        <f t="shared" si="21"/>
        <v>0</v>
      </c>
      <c r="AA39" s="31">
        <f t="shared" si="22"/>
        <v>2.2499999999999996</v>
      </c>
      <c r="AB39" s="31">
        <f t="shared" si="23"/>
        <v>4.25</v>
      </c>
    </row>
    <row r="40" spans="1:28" ht="24.95" customHeight="1">
      <c r="A40" s="32">
        <f>Seznam!B105</f>
        <v>5</v>
      </c>
      <c r="B40" s="244" t="str">
        <f>Seznam!C105</f>
        <v>Kořínková Justýna</v>
      </c>
      <c r="C40" s="244">
        <f>Seznam!D105</f>
        <v>2007</v>
      </c>
      <c r="D40" s="244" t="str">
        <f>Seznam!E105</f>
        <v>TJ Sokol Bedřichov</v>
      </c>
      <c r="E40" s="244" t="str">
        <f>Seznam!F105</f>
        <v>CZE</v>
      </c>
      <c r="F40" s="198" t="s">
        <v>1610</v>
      </c>
      <c r="G40" s="207">
        <v>0.9</v>
      </c>
      <c r="H40" s="208">
        <v>1</v>
      </c>
      <c r="I40" s="209">
        <f t="shared" si="11"/>
        <v>1.9</v>
      </c>
      <c r="J40" s="223">
        <v>2.9</v>
      </c>
      <c r="K40" s="224">
        <v>4.9000000000000004</v>
      </c>
      <c r="L40" s="225">
        <v>4.5</v>
      </c>
      <c r="M40" s="226">
        <v>5.2</v>
      </c>
      <c r="N40" s="226">
        <v>5.2</v>
      </c>
      <c r="O40" s="227">
        <f t="shared" si="12"/>
        <v>5.05</v>
      </c>
      <c r="P40" s="231">
        <f t="shared" si="13"/>
        <v>2.0499999999999998</v>
      </c>
      <c r="Q40" s="225"/>
      <c r="R40" s="211">
        <f t="shared" si="14"/>
        <v>3.9499999999999997</v>
      </c>
      <c r="S40" s="24">
        <f t="shared" si="15"/>
        <v>8.9500000000000011</v>
      </c>
      <c r="T40" s="20">
        <f t="shared" si="16"/>
        <v>16</v>
      </c>
      <c r="U40" s="25">
        <f t="shared" si="17"/>
        <v>11</v>
      </c>
      <c r="W40" s="35" t="str">
        <f t="shared" si="18"/>
        <v>obruč</v>
      </c>
      <c r="X40" s="31">
        <f t="shared" si="19"/>
        <v>1.9</v>
      </c>
      <c r="Y40" s="31">
        <f t="shared" si="20"/>
        <v>2.0499999999999998</v>
      </c>
      <c r="Z40" s="31">
        <f t="shared" si="21"/>
        <v>0</v>
      </c>
      <c r="AA40" s="31">
        <f t="shared" si="22"/>
        <v>3.9499999999999997</v>
      </c>
      <c r="AB40" s="31">
        <f t="shared" si="23"/>
        <v>8.9500000000000011</v>
      </c>
    </row>
    <row r="41" spans="1:28" ht="24.95" customHeight="1">
      <c r="A41" s="32">
        <f>Seznam!B106</f>
        <v>6</v>
      </c>
      <c r="B41" s="244" t="str">
        <f>Seznam!C106</f>
        <v>Koukolová Monika</v>
      </c>
      <c r="C41" s="244">
        <f>Seznam!D106</f>
        <v>2007</v>
      </c>
      <c r="D41" s="244" t="str">
        <f>Seznam!E106</f>
        <v>TJ Žďár nad Sázavou</v>
      </c>
      <c r="E41" s="244" t="str">
        <f>Seznam!F106</f>
        <v>CZE</v>
      </c>
      <c r="F41" s="198" t="s">
        <v>1615</v>
      </c>
      <c r="G41" s="207">
        <v>0.5</v>
      </c>
      <c r="H41" s="208">
        <v>0.9</v>
      </c>
      <c r="I41" s="209">
        <f t="shared" si="11"/>
        <v>1.4</v>
      </c>
      <c r="J41" s="223">
        <v>1.4</v>
      </c>
      <c r="K41" s="224">
        <v>5.3</v>
      </c>
      <c r="L41" s="225">
        <v>6.2</v>
      </c>
      <c r="M41" s="226">
        <v>5.0999999999999996</v>
      </c>
      <c r="N41" s="226">
        <v>3.7</v>
      </c>
      <c r="O41" s="227">
        <f t="shared" si="12"/>
        <v>5.2</v>
      </c>
      <c r="P41" s="231">
        <f t="shared" si="13"/>
        <v>3.3999999999999995</v>
      </c>
      <c r="Q41" s="225"/>
      <c r="R41" s="211">
        <f t="shared" si="14"/>
        <v>4.7999999999999989</v>
      </c>
      <c r="S41" s="24">
        <f t="shared" si="15"/>
        <v>10.549999999999999</v>
      </c>
      <c r="T41" s="20">
        <f t="shared" si="16"/>
        <v>11</v>
      </c>
      <c r="U41" s="25">
        <f t="shared" si="17"/>
        <v>9</v>
      </c>
      <c r="W41" s="35" t="str">
        <f t="shared" si="18"/>
        <v>míč</v>
      </c>
      <c r="X41" s="31">
        <f t="shared" si="19"/>
        <v>1.4</v>
      </c>
      <c r="Y41" s="31">
        <f t="shared" si="20"/>
        <v>3.3999999999999995</v>
      </c>
      <c r="Z41" s="31">
        <f t="shared" si="21"/>
        <v>0</v>
      </c>
      <c r="AA41" s="31">
        <f t="shared" si="22"/>
        <v>4.7999999999999989</v>
      </c>
      <c r="AB41" s="31">
        <f t="shared" si="23"/>
        <v>10.549999999999999</v>
      </c>
    </row>
    <row r="42" spans="1:28" ht="24.95" customHeight="1">
      <c r="A42" s="32">
        <f>Seznam!B107</f>
        <v>7</v>
      </c>
      <c r="B42" s="244" t="str">
        <f>Seznam!C107</f>
        <v>Samareva Alisa</v>
      </c>
      <c r="C42" s="244">
        <f>Seznam!D107</f>
        <v>2008</v>
      </c>
      <c r="D42" s="244" t="str">
        <f>Seznam!E107</f>
        <v>TopGym Karlovy Vary</v>
      </c>
      <c r="E42" s="244" t="str">
        <f>Seznam!F107</f>
        <v>CZE</v>
      </c>
      <c r="F42" s="198" t="s">
        <v>1610</v>
      </c>
      <c r="G42" s="207">
        <v>1.8</v>
      </c>
      <c r="H42" s="208">
        <v>1.8</v>
      </c>
      <c r="I42" s="209">
        <f t="shared" si="11"/>
        <v>3.6</v>
      </c>
      <c r="J42" s="223">
        <v>2.4</v>
      </c>
      <c r="K42" s="224">
        <v>4</v>
      </c>
      <c r="L42" s="225">
        <v>4.3</v>
      </c>
      <c r="M42" s="226">
        <v>3.4</v>
      </c>
      <c r="N42" s="226">
        <v>3.5</v>
      </c>
      <c r="O42" s="227">
        <f t="shared" si="12"/>
        <v>3.75</v>
      </c>
      <c r="P42" s="231">
        <f t="shared" si="13"/>
        <v>3.8499999999999996</v>
      </c>
      <c r="Q42" s="225"/>
      <c r="R42" s="211">
        <f t="shared" si="14"/>
        <v>7.4499999999999993</v>
      </c>
      <c r="S42" s="24">
        <f t="shared" si="15"/>
        <v>17.149999999999999</v>
      </c>
      <c r="T42" s="20">
        <f t="shared" si="16"/>
        <v>6</v>
      </c>
      <c r="U42" s="25">
        <f t="shared" si="17"/>
        <v>2</v>
      </c>
      <c r="W42" s="35" t="str">
        <f t="shared" si="18"/>
        <v>obruč</v>
      </c>
      <c r="X42" s="31">
        <f t="shared" si="19"/>
        <v>3.6</v>
      </c>
      <c r="Y42" s="31">
        <f t="shared" si="20"/>
        <v>3.8499999999999996</v>
      </c>
      <c r="Z42" s="31">
        <f t="shared" si="21"/>
        <v>0</v>
      </c>
      <c r="AA42" s="31">
        <f t="shared" si="22"/>
        <v>7.4499999999999993</v>
      </c>
      <c r="AB42" s="31">
        <f t="shared" si="23"/>
        <v>17.149999999999999</v>
      </c>
    </row>
    <row r="43" spans="1:28" ht="24.95" customHeight="1">
      <c r="A43" s="32">
        <f>Seznam!B108</f>
        <v>8</v>
      </c>
      <c r="B43" s="244" t="str">
        <f>Seznam!C108</f>
        <v xml:space="preserve">Hubert Arijana </v>
      </c>
      <c r="C43" s="244">
        <f>Seznam!D108</f>
        <v>2008</v>
      </c>
      <c r="D43" s="244" t="str">
        <f>Seznam!E108</f>
        <v>GK Maksimir</v>
      </c>
      <c r="E43" s="244" t="str">
        <f>Seznam!F108</f>
        <v>CRO</v>
      </c>
      <c r="F43" s="198" t="s">
        <v>1615</v>
      </c>
      <c r="G43" s="207">
        <v>1.7</v>
      </c>
      <c r="H43" s="208">
        <v>1.8</v>
      </c>
      <c r="I43" s="209">
        <f t="shared" si="11"/>
        <v>3.5</v>
      </c>
      <c r="J43" s="223">
        <v>1.7</v>
      </c>
      <c r="K43" s="224">
        <v>3.7</v>
      </c>
      <c r="L43" s="225">
        <v>4.7</v>
      </c>
      <c r="M43" s="226">
        <v>3.8</v>
      </c>
      <c r="N43" s="226">
        <v>4</v>
      </c>
      <c r="O43" s="227">
        <f t="shared" si="12"/>
        <v>3.9</v>
      </c>
      <c r="P43" s="231">
        <f t="shared" si="13"/>
        <v>4.4000000000000004</v>
      </c>
      <c r="Q43" s="225"/>
      <c r="R43" s="211">
        <f t="shared" si="14"/>
        <v>7.9</v>
      </c>
      <c r="S43" s="24">
        <f t="shared" si="15"/>
        <v>13.05</v>
      </c>
      <c r="T43" s="20">
        <f t="shared" si="16"/>
        <v>5</v>
      </c>
      <c r="U43" s="25">
        <f t="shared" si="17"/>
        <v>6</v>
      </c>
      <c r="W43" s="35" t="str">
        <f t="shared" si="18"/>
        <v>míč</v>
      </c>
      <c r="X43" s="31">
        <f t="shared" si="19"/>
        <v>3.5</v>
      </c>
      <c r="Y43" s="31">
        <f t="shared" si="20"/>
        <v>4.4000000000000004</v>
      </c>
      <c r="Z43" s="31">
        <f t="shared" si="21"/>
        <v>0</v>
      </c>
      <c r="AA43" s="31">
        <f t="shared" si="22"/>
        <v>7.9</v>
      </c>
      <c r="AB43" s="31">
        <f t="shared" si="23"/>
        <v>13.05</v>
      </c>
    </row>
    <row r="44" spans="1:28" ht="24.95" customHeight="1">
      <c r="A44" s="32">
        <f>Seznam!B109</f>
        <v>9</v>
      </c>
      <c r="B44" s="244" t="str">
        <f>Seznam!C109</f>
        <v>Vinická Veronika</v>
      </c>
      <c r="C44" s="244">
        <f>Seznam!D109</f>
        <v>2007</v>
      </c>
      <c r="D44" s="244" t="str">
        <f>Seznam!E109</f>
        <v>TJ Sokol Praha VII</v>
      </c>
      <c r="E44" s="244" t="str">
        <f>Seznam!F109</f>
        <v>CZE</v>
      </c>
      <c r="F44" s="198" t="s">
        <v>1610</v>
      </c>
      <c r="G44" s="207">
        <v>0.5</v>
      </c>
      <c r="H44" s="208">
        <v>0.8</v>
      </c>
      <c r="I44" s="209">
        <f t="shared" si="11"/>
        <v>1.3</v>
      </c>
      <c r="J44" s="223">
        <v>2.4</v>
      </c>
      <c r="K44" s="224">
        <v>5.5</v>
      </c>
      <c r="L44" s="225">
        <v>5.6</v>
      </c>
      <c r="M44" s="226">
        <v>4.3</v>
      </c>
      <c r="N44" s="226">
        <v>5.4</v>
      </c>
      <c r="O44" s="227">
        <f t="shared" si="12"/>
        <v>5.45</v>
      </c>
      <c r="P44" s="231">
        <f t="shared" si="13"/>
        <v>2.1499999999999995</v>
      </c>
      <c r="Q44" s="225"/>
      <c r="R44" s="211">
        <f t="shared" si="14"/>
        <v>3.4499999999999993</v>
      </c>
      <c r="S44" s="24">
        <f t="shared" si="15"/>
        <v>6.8999999999999986</v>
      </c>
      <c r="T44" s="20">
        <f t="shared" si="16"/>
        <v>20</v>
      </c>
      <c r="U44" s="25">
        <f t="shared" si="17"/>
        <v>18</v>
      </c>
      <c r="W44" s="35" t="str">
        <f t="shared" si="18"/>
        <v>obruč</v>
      </c>
      <c r="X44" s="31">
        <f t="shared" si="19"/>
        <v>1.3</v>
      </c>
      <c r="Y44" s="31">
        <f t="shared" si="20"/>
        <v>2.1499999999999995</v>
      </c>
      <c r="Z44" s="31">
        <f t="shared" si="21"/>
        <v>0</v>
      </c>
      <c r="AA44" s="31">
        <f t="shared" si="22"/>
        <v>3.4499999999999993</v>
      </c>
      <c r="AB44" s="31">
        <f t="shared" si="23"/>
        <v>6.8999999999999986</v>
      </c>
    </row>
    <row r="45" spans="1:28" ht="24.95" customHeight="1">
      <c r="A45" s="32">
        <f>Seznam!B110</f>
        <v>10</v>
      </c>
      <c r="B45" s="244" t="str">
        <f>Seznam!C110</f>
        <v>Blažková Nikola</v>
      </c>
      <c r="C45" s="244">
        <f>Seznam!D110</f>
        <v>2008</v>
      </c>
      <c r="D45" s="244" t="str">
        <f>Seznam!E110</f>
        <v>RG Proactive Milevsko</v>
      </c>
      <c r="E45" s="244" t="str">
        <f>Seznam!F110</f>
        <v>CZE</v>
      </c>
      <c r="F45" s="198" t="s">
        <v>1610</v>
      </c>
      <c r="G45" s="207">
        <v>0.7</v>
      </c>
      <c r="H45" s="208">
        <v>2</v>
      </c>
      <c r="I45" s="209">
        <f t="shared" si="11"/>
        <v>2.7</v>
      </c>
      <c r="J45" s="223">
        <v>2.4</v>
      </c>
      <c r="K45" s="224">
        <v>5</v>
      </c>
      <c r="L45" s="225">
        <v>5.2</v>
      </c>
      <c r="M45" s="226">
        <v>4.9000000000000004</v>
      </c>
      <c r="N45" s="226">
        <v>3.6</v>
      </c>
      <c r="O45" s="227">
        <f t="shared" si="12"/>
        <v>4.95</v>
      </c>
      <c r="P45" s="231">
        <f t="shared" si="13"/>
        <v>2.6499999999999995</v>
      </c>
      <c r="Q45" s="225"/>
      <c r="R45" s="211">
        <f t="shared" si="14"/>
        <v>5.35</v>
      </c>
      <c r="S45" s="24">
        <f t="shared" si="15"/>
        <v>6.85</v>
      </c>
      <c r="T45" s="20">
        <f t="shared" si="16"/>
        <v>10</v>
      </c>
      <c r="U45" s="25">
        <f t="shared" si="17"/>
        <v>19</v>
      </c>
      <c r="W45" s="35" t="str">
        <f t="shared" si="18"/>
        <v>obruč</v>
      </c>
      <c r="X45" s="31">
        <f t="shared" si="19"/>
        <v>2.7</v>
      </c>
      <c r="Y45" s="31">
        <f t="shared" si="20"/>
        <v>2.6499999999999995</v>
      </c>
      <c r="Z45" s="31">
        <f t="shared" si="21"/>
        <v>0</v>
      </c>
      <c r="AA45" s="31">
        <f t="shared" si="22"/>
        <v>5.35</v>
      </c>
      <c r="AB45" s="31">
        <f t="shared" si="23"/>
        <v>6.85</v>
      </c>
    </row>
    <row r="46" spans="1:28" ht="24.95" customHeight="1">
      <c r="A46" s="32">
        <f>Seznam!B111</f>
        <v>11</v>
      </c>
      <c r="B46" s="244" t="str">
        <f>Seznam!C111</f>
        <v>Hamouzová Markéta</v>
      </c>
      <c r="C46" s="244">
        <f>Seznam!D111</f>
        <v>2007</v>
      </c>
      <c r="D46" s="244" t="str">
        <f>Seznam!E111</f>
        <v>SK GymŠarm Plzeň</v>
      </c>
      <c r="E46" s="244" t="str">
        <f>Seznam!F111</f>
        <v>CZE</v>
      </c>
      <c r="F46" s="198" t="s">
        <v>1615</v>
      </c>
      <c r="G46" s="207">
        <v>0.8</v>
      </c>
      <c r="H46" s="208">
        <v>0.7</v>
      </c>
      <c r="I46" s="209">
        <f t="shared" si="11"/>
        <v>1.5</v>
      </c>
      <c r="J46" s="223">
        <v>2.1</v>
      </c>
      <c r="K46" s="224">
        <v>5.5</v>
      </c>
      <c r="L46" s="225">
        <v>5.3</v>
      </c>
      <c r="M46" s="226">
        <v>4.8</v>
      </c>
      <c r="N46" s="226">
        <v>5</v>
      </c>
      <c r="O46" s="227">
        <f t="shared" si="12"/>
        <v>5.15</v>
      </c>
      <c r="P46" s="231">
        <f t="shared" si="13"/>
        <v>2.75</v>
      </c>
      <c r="Q46" s="225"/>
      <c r="R46" s="211">
        <f t="shared" si="14"/>
        <v>4.25</v>
      </c>
      <c r="S46" s="24">
        <f t="shared" si="15"/>
        <v>7.4499999999999993</v>
      </c>
      <c r="T46" s="20">
        <f t="shared" si="16"/>
        <v>13</v>
      </c>
      <c r="U46" s="25">
        <f t="shared" si="17"/>
        <v>15</v>
      </c>
      <c r="W46" s="35" t="str">
        <f t="shared" si="18"/>
        <v>míč</v>
      </c>
      <c r="X46" s="31">
        <f t="shared" si="19"/>
        <v>1.5</v>
      </c>
      <c r="Y46" s="31">
        <f t="shared" si="20"/>
        <v>2.75</v>
      </c>
      <c r="Z46" s="31">
        <f t="shared" si="21"/>
        <v>0</v>
      </c>
      <c r="AA46" s="31">
        <f t="shared" si="22"/>
        <v>4.25</v>
      </c>
      <c r="AB46" s="31">
        <f t="shared" si="23"/>
        <v>7.4499999999999993</v>
      </c>
    </row>
    <row r="47" spans="1:28" ht="24.95" customHeight="1">
      <c r="A47" s="32">
        <f>Seznam!B112</f>
        <v>12</v>
      </c>
      <c r="B47" s="244" t="str">
        <f>Seznam!C112</f>
        <v>Sommerová Kateřina</v>
      </c>
      <c r="C47" s="244">
        <f>Seznam!D112</f>
        <v>2008</v>
      </c>
      <c r="D47" s="244" t="str">
        <f>Seznam!E112</f>
        <v>TJ Sokol Bedřichov</v>
      </c>
      <c r="E47" s="244" t="str">
        <f>Seznam!F112</f>
        <v>CZE</v>
      </c>
      <c r="F47" s="198" t="s">
        <v>1610</v>
      </c>
      <c r="G47" s="207">
        <v>0.8</v>
      </c>
      <c r="H47" s="208">
        <v>1</v>
      </c>
      <c r="I47" s="209">
        <f t="shared" si="11"/>
        <v>1.8</v>
      </c>
      <c r="J47" s="223">
        <v>2.9</v>
      </c>
      <c r="K47" s="224">
        <v>6</v>
      </c>
      <c r="L47" s="225">
        <v>5.5</v>
      </c>
      <c r="M47" s="226">
        <v>5.3</v>
      </c>
      <c r="N47" s="226">
        <v>7.6</v>
      </c>
      <c r="O47" s="227">
        <f t="shared" si="12"/>
        <v>5.75</v>
      </c>
      <c r="P47" s="231">
        <f t="shared" si="13"/>
        <v>1.3499999999999996</v>
      </c>
      <c r="Q47" s="225">
        <v>0.3</v>
      </c>
      <c r="R47" s="211">
        <f t="shared" si="14"/>
        <v>2.8499999999999996</v>
      </c>
      <c r="S47" s="24">
        <f t="shared" si="15"/>
        <v>7.8999999999999995</v>
      </c>
      <c r="T47" s="20">
        <f t="shared" si="16"/>
        <v>23</v>
      </c>
      <c r="U47" s="25">
        <f t="shared" si="17"/>
        <v>13</v>
      </c>
      <c r="W47" s="35" t="str">
        <f t="shared" si="18"/>
        <v>obruč</v>
      </c>
      <c r="X47" s="31">
        <f t="shared" si="19"/>
        <v>1.8</v>
      </c>
      <c r="Y47" s="31">
        <f t="shared" si="20"/>
        <v>1.3499999999999996</v>
      </c>
      <c r="Z47" s="31">
        <f t="shared" si="21"/>
        <v>0.3</v>
      </c>
      <c r="AA47" s="31">
        <f t="shared" si="22"/>
        <v>2.8499999999999996</v>
      </c>
      <c r="AB47" s="31">
        <f t="shared" si="23"/>
        <v>7.8999999999999995</v>
      </c>
    </row>
    <row r="48" spans="1:28" ht="24.95" customHeight="1">
      <c r="A48" s="32">
        <f>Seznam!B113</f>
        <v>13</v>
      </c>
      <c r="B48" s="244" t="str">
        <f>Seznam!C113</f>
        <v>Brožová Anna</v>
      </c>
      <c r="C48" s="244">
        <f>Seznam!D113</f>
        <v>2008</v>
      </c>
      <c r="D48" s="244" t="str">
        <f>Seznam!E113</f>
        <v>TJ Žďár nad Sázavou</v>
      </c>
      <c r="E48" s="244" t="str">
        <f>Seznam!F113</f>
        <v>CZE</v>
      </c>
      <c r="F48" s="198" t="s">
        <v>1615</v>
      </c>
      <c r="G48" s="207">
        <v>0.6</v>
      </c>
      <c r="H48" s="208">
        <v>0.7</v>
      </c>
      <c r="I48" s="209">
        <f t="shared" si="11"/>
        <v>1.2999999999999998</v>
      </c>
      <c r="J48" s="223">
        <v>2.1</v>
      </c>
      <c r="K48" s="224">
        <v>4.8</v>
      </c>
      <c r="L48" s="225">
        <v>5.4</v>
      </c>
      <c r="M48" s="226">
        <v>4.2</v>
      </c>
      <c r="N48" s="226">
        <v>5.7</v>
      </c>
      <c r="O48" s="227">
        <f t="shared" si="12"/>
        <v>5.0999999999999996</v>
      </c>
      <c r="P48" s="231">
        <f t="shared" si="13"/>
        <v>2.8000000000000007</v>
      </c>
      <c r="Q48" s="225"/>
      <c r="R48" s="211">
        <f t="shared" si="14"/>
        <v>4.1000000000000005</v>
      </c>
      <c r="S48" s="24">
        <f t="shared" si="15"/>
        <v>7.1500000000000012</v>
      </c>
      <c r="T48" s="20">
        <f t="shared" si="16"/>
        <v>15</v>
      </c>
      <c r="U48" s="25">
        <f t="shared" si="17"/>
        <v>16</v>
      </c>
      <c r="W48" s="35" t="str">
        <f t="shared" si="18"/>
        <v>míč</v>
      </c>
      <c r="X48" s="31">
        <f t="shared" si="19"/>
        <v>1.2999999999999998</v>
      </c>
      <c r="Y48" s="31">
        <f t="shared" si="20"/>
        <v>2.8000000000000007</v>
      </c>
      <c r="Z48" s="31">
        <f t="shared" si="21"/>
        <v>0</v>
      </c>
      <c r="AA48" s="31">
        <f t="shared" si="22"/>
        <v>4.1000000000000005</v>
      </c>
      <c r="AB48" s="31">
        <f t="shared" si="23"/>
        <v>7.1500000000000012</v>
      </c>
    </row>
    <row r="49" spans="1:28" ht="24.95" customHeight="1">
      <c r="A49" s="32">
        <f>Seznam!B114</f>
        <v>14</v>
      </c>
      <c r="B49" s="244" t="str">
        <f>Seznam!C114</f>
        <v>Migsch Yana</v>
      </c>
      <c r="C49" s="244">
        <f>Seznam!D114</f>
        <v>2007</v>
      </c>
      <c r="D49" s="244" t="str">
        <f>Seznam!E114</f>
        <v>TGUS Salzburg</v>
      </c>
      <c r="E49" s="244" t="str">
        <f>Seznam!F114</f>
        <v>AUT</v>
      </c>
      <c r="F49" s="198" t="s">
        <v>1607</v>
      </c>
      <c r="G49" s="207">
        <v>0.6</v>
      </c>
      <c r="H49" s="208">
        <v>0.3</v>
      </c>
      <c r="I49" s="209">
        <f t="shared" si="11"/>
        <v>0.89999999999999991</v>
      </c>
      <c r="J49" s="223">
        <v>2</v>
      </c>
      <c r="K49" s="224">
        <v>5.5</v>
      </c>
      <c r="L49" s="225">
        <v>4.9000000000000004</v>
      </c>
      <c r="M49" s="226">
        <v>5</v>
      </c>
      <c r="N49" s="226">
        <v>4.3</v>
      </c>
      <c r="O49" s="227">
        <f t="shared" si="12"/>
        <v>4.95</v>
      </c>
      <c r="P49" s="231">
        <f t="shared" si="13"/>
        <v>3.05</v>
      </c>
      <c r="Q49" s="225"/>
      <c r="R49" s="211">
        <f t="shared" si="14"/>
        <v>3.9499999999999997</v>
      </c>
      <c r="S49" s="24">
        <f t="shared" si="15"/>
        <v>9.35</v>
      </c>
      <c r="T49" s="20">
        <f t="shared" si="16"/>
        <v>16</v>
      </c>
      <c r="U49" s="25">
        <f t="shared" si="17"/>
        <v>10</v>
      </c>
      <c r="W49" s="35" t="str">
        <f t="shared" si="18"/>
        <v>švih</v>
      </c>
      <c r="X49" s="31">
        <f t="shared" si="19"/>
        <v>0.89999999999999991</v>
      </c>
      <c r="Y49" s="31">
        <f t="shared" si="20"/>
        <v>3.05</v>
      </c>
      <c r="Z49" s="31">
        <f t="shared" si="21"/>
        <v>0</v>
      </c>
      <c r="AA49" s="31">
        <f t="shared" si="22"/>
        <v>3.9499999999999997</v>
      </c>
      <c r="AB49" s="31">
        <f t="shared" si="23"/>
        <v>9.35</v>
      </c>
    </row>
    <row r="50" spans="1:28" ht="24.95" customHeight="1">
      <c r="A50" s="32">
        <f>Seznam!B115</f>
        <v>15</v>
      </c>
      <c r="B50" s="244" t="str">
        <f>Seznam!C115</f>
        <v>Klimešová Barbora</v>
      </c>
      <c r="C50" s="244">
        <f>Seznam!D115</f>
        <v>2008</v>
      </c>
      <c r="D50" s="244" t="str">
        <f>Seznam!E115</f>
        <v>TJ Sokol Bedřichov</v>
      </c>
      <c r="E50" s="244" t="str">
        <f>Seznam!F115</f>
        <v>CZE</v>
      </c>
      <c r="F50" s="198" t="s">
        <v>1610</v>
      </c>
      <c r="G50" s="207">
        <v>1.1000000000000001</v>
      </c>
      <c r="H50" s="208">
        <v>0.3</v>
      </c>
      <c r="I50" s="209">
        <f t="shared" si="11"/>
        <v>1.4000000000000001</v>
      </c>
      <c r="J50" s="223">
        <v>2.4</v>
      </c>
      <c r="K50" s="224">
        <v>4</v>
      </c>
      <c r="L50" s="225">
        <v>5.2</v>
      </c>
      <c r="M50" s="226">
        <v>4.9000000000000004</v>
      </c>
      <c r="N50" s="226">
        <v>4.0999999999999996</v>
      </c>
      <c r="O50" s="227">
        <f t="shared" si="12"/>
        <v>4.5</v>
      </c>
      <c r="P50" s="231">
        <f t="shared" si="13"/>
        <v>3.0999999999999996</v>
      </c>
      <c r="Q50" s="225"/>
      <c r="R50" s="211">
        <f t="shared" si="14"/>
        <v>4.5</v>
      </c>
      <c r="S50" s="24">
        <f t="shared" si="15"/>
        <v>8.8000000000000007</v>
      </c>
      <c r="T50" s="20">
        <f t="shared" si="16"/>
        <v>12</v>
      </c>
      <c r="U50" s="25">
        <f t="shared" si="17"/>
        <v>12</v>
      </c>
      <c r="W50" s="35" t="str">
        <f t="shared" si="18"/>
        <v>obruč</v>
      </c>
      <c r="X50" s="31">
        <f t="shared" si="19"/>
        <v>1.4000000000000001</v>
      </c>
      <c r="Y50" s="31">
        <f t="shared" si="20"/>
        <v>3.0999999999999996</v>
      </c>
      <c r="Z50" s="31">
        <f t="shared" si="21"/>
        <v>0</v>
      </c>
      <c r="AA50" s="31">
        <f t="shared" si="22"/>
        <v>4.5</v>
      </c>
      <c r="AB50" s="31">
        <f t="shared" si="23"/>
        <v>8.8000000000000007</v>
      </c>
    </row>
    <row r="51" spans="1:28" ht="24.95" customHeight="1">
      <c r="A51" s="32">
        <f>Seznam!B116</f>
        <v>16</v>
      </c>
      <c r="B51" s="244" t="str">
        <f>Seznam!C116</f>
        <v>Králová Karin</v>
      </c>
      <c r="C51" s="244">
        <f>Seznam!D116</f>
        <v>2008</v>
      </c>
      <c r="D51" s="244" t="str">
        <f>Seznam!E116</f>
        <v>RG Proactive Milevsko</v>
      </c>
      <c r="E51" s="244" t="str">
        <f>Seznam!F116</f>
        <v>CZE</v>
      </c>
      <c r="F51" s="198" t="s">
        <v>1610</v>
      </c>
      <c r="G51" s="207">
        <v>1.7</v>
      </c>
      <c r="H51" s="208">
        <v>2.5</v>
      </c>
      <c r="I51" s="209">
        <f t="shared" si="11"/>
        <v>4.2</v>
      </c>
      <c r="J51" s="223">
        <v>1.2</v>
      </c>
      <c r="K51" s="224">
        <v>3.5</v>
      </c>
      <c r="L51" s="225">
        <v>3.1</v>
      </c>
      <c r="M51" s="226">
        <v>3.3</v>
      </c>
      <c r="N51" s="226">
        <v>3.6</v>
      </c>
      <c r="O51" s="227">
        <f t="shared" si="12"/>
        <v>3.4</v>
      </c>
      <c r="P51" s="231">
        <f t="shared" si="13"/>
        <v>5.4</v>
      </c>
      <c r="Q51" s="225"/>
      <c r="R51" s="211">
        <f t="shared" si="14"/>
        <v>9.6000000000000014</v>
      </c>
      <c r="S51" s="24">
        <f t="shared" si="15"/>
        <v>18.450000000000003</v>
      </c>
      <c r="T51" s="20">
        <f t="shared" si="16"/>
        <v>1</v>
      </c>
      <c r="U51" s="25">
        <f t="shared" si="17"/>
        <v>1</v>
      </c>
      <c r="W51" s="35" t="str">
        <f t="shared" si="18"/>
        <v>obruč</v>
      </c>
      <c r="X51" s="31">
        <f t="shared" si="19"/>
        <v>4.2</v>
      </c>
      <c r="Y51" s="31">
        <f t="shared" si="20"/>
        <v>5.4</v>
      </c>
      <c r="Z51" s="31">
        <f t="shared" si="21"/>
        <v>0</v>
      </c>
      <c r="AA51" s="31">
        <f t="shared" si="22"/>
        <v>9.6000000000000014</v>
      </c>
      <c r="AB51" s="31">
        <f t="shared" si="23"/>
        <v>18.450000000000003</v>
      </c>
    </row>
    <row r="52" spans="1:28" ht="24.95" customHeight="1">
      <c r="A52" s="32">
        <f>Seznam!B117</f>
        <v>17</v>
      </c>
      <c r="B52" s="244" t="str">
        <f>Seznam!C117</f>
        <v>Špalová Klára</v>
      </c>
      <c r="C52" s="244">
        <f>Seznam!D117</f>
        <v>2007</v>
      </c>
      <c r="D52" s="244" t="str">
        <f>Seznam!E117</f>
        <v>SK GymŠarm Plzeň</v>
      </c>
      <c r="E52" s="244" t="str">
        <f>Seznam!F117</f>
        <v>CZE</v>
      </c>
      <c r="F52" s="198" t="s">
        <v>1615</v>
      </c>
      <c r="G52" s="207">
        <v>0.6</v>
      </c>
      <c r="H52" s="208">
        <v>0.6</v>
      </c>
      <c r="I52" s="209">
        <f t="shared" si="11"/>
        <v>1.2</v>
      </c>
      <c r="J52" s="223">
        <v>2.4</v>
      </c>
      <c r="K52" s="224">
        <v>5.4</v>
      </c>
      <c r="L52" s="225">
        <v>4.7</v>
      </c>
      <c r="M52" s="226">
        <v>6.1</v>
      </c>
      <c r="N52" s="226">
        <v>6.2</v>
      </c>
      <c r="O52" s="227">
        <f t="shared" si="12"/>
        <v>5.75</v>
      </c>
      <c r="P52" s="231">
        <f t="shared" si="13"/>
        <v>1.8499999999999996</v>
      </c>
      <c r="Q52" s="225"/>
      <c r="R52" s="211">
        <f t="shared" si="14"/>
        <v>3.05</v>
      </c>
      <c r="S52" s="24">
        <f t="shared" si="15"/>
        <v>3.55</v>
      </c>
      <c r="T52" s="20">
        <f t="shared" si="16"/>
        <v>21</v>
      </c>
      <c r="U52" s="25">
        <f t="shared" si="17"/>
        <v>24</v>
      </c>
      <c r="W52" s="35" t="str">
        <f t="shared" si="18"/>
        <v>míč</v>
      </c>
      <c r="X52" s="31">
        <f t="shared" si="19"/>
        <v>1.2</v>
      </c>
      <c r="Y52" s="31">
        <f t="shared" si="20"/>
        <v>1.8499999999999996</v>
      </c>
      <c r="Z52" s="31">
        <f t="shared" si="21"/>
        <v>0</v>
      </c>
      <c r="AA52" s="31">
        <f t="shared" si="22"/>
        <v>3.05</v>
      </c>
      <c r="AB52" s="31">
        <f t="shared" si="23"/>
        <v>3.55</v>
      </c>
    </row>
    <row r="53" spans="1:28" ht="24.95" customHeight="1">
      <c r="A53" s="32">
        <f>Seznam!B118</f>
        <v>18</v>
      </c>
      <c r="B53" s="244" t="str">
        <f>Seznam!C118</f>
        <v>Kloubková Eliška</v>
      </c>
      <c r="C53" s="244">
        <f>Seznam!D118</f>
        <v>2007</v>
      </c>
      <c r="D53" s="244" t="str">
        <f>Seznam!E118</f>
        <v>TJ Sokol Jablonec nad Nisou</v>
      </c>
      <c r="E53" s="244" t="str">
        <f>Seznam!F118</f>
        <v>CZE</v>
      </c>
      <c r="F53" s="198" t="s">
        <v>1610</v>
      </c>
      <c r="G53" s="207">
        <v>1.6</v>
      </c>
      <c r="H53" s="208">
        <v>1.8</v>
      </c>
      <c r="I53" s="209">
        <f t="shared" si="11"/>
        <v>3.4000000000000004</v>
      </c>
      <c r="J53" s="223">
        <v>1.1000000000000001</v>
      </c>
      <c r="K53" s="224">
        <v>3.3</v>
      </c>
      <c r="L53" s="225">
        <v>3.7</v>
      </c>
      <c r="M53" s="226">
        <v>3</v>
      </c>
      <c r="N53" s="226">
        <v>3.8</v>
      </c>
      <c r="O53" s="227">
        <f t="shared" si="12"/>
        <v>3.5</v>
      </c>
      <c r="P53" s="231">
        <f t="shared" si="13"/>
        <v>5.4</v>
      </c>
      <c r="Q53" s="225"/>
      <c r="R53" s="211">
        <f t="shared" si="14"/>
        <v>8.8000000000000007</v>
      </c>
      <c r="S53" s="24">
        <f t="shared" si="15"/>
        <v>16.950000000000003</v>
      </c>
      <c r="T53" s="20">
        <f t="shared" si="16"/>
        <v>2</v>
      </c>
      <c r="U53" s="25">
        <f t="shared" si="17"/>
        <v>3</v>
      </c>
      <c r="W53" s="35" t="str">
        <f t="shared" si="18"/>
        <v>obruč</v>
      </c>
      <c r="X53" s="31">
        <f t="shared" si="19"/>
        <v>3.4000000000000004</v>
      </c>
      <c r="Y53" s="31">
        <f t="shared" si="20"/>
        <v>5.4</v>
      </c>
      <c r="Z53" s="31">
        <f t="shared" si="21"/>
        <v>0</v>
      </c>
      <c r="AA53" s="31">
        <f t="shared" si="22"/>
        <v>8.8000000000000007</v>
      </c>
      <c r="AB53" s="31">
        <f t="shared" si="23"/>
        <v>16.950000000000003</v>
      </c>
    </row>
    <row r="54" spans="1:28" ht="24.95" customHeight="1">
      <c r="A54" s="32">
        <f>Seznam!B119</f>
        <v>19</v>
      </c>
      <c r="B54" s="244" t="str">
        <f>Seznam!C119</f>
        <v>Šimáková Aneta</v>
      </c>
      <c r="C54" s="244">
        <f>Seznam!D119</f>
        <v>2008</v>
      </c>
      <c r="D54" s="244" t="str">
        <f>Seznam!E119</f>
        <v>RG Proactive Milevsko</v>
      </c>
      <c r="E54" s="244" t="str">
        <f>Seznam!F119</f>
        <v>CZE</v>
      </c>
      <c r="F54" s="198" t="s">
        <v>1610</v>
      </c>
      <c r="G54" s="207">
        <v>1.6</v>
      </c>
      <c r="H54" s="208">
        <v>2</v>
      </c>
      <c r="I54" s="209">
        <f t="shared" si="11"/>
        <v>3.6</v>
      </c>
      <c r="J54" s="223">
        <v>1.3</v>
      </c>
      <c r="K54" s="224">
        <v>3.4</v>
      </c>
      <c r="L54" s="225">
        <v>4.9000000000000004</v>
      </c>
      <c r="M54" s="226">
        <v>3.9</v>
      </c>
      <c r="N54" s="226">
        <v>3.6</v>
      </c>
      <c r="O54" s="227">
        <f t="shared" si="12"/>
        <v>3.75</v>
      </c>
      <c r="P54" s="231">
        <f t="shared" si="13"/>
        <v>4.9499999999999993</v>
      </c>
      <c r="Q54" s="225"/>
      <c r="R54" s="211">
        <f t="shared" si="14"/>
        <v>8.5499999999999989</v>
      </c>
      <c r="S54" s="24">
        <f t="shared" si="15"/>
        <v>15.1</v>
      </c>
      <c r="T54" s="20">
        <f t="shared" si="16"/>
        <v>4</v>
      </c>
      <c r="U54" s="25">
        <f t="shared" si="17"/>
        <v>4</v>
      </c>
      <c r="W54" s="35" t="str">
        <f t="shared" si="18"/>
        <v>obruč</v>
      </c>
      <c r="X54" s="31">
        <f t="shared" si="19"/>
        <v>3.6</v>
      </c>
      <c r="Y54" s="31">
        <f t="shared" si="20"/>
        <v>4.9499999999999993</v>
      </c>
      <c r="Z54" s="31">
        <f t="shared" si="21"/>
        <v>0</v>
      </c>
      <c r="AA54" s="31">
        <f t="shared" si="22"/>
        <v>8.5499999999999989</v>
      </c>
      <c r="AB54" s="31">
        <f t="shared" si="23"/>
        <v>15.1</v>
      </c>
    </row>
    <row r="55" spans="1:28" ht="24.95" customHeight="1">
      <c r="A55" s="32">
        <f>Seznam!B120</f>
        <v>20</v>
      </c>
      <c r="B55" s="244" t="str">
        <f>Seznam!C120</f>
        <v>Koutná Tereza</v>
      </c>
      <c r="C55" s="244">
        <f>Seznam!D120</f>
        <v>2007</v>
      </c>
      <c r="D55" s="244" t="str">
        <f>Seznam!E120</f>
        <v>Sportunion Rauris</v>
      </c>
      <c r="E55" s="244" t="str">
        <f>Seznam!F120</f>
        <v>AUT</v>
      </c>
      <c r="F55" s="198" t="s">
        <v>1615</v>
      </c>
      <c r="G55" s="207">
        <v>2.2999999999999998</v>
      </c>
      <c r="H55" s="208">
        <v>1.7</v>
      </c>
      <c r="I55" s="209">
        <f t="shared" si="11"/>
        <v>4</v>
      </c>
      <c r="J55" s="223">
        <v>1.6</v>
      </c>
      <c r="K55" s="224">
        <v>3.5</v>
      </c>
      <c r="L55" s="225">
        <v>3.9</v>
      </c>
      <c r="M55" s="226">
        <v>4.8</v>
      </c>
      <c r="N55" s="226">
        <v>3.3</v>
      </c>
      <c r="O55" s="227">
        <f t="shared" si="12"/>
        <v>3.7</v>
      </c>
      <c r="P55" s="231">
        <f t="shared" si="13"/>
        <v>4.7</v>
      </c>
      <c r="Q55" s="225"/>
      <c r="R55" s="211">
        <f t="shared" si="14"/>
        <v>8.6999999999999993</v>
      </c>
      <c r="S55" s="24">
        <f t="shared" si="15"/>
        <v>13.2</v>
      </c>
      <c r="T55" s="20">
        <f t="shared" si="16"/>
        <v>3</v>
      </c>
      <c r="U55" s="25">
        <f t="shared" si="17"/>
        <v>5</v>
      </c>
      <c r="W55" s="35" t="str">
        <f t="shared" si="18"/>
        <v>míč</v>
      </c>
      <c r="X55" s="31">
        <f t="shared" si="19"/>
        <v>4</v>
      </c>
      <c r="Y55" s="31">
        <f t="shared" si="20"/>
        <v>4.7</v>
      </c>
      <c r="Z55" s="31">
        <f t="shared" si="21"/>
        <v>0</v>
      </c>
      <c r="AA55" s="31">
        <f t="shared" si="22"/>
        <v>8.6999999999999993</v>
      </c>
      <c r="AB55" s="31">
        <f t="shared" si="23"/>
        <v>13.2</v>
      </c>
    </row>
    <row r="56" spans="1:28" ht="24.95" customHeight="1">
      <c r="A56" s="32">
        <f>Seznam!B121</f>
        <v>21</v>
      </c>
      <c r="B56" s="244" t="str">
        <f>Seznam!C121</f>
        <v>Bendl Lea</v>
      </c>
      <c r="C56" s="244">
        <f>Seznam!D121</f>
        <v>2007</v>
      </c>
      <c r="D56" s="244" t="str">
        <f>Seznam!E121</f>
        <v>TGUS Salzburg</v>
      </c>
      <c r="E56" s="244" t="str">
        <f>Seznam!F121</f>
        <v>AUT</v>
      </c>
      <c r="F56" s="198" t="s">
        <v>1615</v>
      </c>
      <c r="G56" s="207">
        <v>1.6</v>
      </c>
      <c r="H56" s="208">
        <v>0.7</v>
      </c>
      <c r="I56" s="209">
        <f t="shared" si="11"/>
        <v>2.2999999999999998</v>
      </c>
      <c r="J56" s="223">
        <v>3.6</v>
      </c>
      <c r="K56" s="224">
        <v>5</v>
      </c>
      <c r="L56" s="225">
        <v>3.8</v>
      </c>
      <c r="M56" s="226">
        <v>5.2</v>
      </c>
      <c r="N56" s="226">
        <v>4.8</v>
      </c>
      <c r="O56" s="227">
        <f t="shared" si="12"/>
        <v>4.9000000000000004</v>
      </c>
      <c r="P56" s="231">
        <f t="shared" si="13"/>
        <v>1.5</v>
      </c>
      <c r="Q56" s="225"/>
      <c r="R56" s="211">
        <f t="shared" si="14"/>
        <v>3.8</v>
      </c>
      <c r="S56" s="24">
        <f t="shared" si="15"/>
        <v>7.45</v>
      </c>
      <c r="T56" s="20">
        <f t="shared" si="16"/>
        <v>19</v>
      </c>
      <c r="U56" s="25">
        <f t="shared" si="17"/>
        <v>14</v>
      </c>
      <c r="W56" s="35" t="str">
        <f t="shared" si="18"/>
        <v>míč</v>
      </c>
      <c r="X56" s="31">
        <f t="shared" si="19"/>
        <v>2.2999999999999998</v>
      </c>
      <c r="Y56" s="31">
        <f t="shared" si="20"/>
        <v>1.5</v>
      </c>
      <c r="Z56" s="31">
        <f t="shared" si="21"/>
        <v>0</v>
      </c>
      <c r="AA56" s="31">
        <f t="shared" si="22"/>
        <v>3.8</v>
      </c>
      <c r="AB56" s="31">
        <f t="shared" si="23"/>
        <v>7.45</v>
      </c>
    </row>
    <row r="57" spans="1:28" ht="24.95" customHeight="1">
      <c r="A57" s="32">
        <f>Seznam!B122</f>
        <v>22</v>
      </c>
      <c r="B57" s="244" t="str">
        <f>Seznam!C122</f>
        <v>Vojáčková Eliška</v>
      </c>
      <c r="C57" s="244">
        <f>Seznam!D122</f>
        <v>2008</v>
      </c>
      <c r="D57" s="244" t="str">
        <f>Seznam!E122</f>
        <v>SK GymŠarm Plzeň</v>
      </c>
      <c r="E57" s="244" t="str">
        <f>Seznam!F122</f>
        <v>CZE</v>
      </c>
      <c r="F57" s="198" t="s">
        <v>1607</v>
      </c>
      <c r="G57" s="207">
        <v>1.5</v>
      </c>
      <c r="H57" s="208">
        <v>0.8</v>
      </c>
      <c r="I57" s="209">
        <f t="shared" si="11"/>
        <v>2.2999999999999998</v>
      </c>
      <c r="J57" s="223">
        <v>2.1</v>
      </c>
      <c r="K57" s="224">
        <v>5.3</v>
      </c>
      <c r="L57" s="225">
        <v>5.8</v>
      </c>
      <c r="M57" s="226">
        <v>4</v>
      </c>
      <c r="N57" s="226">
        <v>4.0999999999999996</v>
      </c>
      <c r="O57" s="227">
        <f t="shared" si="12"/>
        <v>4.7</v>
      </c>
      <c r="P57" s="231">
        <f t="shared" si="13"/>
        <v>3.2</v>
      </c>
      <c r="Q57" s="225"/>
      <c r="R57" s="211">
        <f t="shared" si="14"/>
        <v>5.5</v>
      </c>
      <c r="S57" s="24">
        <f t="shared" si="15"/>
        <v>6.3999999999999995</v>
      </c>
      <c r="T57" s="20">
        <f t="shared" si="16"/>
        <v>9</v>
      </c>
      <c r="U57" s="25">
        <f t="shared" si="17"/>
        <v>20</v>
      </c>
      <c r="W57" s="35" t="str">
        <f t="shared" si="18"/>
        <v>švih</v>
      </c>
      <c r="X57" s="31">
        <f t="shared" si="19"/>
        <v>2.2999999999999998</v>
      </c>
      <c r="Y57" s="31">
        <f t="shared" si="20"/>
        <v>3.2</v>
      </c>
      <c r="Z57" s="31">
        <f t="shared" si="21"/>
        <v>0</v>
      </c>
      <c r="AA57" s="31">
        <f t="shared" si="22"/>
        <v>5.5</v>
      </c>
      <c r="AB57" s="31">
        <f t="shared" si="23"/>
        <v>6.3999999999999995</v>
      </c>
    </row>
    <row r="58" spans="1:28" ht="24.95" customHeight="1">
      <c r="A58" s="32">
        <f>Seznam!B123</f>
        <v>23</v>
      </c>
      <c r="B58" s="244" t="str">
        <f>Seznam!C123</f>
        <v>Tylová Natálie</v>
      </c>
      <c r="C58" s="244">
        <f>Seznam!D123</f>
        <v>2007</v>
      </c>
      <c r="D58" s="244" t="str">
        <f>Seznam!E123</f>
        <v>TJ Sokol Jablonec nad Nisou</v>
      </c>
      <c r="E58" s="244" t="str">
        <f>Seznam!F123</f>
        <v>CZE</v>
      </c>
      <c r="F58" s="198" t="s">
        <v>1607</v>
      </c>
      <c r="G58" s="207">
        <v>1.3</v>
      </c>
      <c r="H58" s="208">
        <v>0.7</v>
      </c>
      <c r="I58" s="209">
        <f t="shared" si="11"/>
        <v>2</v>
      </c>
      <c r="J58" s="223">
        <v>1.5</v>
      </c>
      <c r="K58" s="224">
        <v>3.2</v>
      </c>
      <c r="L58" s="225">
        <v>3.7</v>
      </c>
      <c r="M58" s="226">
        <v>4.8</v>
      </c>
      <c r="N58" s="226">
        <v>3.9</v>
      </c>
      <c r="O58" s="227">
        <f t="shared" si="12"/>
        <v>3.8</v>
      </c>
      <c r="P58" s="231">
        <f t="shared" si="13"/>
        <v>4.7</v>
      </c>
      <c r="Q58" s="225"/>
      <c r="R58" s="211">
        <f t="shared" si="14"/>
        <v>6.7</v>
      </c>
      <c r="S58" s="24">
        <f t="shared" si="15"/>
        <v>13</v>
      </c>
      <c r="T58" s="20">
        <f t="shared" si="16"/>
        <v>7</v>
      </c>
      <c r="U58" s="25">
        <f t="shared" si="17"/>
        <v>7</v>
      </c>
      <c r="W58" s="35" t="str">
        <f t="shared" si="18"/>
        <v>švih</v>
      </c>
      <c r="X58" s="31">
        <f t="shared" si="19"/>
        <v>2</v>
      </c>
      <c r="Y58" s="31">
        <f t="shared" si="20"/>
        <v>4.7</v>
      </c>
      <c r="Z58" s="31">
        <f t="shared" si="21"/>
        <v>0</v>
      </c>
      <c r="AA58" s="31">
        <f t="shared" si="22"/>
        <v>6.7</v>
      </c>
      <c r="AB58" s="31">
        <f t="shared" si="23"/>
        <v>13</v>
      </c>
    </row>
    <row r="59" spans="1:28" ht="24.95" customHeight="1">
      <c r="A59" s="32">
        <f>Seznam!B124</f>
        <v>24</v>
      </c>
      <c r="B59" s="244" t="str">
        <f>Seznam!C124</f>
        <v>Šimáková Veronika</v>
      </c>
      <c r="C59" s="244">
        <f>Seznam!D124</f>
        <v>2007</v>
      </c>
      <c r="D59" s="244" t="str">
        <f>Seznam!E124</f>
        <v>RG Proactive Milevsko</v>
      </c>
      <c r="E59" s="244" t="str">
        <f>Seznam!F124</f>
        <v>CZE</v>
      </c>
      <c r="F59" s="198" t="s">
        <v>1610</v>
      </c>
      <c r="G59" s="207">
        <v>1.3</v>
      </c>
      <c r="H59" s="208">
        <v>2</v>
      </c>
      <c r="I59" s="209">
        <f t="shared" si="11"/>
        <v>3.3</v>
      </c>
      <c r="J59" s="223">
        <v>1.3</v>
      </c>
      <c r="K59" s="224">
        <v>5</v>
      </c>
      <c r="L59" s="225">
        <v>4.5999999999999996</v>
      </c>
      <c r="M59" s="226">
        <v>5.4</v>
      </c>
      <c r="N59" s="226">
        <v>4.5</v>
      </c>
      <c r="O59" s="227">
        <f t="shared" si="12"/>
        <v>4.8</v>
      </c>
      <c r="P59" s="231">
        <f t="shared" si="13"/>
        <v>3.8999999999999995</v>
      </c>
      <c r="Q59" s="225">
        <v>0.6</v>
      </c>
      <c r="R59" s="211">
        <f t="shared" si="14"/>
        <v>6.6</v>
      </c>
      <c r="S59" s="24">
        <f t="shared" si="15"/>
        <v>12.899999999999999</v>
      </c>
      <c r="T59" s="20">
        <f t="shared" si="16"/>
        <v>8</v>
      </c>
      <c r="U59" s="25">
        <f t="shared" si="17"/>
        <v>8</v>
      </c>
      <c r="W59" s="35" t="str">
        <f t="shared" si="18"/>
        <v>obruč</v>
      </c>
      <c r="X59" s="31">
        <f t="shared" si="19"/>
        <v>3.3</v>
      </c>
      <c r="Y59" s="31">
        <f t="shared" si="20"/>
        <v>3.8999999999999995</v>
      </c>
      <c r="Z59" s="31">
        <f t="shared" si="21"/>
        <v>0.6</v>
      </c>
      <c r="AA59" s="31">
        <f t="shared" si="22"/>
        <v>6.6</v>
      </c>
      <c r="AB59" s="31">
        <f t="shared" si="23"/>
        <v>12.899999999999999</v>
      </c>
    </row>
  </sheetData>
  <mergeCells count="16">
    <mergeCell ref="T34:T35"/>
    <mergeCell ref="U34:U35"/>
    <mergeCell ref="A34:A35"/>
    <mergeCell ref="B34:B35"/>
    <mergeCell ref="C34:C35"/>
    <mergeCell ref="D34:D35"/>
    <mergeCell ref="E34:E35"/>
    <mergeCell ref="F34:F3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36:N59 G36:H59 G9:H32 J9:N32">
    <cfRule type="cellIs" dxfId="11" priority="1" stopIfTrue="1" operator="equal">
      <formula>0</formula>
    </cfRule>
  </conditionalFormatting>
  <conditionalFormatting sqref="I36:I59 I9:I32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36:O59 O9:O32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topLeftCell="G40" workbookViewId="0">
      <selection activeCell="O75" sqref="O75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10" t="s">
        <v>1053</v>
      </c>
      <c r="O1" s="172" t="s">
        <v>11</v>
      </c>
      <c r="P1" s="1"/>
      <c r="Q1" s="249" t="s">
        <v>1262</v>
      </c>
      <c r="R1" s="250"/>
      <c r="S1" s="25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197">
        <v>4</v>
      </c>
      <c r="P2" s="1"/>
      <c r="Q2" s="24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Popis!$B$15</f>
        <v>10. kategorie: kadetky starší, ročník 2006-2004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6.5" customHeight="1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Popis!$D$15</f>
        <v>sestava s míčem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customHeight="1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18" t="s">
        <v>1257</v>
      </c>
      <c r="K8" s="18" t="s">
        <v>9</v>
      </c>
      <c r="L8" s="18" t="s">
        <v>10</v>
      </c>
      <c r="M8" s="18" t="s">
        <v>1258</v>
      </c>
      <c r="N8" s="18" t="s">
        <v>1259</v>
      </c>
      <c r="O8" s="229" t="s">
        <v>1260</v>
      </c>
      <c r="P8" s="18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95" customHeight="1">
      <c r="A9" s="32">
        <f>Seznam!B125</f>
        <v>1</v>
      </c>
      <c r="B9" s="244" t="str">
        <f>Seznam!C125</f>
        <v>Murchová Ela</v>
      </c>
      <c r="C9" s="244">
        <f>Seznam!D125</f>
        <v>2005</v>
      </c>
      <c r="D9" s="244" t="str">
        <f>Seznam!E125</f>
        <v>TJ Sokol Praha VII</v>
      </c>
      <c r="E9" s="244" t="str">
        <f>Seznam!F125</f>
        <v>CZE</v>
      </c>
      <c r="F9" s="9" t="str">
        <f t="shared" ref="F9:F40" si="0">IF($G$7="sestava bez náčiní","bez"," ")</f>
        <v xml:space="preserve"> </v>
      </c>
      <c r="G9" s="207">
        <v>1.1000000000000001</v>
      </c>
      <c r="H9" s="208">
        <v>0.9</v>
      </c>
      <c r="I9" s="209">
        <f t="shared" ref="I9:I40" si="1">G9+H9</f>
        <v>2</v>
      </c>
      <c r="J9" s="223">
        <v>1.7</v>
      </c>
      <c r="K9" s="224">
        <v>4.3</v>
      </c>
      <c r="L9" s="225">
        <v>6.5</v>
      </c>
      <c r="M9" s="226">
        <v>3.9</v>
      </c>
      <c r="N9" s="226">
        <v>5.5</v>
      </c>
      <c r="O9" s="227">
        <f t="shared" ref="O9:O40" si="2">IF($O$2=2,TRUNC(SUM(K9:L9)/2*1000)/1000,IF($O$2=3,TRUNC(SUM(K9:M9)/3*1000)/1000,IF($O$2=4,TRUNC(MEDIAN(K9:N9)*1000)/1000,"???")))</f>
        <v>4.9000000000000004</v>
      </c>
      <c r="P9" s="231">
        <f t="shared" ref="P9:P40" si="3">IF(AND(J9=0,O9=0),0,IF(($Q$2-J9-O9)&lt;0,0,$Q$2-J9-O9))</f>
        <v>3.4000000000000004</v>
      </c>
      <c r="Q9" s="225"/>
      <c r="R9" s="211">
        <f t="shared" ref="R9:R40" si="4">I9+P9-Q9</f>
        <v>5.4</v>
      </c>
      <c r="S9" s="24" t="s">
        <v>199</v>
      </c>
      <c r="T9" s="20">
        <f t="shared" ref="T9:T40" si="5">RANK(R9,$R$9:$R$40)</f>
        <v>21</v>
      </c>
      <c r="U9" s="248" t="s">
        <v>199</v>
      </c>
      <c r="W9" s="35" t="str">
        <f t="shared" ref="W9:W40" si="6">F9</f>
        <v xml:space="preserve"> </v>
      </c>
      <c r="X9" s="31">
        <f t="shared" ref="X9:X40" si="7">I9</f>
        <v>2</v>
      </c>
      <c r="Y9" s="31">
        <f t="shared" ref="Y9:Y40" si="8">P9</f>
        <v>3.4000000000000004</v>
      </c>
      <c r="Z9" s="31">
        <f t="shared" ref="Z9:Z40" si="9">Q9</f>
        <v>0</v>
      </c>
      <c r="AA9" s="31">
        <f t="shared" ref="AA9:AA40" si="10">R9</f>
        <v>5.4</v>
      </c>
    </row>
    <row r="10" spans="1:27" ht="24.95" customHeight="1">
      <c r="A10" s="32">
        <f>Seznam!B126</f>
        <v>2</v>
      </c>
      <c r="B10" s="244" t="str">
        <f>Seznam!C126</f>
        <v>Olivová Tereza</v>
      </c>
      <c r="C10" s="244">
        <f>Seznam!D126</f>
        <v>2006</v>
      </c>
      <c r="D10" s="244" t="str">
        <f>Seznam!E126</f>
        <v>Active SVČ Žďár nad Sázavou</v>
      </c>
      <c r="E10" s="244" t="str">
        <f>Seznam!F126</f>
        <v>CZE</v>
      </c>
      <c r="F10" s="9" t="str">
        <f t="shared" si="0"/>
        <v xml:space="preserve"> </v>
      </c>
      <c r="G10" s="207">
        <v>0.4</v>
      </c>
      <c r="H10" s="208">
        <v>0.2</v>
      </c>
      <c r="I10" s="209">
        <f t="shared" si="1"/>
        <v>0.60000000000000009</v>
      </c>
      <c r="J10" s="223">
        <v>4</v>
      </c>
      <c r="K10" s="224">
        <v>6.5</v>
      </c>
      <c r="L10" s="225">
        <v>6.4</v>
      </c>
      <c r="M10" s="226">
        <v>6.2</v>
      </c>
      <c r="N10" s="226">
        <v>7.6</v>
      </c>
      <c r="O10" s="227">
        <f t="shared" si="2"/>
        <v>6.45</v>
      </c>
      <c r="P10" s="231">
        <f t="shared" si="3"/>
        <v>0</v>
      </c>
      <c r="Q10" s="225"/>
      <c r="R10" s="211">
        <f t="shared" si="4"/>
        <v>0.60000000000000009</v>
      </c>
      <c r="S10" s="24" t="s">
        <v>199</v>
      </c>
      <c r="T10" s="20">
        <f t="shared" si="5"/>
        <v>32</v>
      </c>
      <c r="U10" s="248" t="s">
        <v>199</v>
      </c>
      <c r="W10" s="35" t="str">
        <f t="shared" si="6"/>
        <v xml:space="preserve"> </v>
      </c>
      <c r="X10" s="31">
        <f t="shared" si="7"/>
        <v>0.60000000000000009</v>
      </c>
      <c r="Y10" s="31">
        <f t="shared" si="8"/>
        <v>0</v>
      </c>
      <c r="Z10" s="31">
        <f t="shared" si="9"/>
        <v>0</v>
      </c>
      <c r="AA10" s="31">
        <f t="shared" si="10"/>
        <v>0.60000000000000009</v>
      </c>
    </row>
    <row r="11" spans="1:27" ht="24.95" customHeight="1">
      <c r="A11" s="32">
        <f>Seznam!B127</f>
        <v>3</v>
      </c>
      <c r="B11" s="244" t="str">
        <f>Seznam!C127</f>
        <v>Menšíková Adéla</v>
      </c>
      <c r="C11" s="244">
        <f>Seznam!D127</f>
        <v>2005</v>
      </c>
      <c r="D11" s="244" t="str">
        <f>Seznam!E127</f>
        <v>TJ Sokol Bedřichov</v>
      </c>
      <c r="E11" s="244" t="str">
        <f>Seznam!F127</f>
        <v>CZE</v>
      </c>
      <c r="F11" s="9" t="str">
        <f t="shared" si="0"/>
        <v xml:space="preserve"> </v>
      </c>
      <c r="G11" s="207">
        <v>1.8</v>
      </c>
      <c r="H11" s="208">
        <v>1.9</v>
      </c>
      <c r="I11" s="209">
        <f t="shared" si="1"/>
        <v>3.7</v>
      </c>
      <c r="J11" s="223">
        <v>1.4</v>
      </c>
      <c r="K11" s="224">
        <v>6.5</v>
      </c>
      <c r="L11" s="225">
        <v>4.5999999999999996</v>
      </c>
      <c r="M11" s="226">
        <v>3.8</v>
      </c>
      <c r="N11" s="226">
        <v>5</v>
      </c>
      <c r="O11" s="227">
        <f t="shared" si="2"/>
        <v>4.8</v>
      </c>
      <c r="P11" s="231">
        <f t="shared" si="3"/>
        <v>3.8</v>
      </c>
      <c r="Q11" s="225"/>
      <c r="R11" s="211">
        <f t="shared" si="4"/>
        <v>7.5</v>
      </c>
      <c r="S11" s="24" t="s">
        <v>199</v>
      </c>
      <c r="T11" s="20">
        <f t="shared" si="5"/>
        <v>11</v>
      </c>
      <c r="U11" s="248" t="s">
        <v>199</v>
      </c>
      <c r="W11" s="35" t="str">
        <f t="shared" si="6"/>
        <v xml:space="preserve"> </v>
      </c>
      <c r="X11" s="31">
        <f t="shared" si="7"/>
        <v>3.7</v>
      </c>
      <c r="Y11" s="31">
        <f t="shared" si="8"/>
        <v>3.8</v>
      </c>
      <c r="Z11" s="31">
        <f t="shared" si="9"/>
        <v>0</v>
      </c>
      <c r="AA11" s="31">
        <f t="shared" si="10"/>
        <v>7.5</v>
      </c>
    </row>
    <row r="12" spans="1:27" ht="24.95" customHeight="1">
      <c r="A12" s="173">
        <f>Seznam!B128</f>
        <v>4</v>
      </c>
      <c r="B12" s="283" t="str">
        <f>Seznam!C128</f>
        <v>Slavíčková Aneta</v>
      </c>
      <c r="C12" s="283">
        <f>Seznam!D128</f>
        <v>2005</v>
      </c>
      <c r="D12" s="283" t="str">
        <f>Seznam!E128</f>
        <v>TJ Žďár nad Sázavou</v>
      </c>
      <c r="E12" s="283" t="str">
        <f>Seznam!F128</f>
        <v>CZE</v>
      </c>
      <c r="F12" s="9" t="str">
        <f t="shared" si="0"/>
        <v xml:space="preserve"> </v>
      </c>
      <c r="G12" s="207">
        <v>0.7</v>
      </c>
      <c r="H12" s="208">
        <v>1.3</v>
      </c>
      <c r="I12" s="209">
        <f t="shared" ref="I12" si="11">G12+H12</f>
        <v>2</v>
      </c>
      <c r="J12" s="223">
        <v>1.4</v>
      </c>
      <c r="K12" s="224">
        <v>5</v>
      </c>
      <c r="L12" s="225">
        <v>5.8</v>
      </c>
      <c r="M12" s="226">
        <v>4.7</v>
      </c>
      <c r="N12" s="226">
        <v>4.7</v>
      </c>
      <c r="O12" s="227">
        <f t="shared" si="2"/>
        <v>4.8499999999999996</v>
      </c>
      <c r="P12" s="231">
        <f t="shared" si="3"/>
        <v>3.75</v>
      </c>
      <c r="Q12" s="225"/>
      <c r="R12" s="211">
        <f t="shared" si="4"/>
        <v>5.75</v>
      </c>
      <c r="S12" s="24" t="s">
        <v>199</v>
      </c>
      <c r="T12" s="20">
        <f t="shared" si="5"/>
        <v>18</v>
      </c>
      <c r="U12" s="248" t="s">
        <v>199</v>
      </c>
      <c r="W12" s="35" t="str">
        <f t="shared" si="6"/>
        <v xml:space="preserve"> </v>
      </c>
      <c r="X12" s="31">
        <f t="shared" si="7"/>
        <v>2</v>
      </c>
      <c r="Y12" s="31">
        <f t="shared" si="8"/>
        <v>3.75</v>
      </c>
      <c r="Z12" s="31">
        <f t="shared" si="9"/>
        <v>0</v>
      </c>
      <c r="AA12" s="31">
        <f t="shared" si="10"/>
        <v>5.75</v>
      </c>
    </row>
    <row r="13" spans="1:27" ht="24.95" customHeight="1">
      <c r="A13" s="173">
        <f>Seznam!B129</f>
        <v>5</v>
      </c>
      <c r="B13" s="283" t="str">
        <f>Seznam!C129</f>
        <v>Stöckl Lea</v>
      </c>
      <c r="C13" s="283">
        <f>Seznam!D129</f>
        <v>2005</v>
      </c>
      <c r="D13" s="283" t="str">
        <f>Seznam!E129</f>
        <v>Sportunion Rauris</v>
      </c>
      <c r="E13" s="283" t="str">
        <f>Seznam!F129</f>
        <v>AUT</v>
      </c>
      <c r="F13" s="9" t="str">
        <f t="shared" si="0"/>
        <v xml:space="preserve"> </v>
      </c>
      <c r="G13" s="207">
        <v>1.4</v>
      </c>
      <c r="H13" s="208">
        <v>1</v>
      </c>
      <c r="I13" s="209">
        <f t="shared" si="1"/>
        <v>2.4</v>
      </c>
      <c r="J13" s="223">
        <v>2.6</v>
      </c>
      <c r="K13" s="224">
        <v>3.1</v>
      </c>
      <c r="L13" s="225">
        <v>5.7</v>
      </c>
      <c r="M13" s="226">
        <v>3.3</v>
      </c>
      <c r="N13" s="226">
        <v>3.5</v>
      </c>
      <c r="O13" s="227">
        <f t="shared" si="2"/>
        <v>3.4</v>
      </c>
      <c r="P13" s="231">
        <f t="shared" si="3"/>
        <v>4</v>
      </c>
      <c r="Q13" s="225"/>
      <c r="R13" s="211">
        <f t="shared" si="4"/>
        <v>6.4</v>
      </c>
      <c r="S13" s="24" t="s">
        <v>199</v>
      </c>
      <c r="T13" s="20">
        <f t="shared" si="5"/>
        <v>15</v>
      </c>
      <c r="U13" s="248" t="s">
        <v>199</v>
      </c>
      <c r="W13" s="35" t="str">
        <f t="shared" si="6"/>
        <v xml:space="preserve"> </v>
      </c>
      <c r="X13" s="31">
        <f t="shared" si="7"/>
        <v>2.4</v>
      </c>
      <c r="Y13" s="31">
        <f t="shared" si="8"/>
        <v>4</v>
      </c>
      <c r="Z13" s="31">
        <f t="shared" si="9"/>
        <v>0</v>
      </c>
      <c r="AA13" s="31">
        <f t="shared" si="10"/>
        <v>6.4</v>
      </c>
    </row>
    <row r="14" spans="1:27" ht="24.95" customHeight="1">
      <c r="A14" s="173">
        <f>Seznam!B130</f>
        <v>6</v>
      </c>
      <c r="B14" s="283" t="str">
        <f>Seznam!C130</f>
        <v>Šťovíčková Sabina</v>
      </c>
      <c r="C14" s="283">
        <f>Seznam!D130</f>
        <v>2004</v>
      </c>
      <c r="D14" s="283" t="str">
        <f>Seznam!E130</f>
        <v>TJ Sokol Jablonec nad Nisou</v>
      </c>
      <c r="E14" s="283" t="str">
        <f>Seznam!F130</f>
        <v>CZE</v>
      </c>
      <c r="F14" s="9"/>
      <c r="G14" s="207">
        <v>2.1</v>
      </c>
      <c r="H14" s="208">
        <v>2.8</v>
      </c>
      <c r="I14" s="209">
        <f t="shared" si="1"/>
        <v>4.9000000000000004</v>
      </c>
      <c r="J14" s="223">
        <v>1.3</v>
      </c>
      <c r="K14" s="224">
        <v>2.8</v>
      </c>
      <c r="L14" s="225">
        <v>3.6</v>
      </c>
      <c r="M14" s="226">
        <v>3.6</v>
      </c>
      <c r="N14" s="226">
        <v>2.5</v>
      </c>
      <c r="O14" s="227">
        <f t="shared" si="2"/>
        <v>3.2</v>
      </c>
      <c r="P14" s="231">
        <f t="shared" si="3"/>
        <v>5.4999999999999991</v>
      </c>
      <c r="Q14" s="225"/>
      <c r="R14" s="211">
        <f t="shared" si="4"/>
        <v>10.399999999999999</v>
      </c>
      <c r="S14" s="24" t="s">
        <v>199</v>
      </c>
      <c r="T14" s="20">
        <f t="shared" si="5"/>
        <v>1</v>
      </c>
      <c r="U14" s="248" t="s">
        <v>199</v>
      </c>
      <c r="W14" s="35"/>
      <c r="X14" s="31">
        <f t="shared" si="7"/>
        <v>4.9000000000000004</v>
      </c>
      <c r="Y14" s="31">
        <f t="shared" si="8"/>
        <v>5.4999999999999991</v>
      </c>
      <c r="Z14" s="31">
        <f t="shared" si="9"/>
        <v>0</v>
      </c>
      <c r="AA14" s="31">
        <f t="shared" si="10"/>
        <v>10.399999999999999</v>
      </c>
    </row>
    <row r="15" spans="1:27" ht="24.95" customHeight="1">
      <c r="A15" s="173">
        <f>Seznam!B131</f>
        <v>7</v>
      </c>
      <c r="B15" s="283" t="str">
        <f>Seznam!C131</f>
        <v>Chládková Adéla</v>
      </c>
      <c r="C15" s="283">
        <f>Seznam!D131</f>
        <v>2005</v>
      </c>
      <c r="D15" s="283" t="str">
        <f>Seznam!E131</f>
        <v>SK Motorlet Praha</v>
      </c>
      <c r="E15" s="283" t="str">
        <f>Seznam!F131</f>
        <v>CZE</v>
      </c>
      <c r="F15" s="9"/>
      <c r="G15" s="207">
        <v>1.9</v>
      </c>
      <c r="H15" s="208">
        <v>0.3</v>
      </c>
      <c r="I15" s="209">
        <f t="shared" si="1"/>
        <v>2.1999999999999997</v>
      </c>
      <c r="J15" s="223">
        <v>1.5</v>
      </c>
      <c r="K15" s="224">
        <v>3.2</v>
      </c>
      <c r="L15" s="225">
        <v>3.3</v>
      </c>
      <c r="M15" s="226">
        <v>2.8</v>
      </c>
      <c r="N15" s="226">
        <v>2.5</v>
      </c>
      <c r="O15" s="227">
        <f t="shared" si="2"/>
        <v>3</v>
      </c>
      <c r="P15" s="231">
        <f t="shared" si="3"/>
        <v>5.5</v>
      </c>
      <c r="Q15" s="225"/>
      <c r="R15" s="211">
        <f t="shared" si="4"/>
        <v>7.6999999999999993</v>
      </c>
      <c r="S15" s="24" t="s">
        <v>199</v>
      </c>
      <c r="T15" s="20">
        <f t="shared" si="5"/>
        <v>9</v>
      </c>
      <c r="U15" s="248" t="s">
        <v>199</v>
      </c>
      <c r="W15" s="35"/>
      <c r="X15" s="31">
        <f t="shared" si="7"/>
        <v>2.1999999999999997</v>
      </c>
      <c r="Y15" s="31">
        <f t="shared" si="8"/>
        <v>5.5</v>
      </c>
      <c r="Z15" s="31">
        <f t="shared" si="9"/>
        <v>0</v>
      </c>
      <c r="AA15" s="31">
        <f t="shared" si="10"/>
        <v>7.6999999999999993</v>
      </c>
    </row>
    <row r="16" spans="1:27" ht="24.95" customHeight="1">
      <c r="A16" s="173">
        <f>Seznam!B132</f>
        <v>8</v>
      </c>
      <c r="B16" s="283" t="str">
        <f>Seznam!C132</f>
        <v>Zak Julia</v>
      </c>
      <c r="C16" s="283">
        <f>Seznam!D132</f>
        <v>2005</v>
      </c>
      <c r="D16" s="283" t="str">
        <f>Seznam!E132</f>
        <v>KSGA Legion Warszawa</v>
      </c>
      <c r="E16" s="283" t="str">
        <f>Seznam!F132</f>
        <v>POL</v>
      </c>
      <c r="F16" s="9"/>
      <c r="G16" s="207">
        <v>1</v>
      </c>
      <c r="H16" s="208">
        <v>1.8</v>
      </c>
      <c r="I16" s="209">
        <f t="shared" si="1"/>
        <v>2.8</v>
      </c>
      <c r="J16" s="223">
        <v>2.5</v>
      </c>
      <c r="K16" s="224">
        <v>3.6</v>
      </c>
      <c r="L16" s="225">
        <v>4.5</v>
      </c>
      <c r="M16" s="226">
        <v>6</v>
      </c>
      <c r="N16" s="226">
        <v>6</v>
      </c>
      <c r="O16" s="227">
        <f t="shared" si="2"/>
        <v>5.25</v>
      </c>
      <c r="P16" s="231">
        <f t="shared" si="3"/>
        <v>2.25</v>
      </c>
      <c r="Q16" s="225"/>
      <c r="R16" s="211">
        <f t="shared" si="4"/>
        <v>5.05</v>
      </c>
      <c r="S16" s="24" t="s">
        <v>199</v>
      </c>
      <c r="T16" s="20">
        <f t="shared" si="5"/>
        <v>22</v>
      </c>
      <c r="U16" s="248" t="s">
        <v>199</v>
      </c>
      <c r="W16" s="35"/>
      <c r="X16" s="31">
        <f t="shared" si="7"/>
        <v>2.8</v>
      </c>
      <c r="Y16" s="31">
        <f t="shared" si="8"/>
        <v>2.25</v>
      </c>
      <c r="Z16" s="31">
        <f t="shared" si="9"/>
        <v>0</v>
      </c>
      <c r="AA16" s="31">
        <f t="shared" si="10"/>
        <v>5.05</v>
      </c>
    </row>
    <row r="17" spans="1:27" ht="24.95" customHeight="1">
      <c r="A17" s="173">
        <f>Seznam!B133</f>
        <v>10</v>
      </c>
      <c r="B17" s="283" t="str">
        <f>Seznam!C133</f>
        <v>Hubatková Veronika</v>
      </c>
      <c r="C17" s="283">
        <f>Seznam!D133</f>
        <v>2006</v>
      </c>
      <c r="D17" s="283" t="str">
        <f>Seznam!E133</f>
        <v>TJ Bohemians Praha</v>
      </c>
      <c r="E17" s="283" t="str">
        <f>Seznam!F133</f>
        <v>CZE</v>
      </c>
      <c r="F17" s="9"/>
      <c r="G17" s="207">
        <v>0.6</v>
      </c>
      <c r="H17" s="208">
        <v>0.9</v>
      </c>
      <c r="I17" s="209">
        <f t="shared" si="1"/>
        <v>1.5</v>
      </c>
      <c r="J17" s="223">
        <v>4</v>
      </c>
      <c r="K17" s="224">
        <v>7.8</v>
      </c>
      <c r="L17" s="225">
        <v>6.5</v>
      </c>
      <c r="M17" s="226">
        <v>4</v>
      </c>
      <c r="N17" s="226">
        <v>3.7</v>
      </c>
      <c r="O17" s="227">
        <f t="shared" si="2"/>
        <v>5.25</v>
      </c>
      <c r="P17" s="231">
        <f t="shared" si="3"/>
        <v>0.75</v>
      </c>
      <c r="Q17" s="225"/>
      <c r="R17" s="211">
        <f t="shared" si="4"/>
        <v>2.25</v>
      </c>
      <c r="S17" s="24" t="s">
        <v>199</v>
      </c>
      <c r="T17" s="20">
        <f t="shared" si="5"/>
        <v>28</v>
      </c>
      <c r="U17" s="248" t="s">
        <v>199</v>
      </c>
      <c r="W17" s="35"/>
      <c r="X17" s="31">
        <f t="shared" si="7"/>
        <v>1.5</v>
      </c>
      <c r="Y17" s="31">
        <f t="shared" si="8"/>
        <v>0.75</v>
      </c>
      <c r="Z17" s="31">
        <f t="shared" si="9"/>
        <v>0</v>
      </c>
      <c r="AA17" s="31">
        <f t="shared" si="10"/>
        <v>2.25</v>
      </c>
    </row>
    <row r="18" spans="1:27" ht="24.95" customHeight="1">
      <c r="A18" s="173">
        <f>Seznam!B134</f>
        <v>11</v>
      </c>
      <c r="B18" s="283" t="str">
        <f>Seznam!C134</f>
        <v>Rákosová Eliška</v>
      </c>
      <c r="C18" s="283">
        <f>Seznam!D134</f>
        <v>2004</v>
      </c>
      <c r="D18" s="283" t="str">
        <f>Seznam!E134</f>
        <v>SK MG Mantila Brno</v>
      </c>
      <c r="E18" s="283" t="str">
        <f>Seznam!F134</f>
        <v>CZE</v>
      </c>
      <c r="F18" s="9"/>
      <c r="G18" s="207">
        <v>1.5</v>
      </c>
      <c r="H18" s="208">
        <v>2</v>
      </c>
      <c r="I18" s="209">
        <f t="shared" si="1"/>
        <v>3.5</v>
      </c>
      <c r="J18" s="223">
        <v>0.9</v>
      </c>
      <c r="K18" s="224">
        <v>3.1</v>
      </c>
      <c r="L18" s="225">
        <v>2.7</v>
      </c>
      <c r="M18" s="226">
        <v>5</v>
      </c>
      <c r="N18" s="226">
        <v>4</v>
      </c>
      <c r="O18" s="227">
        <f t="shared" si="2"/>
        <v>3.55</v>
      </c>
      <c r="P18" s="231">
        <f t="shared" si="3"/>
        <v>5.55</v>
      </c>
      <c r="Q18" s="225"/>
      <c r="R18" s="211">
        <f t="shared" si="4"/>
        <v>9.0500000000000007</v>
      </c>
      <c r="S18" s="24" t="s">
        <v>199</v>
      </c>
      <c r="T18" s="20">
        <f t="shared" si="5"/>
        <v>3</v>
      </c>
      <c r="U18" s="248" t="s">
        <v>199</v>
      </c>
      <c r="W18" s="35"/>
      <c r="X18" s="31">
        <f t="shared" si="7"/>
        <v>3.5</v>
      </c>
      <c r="Y18" s="31">
        <f t="shared" si="8"/>
        <v>5.55</v>
      </c>
      <c r="Z18" s="31">
        <f t="shared" si="9"/>
        <v>0</v>
      </c>
      <c r="AA18" s="31">
        <f t="shared" si="10"/>
        <v>9.0500000000000007</v>
      </c>
    </row>
    <row r="19" spans="1:27" ht="24.95" customHeight="1">
      <c r="A19" s="173">
        <f>Seznam!B135</f>
        <v>12</v>
      </c>
      <c r="B19" s="283" t="str">
        <f>Seznam!C135</f>
        <v>Hynková Zuzana</v>
      </c>
      <c r="C19" s="283">
        <f>Seznam!D135</f>
        <v>2004</v>
      </c>
      <c r="D19" s="283" t="str">
        <f>Seznam!E135</f>
        <v>SK Triumf Praha</v>
      </c>
      <c r="E19" s="283" t="str">
        <f>Seznam!F135</f>
        <v>CZE</v>
      </c>
      <c r="F19" s="9"/>
      <c r="G19" s="207">
        <v>0.5</v>
      </c>
      <c r="H19" s="208">
        <v>1.5</v>
      </c>
      <c r="I19" s="209">
        <f t="shared" si="1"/>
        <v>2</v>
      </c>
      <c r="J19" s="223">
        <v>2.2999999999999998</v>
      </c>
      <c r="K19" s="224">
        <v>5.9</v>
      </c>
      <c r="L19" s="225">
        <v>5.7</v>
      </c>
      <c r="M19" s="226">
        <v>3.6</v>
      </c>
      <c r="N19" s="226">
        <v>6.6</v>
      </c>
      <c r="O19" s="227">
        <f t="shared" si="2"/>
        <v>5.8</v>
      </c>
      <c r="P19" s="231">
        <f t="shared" si="3"/>
        <v>1.9000000000000004</v>
      </c>
      <c r="Q19" s="225"/>
      <c r="R19" s="211">
        <f t="shared" si="4"/>
        <v>3.9000000000000004</v>
      </c>
      <c r="S19" s="24" t="s">
        <v>199</v>
      </c>
      <c r="T19" s="20">
        <f t="shared" si="5"/>
        <v>25</v>
      </c>
      <c r="U19" s="248" t="s">
        <v>199</v>
      </c>
      <c r="W19" s="35"/>
      <c r="X19" s="31">
        <f t="shared" si="7"/>
        <v>2</v>
      </c>
      <c r="Y19" s="31">
        <f t="shared" si="8"/>
        <v>1.9000000000000004</v>
      </c>
      <c r="Z19" s="31">
        <f t="shared" si="9"/>
        <v>0</v>
      </c>
      <c r="AA19" s="31">
        <f t="shared" si="10"/>
        <v>3.9000000000000004</v>
      </c>
    </row>
    <row r="20" spans="1:27" ht="24.95" customHeight="1">
      <c r="A20" s="173">
        <f>Seznam!B136</f>
        <v>13</v>
      </c>
      <c r="B20" s="283" t="str">
        <f>Seznam!C136</f>
        <v>Polanková Natálie</v>
      </c>
      <c r="C20" s="283">
        <f>Seznam!D136</f>
        <v>2005</v>
      </c>
      <c r="D20" s="283" t="str">
        <f>Seznam!E136</f>
        <v>TJ Skolo Plzeň</v>
      </c>
      <c r="E20" s="283" t="str">
        <f>Seznam!F136</f>
        <v>CZE</v>
      </c>
      <c r="F20" s="9"/>
      <c r="G20" s="207">
        <v>0.8</v>
      </c>
      <c r="H20" s="208">
        <v>1.7</v>
      </c>
      <c r="I20" s="209">
        <f t="shared" si="1"/>
        <v>2.5</v>
      </c>
      <c r="J20" s="223">
        <v>2.4</v>
      </c>
      <c r="K20" s="224">
        <v>4</v>
      </c>
      <c r="L20" s="225">
        <v>3.9</v>
      </c>
      <c r="M20" s="226">
        <v>4.2</v>
      </c>
      <c r="N20" s="226">
        <v>5</v>
      </c>
      <c r="O20" s="227">
        <f t="shared" si="2"/>
        <v>4.0999999999999996</v>
      </c>
      <c r="P20" s="231">
        <f t="shared" si="3"/>
        <v>3.5</v>
      </c>
      <c r="Q20" s="225"/>
      <c r="R20" s="211">
        <f t="shared" si="4"/>
        <v>6</v>
      </c>
      <c r="S20" s="24" t="s">
        <v>199</v>
      </c>
      <c r="T20" s="20">
        <f t="shared" si="5"/>
        <v>17</v>
      </c>
      <c r="U20" s="248" t="s">
        <v>199</v>
      </c>
      <c r="W20" s="35"/>
      <c r="X20" s="31">
        <f t="shared" si="7"/>
        <v>2.5</v>
      </c>
      <c r="Y20" s="31">
        <f t="shared" si="8"/>
        <v>3.5</v>
      </c>
      <c r="Z20" s="31">
        <f t="shared" si="9"/>
        <v>0</v>
      </c>
      <c r="AA20" s="31">
        <f t="shared" si="10"/>
        <v>6</v>
      </c>
    </row>
    <row r="21" spans="1:27" ht="24.95" customHeight="1">
      <c r="A21" s="173">
        <f>Seznam!B137</f>
        <v>14</v>
      </c>
      <c r="B21" s="283" t="str">
        <f>Seznam!C137</f>
        <v>Svancer Wanda</v>
      </c>
      <c r="C21" s="283">
        <f>Seznam!D137</f>
        <v>2006</v>
      </c>
      <c r="D21" s="283" t="str">
        <f>Seznam!E137</f>
        <v>Sportunion Rauris</v>
      </c>
      <c r="E21" s="283" t="str">
        <f>Seznam!F137</f>
        <v>AUT</v>
      </c>
      <c r="F21" s="9"/>
      <c r="G21" s="207">
        <v>0.8</v>
      </c>
      <c r="H21" s="208">
        <v>0.9</v>
      </c>
      <c r="I21" s="209">
        <f t="shared" si="1"/>
        <v>1.7000000000000002</v>
      </c>
      <c r="J21" s="223">
        <v>3</v>
      </c>
      <c r="K21" s="224">
        <v>3.9</v>
      </c>
      <c r="L21" s="225">
        <v>5</v>
      </c>
      <c r="M21" s="226">
        <v>5.7</v>
      </c>
      <c r="N21" s="226">
        <v>5.9</v>
      </c>
      <c r="O21" s="227">
        <f t="shared" si="2"/>
        <v>5.35</v>
      </c>
      <c r="P21" s="231">
        <f t="shared" si="3"/>
        <v>1.6500000000000004</v>
      </c>
      <c r="Q21" s="225"/>
      <c r="R21" s="211">
        <f t="shared" si="4"/>
        <v>3.3500000000000005</v>
      </c>
      <c r="S21" s="24" t="s">
        <v>199</v>
      </c>
      <c r="T21" s="20">
        <f t="shared" si="5"/>
        <v>26</v>
      </c>
      <c r="U21" s="248" t="s">
        <v>199</v>
      </c>
      <c r="W21" s="35"/>
      <c r="X21" s="31">
        <f t="shared" si="7"/>
        <v>1.7000000000000002</v>
      </c>
      <c r="Y21" s="31">
        <f t="shared" si="8"/>
        <v>1.6500000000000004</v>
      </c>
      <c r="Z21" s="31">
        <f t="shared" si="9"/>
        <v>0</v>
      </c>
      <c r="AA21" s="31">
        <f t="shared" si="10"/>
        <v>3.3500000000000005</v>
      </c>
    </row>
    <row r="22" spans="1:27" ht="24.95" customHeight="1">
      <c r="A22" s="173">
        <f>Seznam!B138</f>
        <v>15</v>
      </c>
      <c r="B22" s="283" t="str">
        <f>Seznam!C138</f>
        <v>Říhová Barbora</v>
      </c>
      <c r="C22" s="283">
        <f>Seznam!D138</f>
        <v>2005</v>
      </c>
      <c r="D22" s="283" t="str">
        <f>Seznam!E138</f>
        <v>TJ Sokol Praha VII</v>
      </c>
      <c r="E22" s="283" t="str">
        <f>Seznam!F138</f>
        <v>CZE</v>
      </c>
      <c r="F22" s="9"/>
      <c r="G22" s="207">
        <v>2</v>
      </c>
      <c r="H22" s="208">
        <v>2</v>
      </c>
      <c r="I22" s="209">
        <f t="shared" si="1"/>
        <v>4</v>
      </c>
      <c r="J22" s="223">
        <v>0.9</v>
      </c>
      <c r="K22" s="224">
        <v>3.7</v>
      </c>
      <c r="L22" s="225">
        <v>5.5</v>
      </c>
      <c r="M22" s="226">
        <v>4</v>
      </c>
      <c r="N22" s="226">
        <v>3.5</v>
      </c>
      <c r="O22" s="227">
        <f t="shared" si="2"/>
        <v>3.85</v>
      </c>
      <c r="P22" s="231">
        <f t="shared" si="3"/>
        <v>5.25</v>
      </c>
      <c r="Q22" s="225"/>
      <c r="R22" s="211">
        <f t="shared" si="4"/>
        <v>9.25</v>
      </c>
      <c r="S22" s="24" t="s">
        <v>199</v>
      </c>
      <c r="T22" s="20">
        <f t="shared" si="5"/>
        <v>2</v>
      </c>
      <c r="U22" s="248" t="s">
        <v>199</v>
      </c>
      <c r="W22" s="35"/>
      <c r="X22" s="31">
        <f t="shared" si="7"/>
        <v>4</v>
      </c>
      <c r="Y22" s="31">
        <f t="shared" si="8"/>
        <v>5.25</v>
      </c>
      <c r="Z22" s="31">
        <f t="shared" si="9"/>
        <v>0</v>
      </c>
      <c r="AA22" s="31">
        <f t="shared" si="10"/>
        <v>9.25</v>
      </c>
    </row>
    <row r="23" spans="1:27" ht="24.95" customHeight="1">
      <c r="A23" s="173">
        <f>Seznam!B139</f>
        <v>16</v>
      </c>
      <c r="B23" s="283" t="str">
        <f>Seznam!C139</f>
        <v>Orlová Klára</v>
      </c>
      <c r="C23" s="283">
        <f>Seznam!D139</f>
        <v>2006</v>
      </c>
      <c r="D23" s="283" t="str">
        <f>Seznam!E139</f>
        <v>TopGym Karlovy Vary</v>
      </c>
      <c r="E23" s="283" t="str">
        <f>Seznam!F139</f>
        <v>CZE</v>
      </c>
      <c r="F23" s="9"/>
      <c r="G23" s="207">
        <v>1.3</v>
      </c>
      <c r="H23" s="208">
        <v>1.2</v>
      </c>
      <c r="I23" s="209">
        <f t="shared" si="1"/>
        <v>2.5</v>
      </c>
      <c r="J23" s="223">
        <v>1.6</v>
      </c>
      <c r="K23" s="224">
        <v>3.6</v>
      </c>
      <c r="L23" s="225">
        <v>4.5</v>
      </c>
      <c r="M23" s="226">
        <v>4</v>
      </c>
      <c r="N23" s="226">
        <v>4.5</v>
      </c>
      <c r="O23" s="227">
        <f t="shared" si="2"/>
        <v>4.25</v>
      </c>
      <c r="P23" s="231">
        <f t="shared" si="3"/>
        <v>4.1500000000000004</v>
      </c>
      <c r="Q23" s="225"/>
      <c r="R23" s="211">
        <f t="shared" si="4"/>
        <v>6.65</v>
      </c>
      <c r="S23" s="24" t="s">
        <v>199</v>
      </c>
      <c r="T23" s="20">
        <f t="shared" si="5"/>
        <v>14</v>
      </c>
      <c r="U23" s="248" t="s">
        <v>199</v>
      </c>
      <c r="W23" s="35"/>
      <c r="X23" s="31">
        <f t="shared" si="7"/>
        <v>2.5</v>
      </c>
      <c r="Y23" s="31">
        <f t="shared" si="8"/>
        <v>4.1500000000000004</v>
      </c>
      <c r="Z23" s="31">
        <f t="shared" si="9"/>
        <v>0</v>
      </c>
      <c r="AA23" s="31">
        <f t="shared" si="10"/>
        <v>6.65</v>
      </c>
    </row>
    <row r="24" spans="1:27" ht="24.95" customHeight="1">
      <c r="A24" s="173">
        <f>Seznam!B140</f>
        <v>17</v>
      </c>
      <c r="B24" s="283" t="str">
        <f>Seznam!C140</f>
        <v>Brychtová Barbora</v>
      </c>
      <c r="C24" s="283">
        <f>Seznam!D140</f>
        <v>2006</v>
      </c>
      <c r="D24" s="283" t="str">
        <f>Seznam!E140</f>
        <v>Active SVČ Žďár nad Sázavou</v>
      </c>
      <c r="E24" s="283" t="str">
        <f>Seznam!F140</f>
        <v>CZE</v>
      </c>
      <c r="F24" s="9"/>
      <c r="G24" s="207">
        <v>0.8</v>
      </c>
      <c r="H24" s="208">
        <v>1.2</v>
      </c>
      <c r="I24" s="209">
        <f t="shared" si="1"/>
        <v>2</v>
      </c>
      <c r="J24" s="223">
        <v>1.9</v>
      </c>
      <c r="K24" s="224">
        <v>5.0999999999999996</v>
      </c>
      <c r="L24" s="225">
        <v>4.5</v>
      </c>
      <c r="M24" s="226">
        <v>4</v>
      </c>
      <c r="N24" s="226">
        <v>4.2</v>
      </c>
      <c r="O24" s="227">
        <f t="shared" si="2"/>
        <v>4.3499999999999996</v>
      </c>
      <c r="P24" s="231">
        <f t="shared" si="3"/>
        <v>3.75</v>
      </c>
      <c r="Q24" s="225"/>
      <c r="R24" s="211">
        <f t="shared" si="4"/>
        <v>5.75</v>
      </c>
      <c r="S24" s="24" t="s">
        <v>199</v>
      </c>
      <c r="T24" s="20">
        <f t="shared" si="5"/>
        <v>18</v>
      </c>
      <c r="U24" s="248" t="s">
        <v>199</v>
      </c>
      <c r="W24" s="35"/>
      <c r="X24" s="31">
        <f t="shared" si="7"/>
        <v>2</v>
      </c>
      <c r="Y24" s="31">
        <f t="shared" si="8"/>
        <v>3.75</v>
      </c>
      <c r="Z24" s="31">
        <f t="shared" si="9"/>
        <v>0</v>
      </c>
      <c r="AA24" s="31">
        <f t="shared" si="10"/>
        <v>5.75</v>
      </c>
    </row>
    <row r="25" spans="1:27" ht="24.95" customHeight="1">
      <c r="A25" s="173">
        <f>Seznam!B141</f>
        <v>18</v>
      </c>
      <c r="B25" s="283" t="str">
        <f>Seznam!C141</f>
        <v>Točíková Tereza</v>
      </c>
      <c r="C25" s="283">
        <f>Seznam!D141</f>
        <v>2005</v>
      </c>
      <c r="D25" s="283" t="str">
        <f>Seznam!E141</f>
        <v>SK MG Mantila Brno</v>
      </c>
      <c r="E25" s="283" t="str">
        <f>Seznam!F141</f>
        <v>CZE</v>
      </c>
      <c r="F25" s="9"/>
      <c r="G25" s="207">
        <v>1.2</v>
      </c>
      <c r="H25" s="208">
        <v>1.8</v>
      </c>
      <c r="I25" s="209">
        <f t="shared" si="1"/>
        <v>3</v>
      </c>
      <c r="J25" s="223">
        <v>1.6</v>
      </c>
      <c r="K25" s="224">
        <v>4.7</v>
      </c>
      <c r="L25" s="225">
        <v>5</v>
      </c>
      <c r="M25" s="226">
        <v>4.5</v>
      </c>
      <c r="N25" s="226">
        <v>2.9</v>
      </c>
      <c r="O25" s="227">
        <f t="shared" si="2"/>
        <v>4.5999999999999996</v>
      </c>
      <c r="P25" s="231">
        <f t="shared" si="3"/>
        <v>3.8000000000000007</v>
      </c>
      <c r="Q25" s="225"/>
      <c r="R25" s="211">
        <f t="shared" si="4"/>
        <v>6.8000000000000007</v>
      </c>
      <c r="S25" s="24" t="s">
        <v>199</v>
      </c>
      <c r="T25" s="20">
        <f t="shared" si="5"/>
        <v>13</v>
      </c>
      <c r="U25" s="248" t="s">
        <v>199</v>
      </c>
      <c r="W25" s="35"/>
      <c r="X25" s="31">
        <f t="shared" si="7"/>
        <v>3</v>
      </c>
      <c r="Y25" s="31">
        <f t="shared" si="8"/>
        <v>3.8000000000000007</v>
      </c>
      <c r="Z25" s="31">
        <f t="shared" si="9"/>
        <v>0</v>
      </c>
      <c r="AA25" s="31">
        <f t="shared" si="10"/>
        <v>6.8000000000000007</v>
      </c>
    </row>
    <row r="26" spans="1:27" ht="24.95" customHeight="1">
      <c r="A26" s="173">
        <f>Seznam!B142</f>
        <v>19</v>
      </c>
      <c r="B26" s="283" t="str">
        <f>Seznam!C142</f>
        <v>Boučková Barbora</v>
      </c>
      <c r="C26" s="283">
        <f>Seznam!D142</f>
        <v>2004</v>
      </c>
      <c r="D26" s="283" t="str">
        <f>Seznam!E142</f>
        <v>TJ Žďár nad Sázavou</v>
      </c>
      <c r="E26" s="283" t="str">
        <f>Seznam!F142</f>
        <v>CZE</v>
      </c>
      <c r="F26" s="9"/>
      <c r="G26" s="207">
        <v>1.7</v>
      </c>
      <c r="H26" s="208">
        <v>2.1</v>
      </c>
      <c r="I26" s="209">
        <f t="shared" si="1"/>
        <v>3.8</v>
      </c>
      <c r="J26" s="223">
        <v>0.8</v>
      </c>
      <c r="K26" s="224">
        <v>4.5999999999999996</v>
      </c>
      <c r="L26" s="225">
        <v>3.9</v>
      </c>
      <c r="M26" s="226">
        <v>5.2</v>
      </c>
      <c r="N26" s="226">
        <v>4.5</v>
      </c>
      <c r="O26" s="227">
        <f t="shared" si="2"/>
        <v>4.55</v>
      </c>
      <c r="P26" s="231">
        <f t="shared" si="3"/>
        <v>4.6499999999999995</v>
      </c>
      <c r="Q26" s="225"/>
      <c r="R26" s="211">
        <f t="shared" si="4"/>
        <v>8.4499999999999993</v>
      </c>
      <c r="S26" s="24" t="s">
        <v>199</v>
      </c>
      <c r="T26" s="20">
        <f t="shared" si="5"/>
        <v>5</v>
      </c>
      <c r="U26" s="248" t="s">
        <v>199</v>
      </c>
      <c r="W26" s="35"/>
      <c r="X26" s="31">
        <f t="shared" si="7"/>
        <v>3.8</v>
      </c>
      <c r="Y26" s="31">
        <f t="shared" si="8"/>
        <v>4.6499999999999995</v>
      </c>
      <c r="Z26" s="31">
        <f t="shared" si="9"/>
        <v>0</v>
      </c>
      <c r="AA26" s="31">
        <f t="shared" si="10"/>
        <v>8.4499999999999993</v>
      </c>
    </row>
    <row r="27" spans="1:27" ht="24.95" customHeight="1">
      <c r="A27" s="173">
        <f>Seznam!B143</f>
        <v>20</v>
      </c>
      <c r="B27" s="283" t="str">
        <f>Seznam!C143</f>
        <v>Balatková Sára</v>
      </c>
      <c r="C27" s="283">
        <f>Seznam!D143</f>
        <v>2006</v>
      </c>
      <c r="D27" s="283" t="str">
        <f>Seznam!E143</f>
        <v>TJ Sokol Jablonec nad Nisou</v>
      </c>
      <c r="E27" s="283" t="str">
        <f>Seznam!F143</f>
        <v>CZE</v>
      </c>
      <c r="F27" s="9"/>
      <c r="G27" s="207">
        <v>0.7</v>
      </c>
      <c r="H27" s="208">
        <v>1.1000000000000001</v>
      </c>
      <c r="I27" s="209">
        <f t="shared" si="1"/>
        <v>1.8</v>
      </c>
      <c r="J27" s="223">
        <v>1.5</v>
      </c>
      <c r="K27" s="224">
        <v>4.8</v>
      </c>
      <c r="L27" s="225">
        <v>2.9</v>
      </c>
      <c r="M27" s="226">
        <v>4.2</v>
      </c>
      <c r="N27" s="226">
        <v>4.0999999999999996</v>
      </c>
      <c r="O27" s="227">
        <f t="shared" si="2"/>
        <v>4.1500000000000004</v>
      </c>
      <c r="P27" s="231">
        <f t="shared" si="3"/>
        <v>4.3499999999999996</v>
      </c>
      <c r="Q27" s="225"/>
      <c r="R27" s="211">
        <f t="shared" si="4"/>
        <v>6.1499999999999995</v>
      </c>
      <c r="S27" s="24" t="s">
        <v>199</v>
      </c>
      <c r="T27" s="20">
        <f t="shared" si="5"/>
        <v>16</v>
      </c>
      <c r="U27" s="248" t="s">
        <v>199</v>
      </c>
      <c r="W27" s="35"/>
      <c r="X27" s="31">
        <f t="shared" si="7"/>
        <v>1.8</v>
      </c>
      <c r="Y27" s="31">
        <f t="shared" si="8"/>
        <v>4.3499999999999996</v>
      </c>
      <c r="Z27" s="31">
        <f t="shared" si="9"/>
        <v>0</v>
      </c>
      <c r="AA27" s="31">
        <f t="shared" si="10"/>
        <v>6.1499999999999995</v>
      </c>
    </row>
    <row r="28" spans="1:27" ht="24.95" customHeight="1">
      <c r="A28" s="173">
        <f>Seznam!B144</f>
        <v>21</v>
      </c>
      <c r="B28" s="283" t="str">
        <f>Seznam!C144</f>
        <v>Klatka Barbara</v>
      </c>
      <c r="C28" s="283">
        <f>Seznam!D144</f>
        <v>2006</v>
      </c>
      <c r="D28" s="283" t="str">
        <f>Seznam!E144</f>
        <v>KSGA Legion Warszawa</v>
      </c>
      <c r="E28" s="283" t="str">
        <f>Seznam!F144</f>
        <v>POL</v>
      </c>
      <c r="F28" s="9"/>
      <c r="G28" s="207">
        <v>1.5</v>
      </c>
      <c r="H28" s="208">
        <v>2.4</v>
      </c>
      <c r="I28" s="209">
        <f t="shared" si="1"/>
        <v>3.9</v>
      </c>
      <c r="J28" s="223">
        <v>1.3</v>
      </c>
      <c r="K28" s="224">
        <v>4.2</v>
      </c>
      <c r="L28" s="225">
        <v>4.5</v>
      </c>
      <c r="M28" s="226">
        <v>4.0999999999999996</v>
      </c>
      <c r="N28" s="226">
        <v>3.9</v>
      </c>
      <c r="O28" s="227">
        <f t="shared" si="2"/>
        <v>4.1500000000000004</v>
      </c>
      <c r="P28" s="231">
        <f t="shared" si="3"/>
        <v>4.5499999999999989</v>
      </c>
      <c r="Q28" s="225"/>
      <c r="R28" s="211">
        <f t="shared" si="4"/>
        <v>8.4499999999999993</v>
      </c>
      <c r="S28" s="24" t="s">
        <v>199</v>
      </c>
      <c r="T28" s="20">
        <f t="shared" si="5"/>
        <v>5</v>
      </c>
      <c r="U28" s="248" t="s">
        <v>199</v>
      </c>
      <c r="W28" s="35"/>
      <c r="X28" s="31">
        <f t="shared" si="7"/>
        <v>3.9</v>
      </c>
      <c r="Y28" s="31">
        <f t="shared" si="8"/>
        <v>4.5499999999999989</v>
      </c>
      <c r="Z28" s="31">
        <f t="shared" si="9"/>
        <v>0</v>
      </c>
      <c r="AA28" s="31">
        <f t="shared" si="10"/>
        <v>8.4499999999999993</v>
      </c>
    </row>
    <row r="29" spans="1:27" ht="24.95" customHeight="1">
      <c r="A29" s="173">
        <f>Seznam!B145</f>
        <v>22</v>
      </c>
      <c r="B29" s="283" t="str">
        <f>Seznam!C145</f>
        <v>Mokrá Simona</v>
      </c>
      <c r="C29" s="283">
        <f>Seznam!D145</f>
        <v>2005</v>
      </c>
      <c r="D29" s="283" t="str">
        <f>Seznam!E145</f>
        <v>TJ Sokol Bedřichov</v>
      </c>
      <c r="E29" s="283" t="str">
        <f>Seznam!F145</f>
        <v>CZE</v>
      </c>
      <c r="F29" s="9"/>
      <c r="G29" s="207">
        <v>1.8</v>
      </c>
      <c r="H29" s="208">
        <v>1</v>
      </c>
      <c r="I29" s="209">
        <f t="shared" si="1"/>
        <v>2.8</v>
      </c>
      <c r="J29" s="223">
        <v>1.5</v>
      </c>
      <c r="K29" s="224">
        <v>2.7</v>
      </c>
      <c r="L29" s="225">
        <v>4.3</v>
      </c>
      <c r="M29" s="226">
        <v>2.7</v>
      </c>
      <c r="N29" s="226">
        <v>2.8</v>
      </c>
      <c r="O29" s="227">
        <f t="shared" si="2"/>
        <v>2.75</v>
      </c>
      <c r="P29" s="231">
        <f t="shared" si="3"/>
        <v>5.75</v>
      </c>
      <c r="Q29" s="225"/>
      <c r="R29" s="211">
        <f t="shared" si="4"/>
        <v>8.5500000000000007</v>
      </c>
      <c r="S29" s="24" t="s">
        <v>199</v>
      </c>
      <c r="T29" s="20">
        <f t="shared" si="5"/>
        <v>4</v>
      </c>
      <c r="U29" s="248" t="s">
        <v>199</v>
      </c>
      <c r="W29" s="35"/>
      <c r="X29" s="31">
        <f t="shared" si="7"/>
        <v>2.8</v>
      </c>
      <c r="Y29" s="31">
        <f t="shared" si="8"/>
        <v>5.75</v>
      </c>
      <c r="Z29" s="31">
        <f t="shared" si="9"/>
        <v>0</v>
      </c>
      <c r="AA29" s="31">
        <f t="shared" si="10"/>
        <v>8.5500000000000007</v>
      </c>
    </row>
    <row r="30" spans="1:27" ht="24.95" customHeight="1">
      <c r="A30" s="173">
        <f>Seznam!B147</f>
        <v>24</v>
      </c>
      <c r="B30" s="283" t="str">
        <f>Seznam!C147</f>
        <v>Mirošničenko Diana</v>
      </c>
      <c r="C30" s="283">
        <f>Seznam!D147</f>
        <v>2004</v>
      </c>
      <c r="D30" s="283" t="str">
        <f>Seznam!E147</f>
        <v>TJ Sokol Praha VII</v>
      </c>
      <c r="E30" s="283" t="str">
        <f>Seznam!F147</f>
        <v>CZE</v>
      </c>
      <c r="F30" s="9"/>
      <c r="G30" s="207">
        <v>1.3</v>
      </c>
      <c r="H30" s="208">
        <v>1.8</v>
      </c>
      <c r="I30" s="209">
        <f t="shared" si="1"/>
        <v>3.1</v>
      </c>
      <c r="J30" s="223">
        <v>0.8</v>
      </c>
      <c r="K30" s="224">
        <v>4.4000000000000004</v>
      </c>
      <c r="L30" s="225">
        <v>6.1</v>
      </c>
      <c r="M30" s="226">
        <v>5</v>
      </c>
      <c r="N30" s="226">
        <v>3.6</v>
      </c>
      <c r="O30" s="227">
        <f t="shared" si="2"/>
        <v>4.7</v>
      </c>
      <c r="P30" s="231">
        <f t="shared" si="3"/>
        <v>4.4999999999999991</v>
      </c>
      <c r="Q30" s="225"/>
      <c r="R30" s="211">
        <f t="shared" si="4"/>
        <v>7.6</v>
      </c>
      <c r="S30" s="24" t="s">
        <v>199</v>
      </c>
      <c r="T30" s="20">
        <f t="shared" si="5"/>
        <v>10</v>
      </c>
      <c r="U30" s="248" t="s">
        <v>199</v>
      </c>
      <c r="W30" s="35"/>
      <c r="X30" s="31">
        <f t="shared" si="7"/>
        <v>3.1</v>
      </c>
      <c r="Y30" s="31">
        <f t="shared" si="8"/>
        <v>4.4999999999999991</v>
      </c>
      <c r="Z30" s="31">
        <f t="shared" si="9"/>
        <v>0</v>
      </c>
      <c r="AA30" s="31">
        <f t="shared" si="10"/>
        <v>7.6</v>
      </c>
    </row>
    <row r="31" spans="1:27" ht="24.95" customHeight="1">
      <c r="A31" s="173">
        <f>Seznam!B148</f>
        <v>25</v>
      </c>
      <c r="B31" s="283" t="str">
        <f>Seznam!C148</f>
        <v>Brustmannová Adéla</v>
      </c>
      <c r="C31" s="283">
        <f>Seznam!D148</f>
        <v>2005</v>
      </c>
      <c r="D31" s="283" t="str">
        <f>Seznam!E148</f>
        <v>SK Triumf Praha</v>
      </c>
      <c r="E31" s="283" t="str">
        <f>Seznam!F148</f>
        <v>CZE</v>
      </c>
      <c r="F31" s="9"/>
      <c r="G31" s="207">
        <v>1</v>
      </c>
      <c r="H31" s="208">
        <v>1.9</v>
      </c>
      <c r="I31" s="209">
        <f t="shared" si="1"/>
        <v>2.9</v>
      </c>
      <c r="J31" s="223">
        <v>1.2</v>
      </c>
      <c r="K31" s="224">
        <v>3.1</v>
      </c>
      <c r="L31" s="225">
        <v>4.4000000000000004</v>
      </c>
      <c r="M31" s="226">
        <v>4.2</v>
      </c>
      <c r="N31" s="226">
        <v>2.8</v>
      </c>
      <c r="O31" s="227">
        <f t="shared" si="2"/>
        <v>3.65</v>
      </c>
      <c r="P31" s="231">
        <f t="shared" si="3"/>
        <v>5.15</v>
      </c>
      <c r="Q31" s="225"/>
      <c r="R31" s="211">
        <f t="shared" si="4"/>
        <v>8.0500000000000007</v>
      </c>
      <c r="S31" s="24" t="s">
        <v>199</v>
      </c>
      <c r="T31" s="20">
        <f t="shared" si="5"/>
        <v>8</v>
      </c>
      <c r="U31" s="248" t="s">
        <v>199</v>
      </c>
      <c r="W31" s="35"/>
      <c r="X31" s="31">
        <f t="shared" si="7"/>
        <v>2.9</v>
      </c>
      <c r="Y31" s="31">
        <f t="shared" si="8"/>
        <v>5.15</v>
      </c>
      <c r="Z31" s="31">
        <f t="shared" si="9"/>
        <v>0</v>
      </c>
      <c r="AA31" s="31">
        <f t="shared" si="10"/>
        <v>8.0500000000000007</v>
      </c>
    </row>
    <row r="32" spans="1:27" ht="24.95" customHeight="1">
      <c r="A32" s="173">
        <f>Seznam!B149</f>
        <v>26</v>
      </c>
      <c r="B32" s="283" t="str">
        <f>Seznam!C149</f>
        <v>Tůmová Kateřina</v>
      </c>
      <c r="C32" s="283">
        <f>Seznam!D149</f>
        <v>2006</v>
      </c>
      <c r="D32" s="283" t="str">
        <f>Seznam!E149</f>
        <v>SK Motorlet Praha</v>
      </c>
      <c r="E32" s="283" t="str">
        <f>Seznam!F149</f>
        <v>CZE</v>
      </c>
      <c r="F32" s="9"/>
      <c r="G32" s="207">
        <v>1.4</v>
      </c>
      <c r="H32" s="208">
        <v>0.8</v>
      </c>
      <c r="I32" s="209">
        <f t="shared" si="1"/>
        <v>2.2000000000000002</v>
      </c>
      <c r="J32" s="223">
        <v>3</v>
      </c>
      <c r="K32" s="224">
        <v>4</v>
      </c>
      <c r="L32" s="225">
        <v>4.2</v>
      </c>
      <c r="M32" s="226">
        <v>4.5</v>
      </c>
      <c r="N32" s="226">
        <v>6.5</v>
      </c>
      <c r="O32" s="227">
        <f t="shared" si="2"/>
        <v>4.3499999999999996</v>
      </c>
      <c r="P32" s="231">
        <f t="shared" si="3"/>
        <v>2.6500000000000004</v>
      </c>
      <c r="Q32" s="225">
        <v>0.9</v>
      </c>
      <c r="R32" s="211">
        <f t="shared" si="4"/>
        <v>3.9500000000000006</v>
      </c>
      <c r="S32" s="24" t="s">
        <v>199</v>
      </c>
      <c r="T32" s="20">
        <f t="shared" si="5"/>
        <v>24</v>
      </c>
      <c r="U32" s="248" t="s">
        <v>199</v>
      </c>
      <c r="W32" s="35"/>
      <c r="X32" s="31">
        <f t="shared" si="7"/>
        <v>2.2000000000000002</v>
      </c>
      <c r="Y32" s="31">
        <f t="shared" si="8"/>
        <v>2.6500000000000004</v>
      </c>
      <c r="Z32" s="31">
        <f t="shared" si="9"/>
        <v>0.9</v>
      </c>
      <c r="AA32" s="31">
        <f t="shared" si="10"/>
        <v>3.9500000000000006</v>
      </c>
    </row>
    <row r="33" spans="1:28" ht="24.95" customHeight="1">
      <c r="A33" s="173">
        <f>Seznam!B151</f>
        <v>28</v>
      </c>
      <c r="B33" s="283" t="str">
        <f>Seznam!C151</f>
        <v>Peterková Gabriela</v>
      </c>
      <c r="C33" s="283">
        <f>Seznam!D151</f>
        <v>2006</v>
      </c>
      <c r="D33" s="283" t="str">
        <f>Seznam!E151</f>
        <v>TJ Žďár nad Sázavou</v>
      </c>
      <c r="E33" s="283" t="str">
        <f>Seznam!F151</f>
        <v>CZE</v>
      </c>
      <c r="F33" s="9"/>
      <c r="G33" s="207">
        <v>0.3</v>
      </c>
      <c r="H33" s="208">
        <v>0.4</v>
      </c>
      <c r="I33" s="209">
        <f t="shared" si="1"/>
        <v>0.7</v>
      </c>
      <c r="J33" s="223">
        <v>3.3</v>
      </c>
      <c r="K33" s="224">
        <v>6.1</v>
      </c>
      <c r="L33" s="225">
        <v>5</v>
      </c>
      <c r="M33" s="226">
        <v>6</v>
      </c>
      <c r="N33" s="226">
        <v>4.8</v>
      </c>
      <c r="O33" s="227">
        <f t="shared" si="2"/>
        <v>5.5</v>
      </c>
      <c r="P33" s="231">
        <f t="shared" si="3"/>
        <v>1.2000000000000002</v>
      </c>
      <c r="Q33" s="225"/>
      <c r="R33" s="211">
        <f t="shared" si="4"/>
        <v>1.9000000000000001</v>
      </c>
      <c r="S33" s="24" t="s">
        <v>199</v>
      </c>
      <c r="T33" s="20">
        <f t="shared" si="5"/>
        <v>29</v>
      </c>
      <c r="U33" s="248" t="s">
        <v>199</v>
      </c>
      <c r="W33" s="35"/>
      <c r="X33" s="31">
        <f t="shared" si="7"/>
        <v>0.7</v>
      </c>
      <c r="Y33" s="31">
        <f t="shared" si="8"/>
        <v>1.2000000000000002</v>
      </c>
      <c r="Z33" s="31">
        <f t="shared" si="9"/>
        <v>0</v>
      </c>
      <c r="AA33" s="31">
        <f t="shared" si="10"/>
        <v>1.9000000000000001</v>
      </c>
    </row>
    <row r="34" spans="1:28" ht="24.95" customHeight="1">
      <c r="A34" s="173">
        <f>Seznam!B152</f>
        <v>29</v>
      </c>
      <c r="B34" s="283" t="str">
        <f>Seznam!C152</f>
        <v>Bodolló Anna</v>
      </c>
      <c r="C34" s="283">
        <f>Seznam!D152</f>
        <v>2006</v>
      </c>
      <c r="D34" s="283" t="str">
        <f>Seznam!E152</f>
        <v>SK GymŠarm Plzeň</v>
      </c>
      <c r="E34" s="283" t="str">
        <f>Seznam!F152</f>
        <v>CZE</v>
      </c>
      <c r="F34" s="9" t="s">
        <v>1618</v>
      </c>
      <c r="G34" s="207">
        <v>0.3</v>
      </c>
      <c r="H34" s="208">
        <v>0.3</v>
      </c>
      <c r="I34" s="209">
        <f t="shared" si="1"/>
        <v>0.6</v>
      </c>
      <c r="J34" s="223">
        <v>3.4</v>
      </c>
      <c r="K34" s="224">
        <v>6</v>
      </c>
      <c r="L34" s="225">
        <v>5.5</v>
      </c>
      <c r="M34" s="226">
        <v>5.4</v>
      </c>
      <c r="N34" s="226">
        <v>6.2</v>
      </c>
      <c r="O34" s="227">
        <f t="shared" si="2"/>
        <v>5.75</v>
      </c>
      <c r="P34" s="231">
        <f t="shared" si="3"/>
        <v>0.84999999999999964</v>
      </c>
      <c r="Q34" s="225"/>
      <c r="R34" s="211">
        <f t="shared" si="4"/>
        <v>1.4499999999999997</v>
      </c>
      <c r="S34" s="24" t="s">
        <v>199</v>
      </c>
      <c r="T34" s="20">
        <f t="shared" si="5"/>
        <v>30</v>
      </c>
      <c r="U34" s="248" t="s">
        <v>199</v>
      </c>
      <c r="W34" s="35"/>
      <c r="X34" s="31">
        <f t="shared" si="7"/>
        <v>0.6</v>
      </c>
      <c r="Y34" s="31">
        <f t="shared" si="8"/>
        <v>0.84999999999999964</v>
      </c>
      <c r="Z34" s="31">
        <f t="shared" si="9"/>
        <v>0</v>
      </c>
      <c r="AA34" s="31">
        <f t="shared" si="10"/>
        <v>1.4499999999999997</v>
      </c>
    </row>
    <row r="35" spans="1:28" ht="24.95" customHeight="1">
      <c r="A35" s="173">
        <f>Seznam!B153</f>
        <v>30</v>
      </c>
      <c r="B35" s="283" t="str">
        <f>Seznam!C153</f>
        <v>Vejnarová Johanka</v>
      </c>
      <c r="C35" s="283">
        <f>Seznam!D153</f>
        <v>2004</v>
      </c>
      <c r="D35" s="283" t="str">
        <f>Seznam!E153</f>
        <v>TJ Sokol Praha VII</v>
      </c>
      <c r="E35" s="283" t="str">
        <f>Seznam!F153</f>
        <v>CZE</v>
      </c>
      <c r="F35" s="9"/>
      <c r="G35" s="207">
        <v>0.3</v>
      </c>
      <c r="H35" s="208">
        <v>0.9</v>
      </c>
      <c r="I35" s="209">
        <f t="shared" si="1"/>
        <v>1.2</v>
      </c>
      <c r="J35" s="223">
        <v>0.6</v>
      </c>
      <c r="K35" s="224">
        <v>6.4</v>
      </c>
      <c r="L35" s="225">
        <v>6.2</v>
      </c>
      <c r="M35" s="226">
        <v>6.6</v>
      </c>
      <c r="N35" s="226">
        <v>7</v>
      </c>
      <c r="O35" s="227">
        <f t="shared" si="2"/>
        <v>6.5</v>
      </c>
      <c r="P35" s="231">
        <f t="shared" si="3"/>
        <v>2.9000000000000004</v>
      </c>
      <c r="Q35" s="225"/>
      <c r="R35" s="211">
        <f t="shared" si="4"/>
        <v>4.1000000000000005</v>
      </c>
      <c r="S35" s="24" t="s">
        <v>199</v>
      </c>
      <c r="T35" s="20">
        <f t="shared" si="5"/>
        <v>23</v>
      </c>
      <c r="U35" s="248" t="s">
        <v>199</v>
      </c>
      <c r="W35" s="35"/>
      <c r="X35" s="31">
        <f t="shared" si="7"/>
        <v>1.2</v>
      </c>
      <c r="Y35" s="31">
        <f t="shared" si="8"/>
        <v>2.9000000000000004</v>
      </c>
      <c r="Z35" s="31">
        <f t="shared" si="9"/>
        <v>0</v>
      </c>
      <c r="AA35" s="31">
        <f t="shared" si="10"/>
        <v>4.1000000000000005</v>
      </c>
    </row>
    <row r="36" spans="1:28" ht="24.95" customHeight="1">
      <c r="A36" s="173">
        <f>Seznam!B154</f>
        <v>31</v>
      </c>
      <c r="B36" s="283" t="str">
        <f>Seznam!C154</f>
        <v>Sommerbichler Lena</v>
      </c>
      <c r="C36" s="283">
        <f>Seznam!D154</f>
        <v>2005</v>
      </c>
      <c r="D36" s="283" t="str">
        <f>Seznam!E154</f>
        <v>Sportunion Rauris</v>
      </c>
      <c r="E36" s="283" t="str">
        <f>Seznam!F154</f>
        <v>AUT</v>
      </c>
      <c r="F36" s="9"/>
      <c r="G36" s="207">
        <v>0.6</v>
      </c>
      <c r="H36" s="208">
        <v>1.9</v>
      </c>
      <c r="I36" s="209">
        <f t="shared" si="1"/>
        <v>2.5</v>
      </c>
      <c r="J36" s="223">
        <v>3</v>
      </c>
      <c r="K36" s="224">
        <v>3.8</v>
      </c>
      <c r="L36" s="225">
        <v>3</v>
      </c>
      <c r="M36" s="226">
        <v>5.7</v>
      </c>
      <c r="N36" s="226">
        <v>3.8</v>
      </c>
      <c r="O36" s="227">
        <f t="shared" si="2"/>
        <v>3.8</v>
      </c>
      <c r="P36" s="231">
        <f t="shared" si="3"/>
        <v>3.2</v>
      </c>
      <c r="Q36" s="225"/>
      <c r="R36" s="211">
        <f t="shared" si="4"/>
        <v>5.7</v>
      </c>
      <c r="S36" s="24" t="s">
        <v>199</v>
      </c>
      <c r="T36" s="20">
        <f t="shared" si="5"/>
        <v>20</v>
      </c>
      <c r="U36" s="248" t="s">
        <v>199</v>
      </c>
      <c r="W36" s="35"/>
      <c r="X36" s="31">
        <f t="shared" si="7"/>
        <v>2.5</v>
      </c>
      <c r="Y36" s="31">
        <f t="shared" si="8"/>
        <v>3.2</v>
      </c>
      <c r="Z36" s="31">
        <f t="shared" si="9"/>
        <v>0</v>
      </c>
      <c r="AA36" s="31">
        <f t="shared" si="10"/>
        <v>5.7</v>
      </c>
    </row>
    <row r="37" spans="1:28" ht="24.95" customHeight="1">
      <c r="A37" s="173">
        <f>Seznam!B155</f>
        <v>32</v>
      </c>
      <c r="B37" s="283" t="str">
        <f>Seznam!C155</f>
        <v>Jilečková Mariana</v>
      </c>
      <c r="C37" s="283">
        <f>Seznam!D155</f>
        <v>0</v>
      </c>
      <c r="D37" s="283" t="str">
        <f>Seznam!E155</f>
        <v>SK Jihlava</v>
      </c>
      <c r="E37" s="283" t="str">
        <f>Seznam!F155</f>
        <v>CZE</v>
      </c>
      <c r="F37" s="9" t="str">
        <f t="shared" si="0"/>
        <v xml:space="preserve"> </v>
      </c>
      <c r="G37" s="207">
        <v>2.2999999999999998</v>
      </c>
      <c r="H37" s="208">
        <v>1.7</v>
      </c>
      <c r="I37" s="209">
        <f t="shared" si="1"/>
        <v>4</v>
      </c>
      <c r="J37" s="223">
        <v>1.5</v>
      </c>
      <c r="K37" s="224">
        <v>3.2</v>
      </c>
      <c r="L37" s="225">
        <v>4</v>
      </c>
      <c r="M37" s="226">
        <v>4.0999999999999996</v>
      </c>
      <c r="N37" s="226">
        <v>5.5</v>
      </c>
      <c r="O37" s="227">
        <f t="shared" si="2"/>
        <v>4.05</v>
      </c>
      <c r="P37" s="231">
        <f t="shared" si="3"/>
        <v>4.45</v>
      </c>
      <c r="Q37" s="225"/>
      <c r="R37" s="211">
        <f t="shared" si="4"/>
        <v>8.4499999999999993</v>
      </c>
      <c r="S37" s="24" t="s">
        <v>199</v>
      </c>
      <c r="T37" s="20">
        <f t="shared" si="5"/>
        <v>5</v>
      </c>
      <c r="U37" s="248" t="s">
        <v>199</v>
      </c>
      <c r="W37" s="35" t="str">
        <f t="shared" si="6"/>
        <v xml:space="preserve"> </v>
      </c>
      <c r="X37" s="31">
        <f t="shared" si="7"/>
        <v>4</v>
      </c>
      <c r="Y37" s="31">
        <f t="shared" si="8"/>
        <v>4.45</v>
      </c>
      <c r="Z37" s="31">
        <f t="shared" si="9"/>
        <v>0</v>
      </c>
      <c r="AA37" s="31">
        <f t="shared" si="10"/>
        <v>8.4499999999999993</v>
      </c>
    </row>
    <row r="38" spans="1:28" ht="24.95" customHeight="1">
      <c r="A38" s="173">
        <f>Seznam!B156</f>
        <v>33</v>
      </c>
      <c r="B38" s="283" t="str">
        <f>Seznam!C156</f>
        <v>Bromová Klára</v>
      </c>
      <c r="C38" s="283">
        <f>Seznam!D156</f>
        <v>2006</v>
      </c>
      <c r="D38" s="283" t="str">
        <f>Seznam!E156</f>
        <v>RG Proactive Milevsko</v>
      </c>
      <c r="E38" s="283" t="str">
        <f>Seznam!F156</f>
        <v>CZE</v>
      </c>
      <c r="F38" s="9"/>
      <c r="G38" s="207">
        <v>0.4</v>
      </c>
      <c r="H38" s="208">
        <v>0</v>
      </c>
      <c r="I38" s="209">
        <f t="shared" si="1"/>
        <v>0.4</v>
      </c>
      <c r="J38" s="223">
        <v>2.7</v>
      </c>
      <c r="K38" s="224">
        <v>4.5999999999999996</v>
      </c>
      <c r="L38" s="225">
        <v>5</v>
      </c>
      <c r="M38" s="226">
        <v>6.1</v>
      </c>
      <c r="N38" s="226">
        <v>4.2</v>
      </c>
      <c r="O38" s="227">
        <f t="shared" si="2"/>
        <v>4.8</v>
      </c>
      <c r="P38" s="231">
        <f t="shared" si="3"/>
        <v>2.5</v>
      </c>
      <c r="Q38" s="225"/>
      <c r="R38" s="211">
        <f t="shared" si="4"/>
        <v>2.9</v>
      </c>
      <c r="S38" s="24" t="s">
        <v>199</v>
      </c>
      <c r="T38" s="20">
        <f t="shared" si="5"/>
        <v>27</v>
      </c>
      <c r="U38" s="248" t="s">
        <v>199</v>
      </c>
      <c r="W38" s="35"/>
      <c r="X38" s="31">
        <f t="shared" si="7"/>
        <v>0.4</v>
      </c>
      <c r="Y38" s="31">
        <f t="shared" si="8"/>
        <v>2.5</v>
      </c>
      <c r="Z38" s="31">
        <f t="shared" si="9"/>
        <v>0</v>
      </c>
      <c r="AA38" s="31">
        <f t="shared" si="10"/>
        <v>2.9</v>
      </c>
    </row>
    <row r="39" spans="1:28" ht="24.95" customHeight="1">
      <c r="A39" s="173">
        <f>Seznam!B157</f>
        <v>34</v>
      </c>
      <c r="B39" s="283" t="str">
        <f>Seznam!C157</f>
        <v>Suchá Petra</v>
      </c>
      <c r="C39" s="283">
        <f>Seznam!D157</f>
        <v>2004</v>
      </c>
      <c r="D39" s="283" t="str">
        <f>Seznam!E157</f>
        <v>TJ Žďár nad Sázavou</v>
      </c>
      <c r="E39" s="283" t="str">
        <f>Seznam!F157</f>
        <v>CZE</v>
      </c>
      <c r="F39" s="9"/>
      <c r="G39" s="207">
        <v>1.7</v>
      </c>
      <c r="H39" s="208">
        <v>1.9</v>
      </c>
      <c r="I39" s="209">
        <f t="shared" si="1"/>
        <v>3.5999999999999996</v>
      </c>
      <c r="J39" s="223">
        <v>2</v>
      </c>
      <c r="K39" s="224">
        <v>3.1</v>
      </c>
      <c r="L39" s="225">
        <v>4.8</v>
      </c>
      <c r="M39" s="226">
        <v>3.5</v>
      </c>
      <c r="N39" s="226">
        <v>5.6</v>
      </c>
      <c r="O39" s="227">
        <f t="shared" si="2"/>
        <v>4.1500000000000004</v>
      </c>
      <c r="P39" s="231">
        <f t="shared" si="3"/>
        <v>3.8499999999999996</v>
      </c>
      <c r="Q39" s="225">
        <v>0.3</v>
      </c>
      <c r="R39" s="211">
        <f t="shared" si="4"/>
        <v>7.1499999999999995</v>
      </c>
      <c r="S39" s="24" t="s">
        <v>199</v>
      </c>
      <c r="T39" s="20">
        <f t="shared" si="5"/>
        <v>12</v>
      </c>
      <c r="U39" s="248" t="s">
        <v>199</v>
      </c>
      <c r="W39" s="35"/>
      <c r="X39" s="31">
        <f t="shared" si="7"/>
        <v>3.5999999999999996</v>
      </c>
      <c r="Y39" s="31">
        <f t="shared" si="8"/>
        <v>3.8499999999999996</v>
      </c>
      <c r="Z39" s="31">
        <f t="shared" si="9"/>
        <v>0.3</v>
      </c>
      <c r="AA39" s="31">
        <f t="shared" si="10"/>
        <v>7.1499999999999995</v>
      </c>
    </row>
    <row r="40" spans="1:28" ht="24.95" customHeight="1">
      <c r="A40" s="32">
        <f>Seznam!B158</f>
        <v>35</v>
      </c>
      <c r="B40" s="244" t="str">
        <f>Seznam!C158</f>
        <v>Bouzková Barbora</v>
      </c>
      <c r="C40" s="244">
        <f>Seznam!D158</f>
        <v>2006</v>
      </c>
      <c r="D40" s="244" t="str">
        <f>Seznam!E158</f>
        <v>TJ Skolo Plzeň</v>
      </c>
      <c r="E40" s="244" t="str">
        <f>Seznam!F158</f>
        <v>CZE</v>
      </c>
      <c r="F40" s="9" t="str">
        <f t="shared" si="0"/>
        <v xml:space="preserve"> </v>
      </c>
      <c r="G40" s="207">
        <v>0.5</v>
      </c>
      <c r="H40" s="208">
        <v>0.5</v>
      </c>
      <c r="I40" s="209">
        <f t="shared" si="1"/>
        <v>1</v>
      </c>
      <c r="J40" s="223">
        <v>3.8</v>
      </c>
      <c r="K40" s="224">
        <v>7.6</v>
      </c>
      <c r="L40" s="225">
        <v>7.1</v>
      </c>
      <c r="M40" s="226">
        <v>5.6</v>
      </c>
      <c r="N40" s="226">
        <v>4.7</v>
      </c>
      <c r="O40" s="227">
        <f t="shared" si="2"/>
        <v>6.35</v>
      </c>
      <c r="P40" s="231">
        <f t="shared" si="3"/>
        <v>0</v>
      </c>
      <c r="Q40" s="225"/>
      <c r="R40" s="211">
        <f t="shared" si="4"/>
        <v>1</v>
      </c>
      <c r="S40" s="24" t="s">
        <v>199</v>
      </c>
      <c r="T40" s="20">
        <f t="shared" si="5"/>
        <v>31</v>
      </c>
      <c r="U40" s="248" t="s">
        <v>199</v>
      </c>
      <c r="W40" s="35" t="str">
        <f t="shared" si="6"/>
        <v xml:space="preserve"> </v>
      </c>
      <c r="X40" s="31">
        <f t="shared" si="7"/>
        <v>1</v>
      </c>
      <c r="Y40" s="31">
        <f t="shared" si="8"/>
        <v>0</v>
      </c>
      <c r="Z40" s="31">
        <f t="shared" si="9"/>
        <v>0</v>
      </c>
      <c r="AA40" s="31">
        <f t="shared" si="10"/>
        <v>1</v>
      </c>
    </row>
    <row r="41" spans="1:28" s="174" customFormat="1" ht="96" customHeight="1" thickBot="1">
      <c r="C41" s="176"/>
      <c r="F41" s="175"/>
      <c r="G41" s="177"/>
      <c r="H41" s="177"/>
      <c r="I41" s="177"/>
      <c r="J41" s="177"/>
      <c r="K41" s="178"/>
      <c r="L41" s="190"/>
      <c r="M41" s="190"/>
      <c r="N41" s="190"/>
      <c r="O41" s="190"/>
      <c r="P41" s="190"/>
      <c r="Q41" s="178"/>
    </row>
    <row r="42" spans="1:28" ht="16.5" customHeight="1">
      <c r="A42" s="518" t="s">
        <v>0</v>
      </c>
      <c r="B42" s="520" t="s">
        <v>1</v>
      </c>
      <c r="C42" s="522" t="s">
        <v>2</v>
      </c>
      <c r="D42" s="520" t="s">
        <v>3</v>
      </c>
      <c r="E42" s="524" t="s">
        <v>4</v>
      </c>
      <c r="F42" s="524" t="s">
        <v>190</v>
      </c>
      <c r="G42" s="232" t="str">
        <f>Kat10S2</f>
        <v>sestava s libovolným náčiním</v>
      </c>
      <c r="H42" s="233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34"/>
      <c r="T42" s="516" t="s">
        <v>12</v>
      </c>
      <c r="U42" s="516" t="s">
        <v>1293</v>
      </c>
    </row>
    <row r="43" spans="1:28" ht="16.5" customHeight="1" thickBot="1">
      <c r="A43" s="519">
        <v>0</v>
      </c>
      <c r="B43" s="521">
        <v>0</v>
      </c>
      <c r="C43" s="523">
        <v>0</v>
      </c>
      <c r="D43" s="521">
        <v>0</v>
      </c>
      <c r="E43" s="525">
        <v>0</v>
      </c>
      <c r="F43" s="525">
        <v>0</v>
      </c>
      <c r="G43" s="230" t="s">
        <v>1256</v>
      </c>
      <c r="H43" s="228" t="s">
        <v>1261</v>
      </c>
      <c r="I43" s="229" t="s">
        <v>8</v>
      </c>
      <c r="J43" s="18" t="s">
        <v>1257</v>
      </c>
      <c r="K43" s="18" t="s">
        <v>9</v>
      </c>
      <c r="L43" s="18" t="s">
        <v>10</v>
      </c>
      <c r="M43" s="18" t="s">
        <v>1258</v>
      </c>
      <c r="N43" s="18" t="s">
        <v>1259</v>
      </c>
      <c r="O43" s="229" t="s">
        <v>1260</v>
      </c>
      <c r="P43" s="18" t="s">
        <v>11</v>
      </c>
      <c r="Q43" s="235" t="s">
        <v>5</v>
      </c>
      <c r="R43" s="229" t="s">
        <v>6</v>
      </c>
      <c r="S43" s="236" t="s">
        <v>13</v>
      </c>
      <c r="T43" s="517"/>
      <c r="U43" s="517"/>
      <c r="W43" s="34" t="s">
        <v>191</v>
      </c>
      <c r="X43" s="34" t="s">
        <v>8</v>
      </c>
      <c r="Y43" s="34" t="s">
        <v>11</v>
      </c>
      <c r="Z43" s="34" t="s">
        <v>192</v>
      </c>
      <c r="AA43" s="34" t="s">
        <v>13</v>
      </c>
      <c r="AB43" s="34" t="s">
        <v>6</v>
      </c>
    </row>
    <row r="44" spans="1:28" ht="24.95" customHeight="1">
      <c r="A44" s="32">
        <f>Seznam!B125</f>
        <v>1</v>
      </c>
      <c r="B44" s="244" t="str">
        <f>Seznam!C125</f>
        <v>Murchová Ela</v>
      </c>
      <c r="C44" s="244">
        <f>Seznam!D125</f>
        <v>2005</v>
      </c>
      <c r="D44" s="244" t="str">
        <f>Seznam!E125</f>
        <v>TJ Sokol Praha VII</v>
      </c>
      <c r="E44" s="244" t="str">
        <f>Seznam!F125</f>
        <v>CZE</v>
      </c>
      <c r="F44" s="198" t="s">
        <v>1610</v>
      </c>
      <c r="G44" s="207">
        <v>1.4</v>
      </c>
      <c r="H44" s="208">
        <v>1.8</v>
      </c>
      <c r="I44" s="209">
        <f t="shared" ref="I44:I75" si="12">G44+H44</f>
        <v>3.2</v>
      </c>
      <c r="J44" s="223">
        <v>1.9</v>
      </c>
      <c r="K44" s="224">
        <v>3.8</v>
      </c>
      <c r="L44" s="225">
        <v>4.5</v>
      </c>
      <c r="M44" s="226">
        <v>5</v>
      </c>
      <c r="N44" s="226">
        <v>4.4000000000000004</v>
      </c>
      <c r="O44" s="227">
        <f t="shared" ref="O44:O75" si="13">IF($O$2=2,TRUNC(SUM(K44:L44)/2*1000)/1000,IF($O$2=3,TRUNC(SUM(K44:M44)/3*1000)/1000,IF($O$2=4,TRUNC(MEDIAN(K44:N44)*1000)/1000,"???")))</f>
        <v>4.45</v>
      </c>
      <c r="P44" s="231">
        <f t="shared" ref="P44:P75" si="14">IF(AND(J44=0,O44=0),0,IF(($Q$2-J44-O44)&lt;0,0,$Q$2-J44-O44))</f>
        <v>3.6499999999999995</v>
      </c>
      <c r="Q44" s="225"/>
      <c r="R44" s="211">
        <f t="shared" ref="R44:R75" si="15">I44+P44-Q44</f>
        <v>6.85</v>
      </c>
      <c r="S44" s="24">
        <f t="shared" ref="S44:S75" si="16">R9+R44</f>
        <v>12.25</v>
      </c>
      <c r="T44" s="20">
        <f t="shared" ref="T44:T75" si="17">RANK(R44,$R$44:$R$75)</f>
        <v>13</v>
      </c>
      <c r="U44" s="25">
        <f t="shared" ref="U44:U75" si="18">RANK(S44,$S$44:$S$75)</f>
        <v>16</v>
      </c>
      <c r="W44" s="35" t="str">
        <f t="shared" ref="W44:W75" si="19">F44</f>
        <v>obruč</v>
      </c>
      <c r="X44" s="31">
        <f t="shared" ref="X44:X75" si="20">I44</f>
        <v>3.2</v>
      </c>
      <c r="Y44" s="31">
        <f t="shared" ref="Y44:Y75" si="21">P44</f>
        <v>3.6499999999999995</v>
      </c>
      <c r="Z44" s="31">
        <f t="shared" ref="Z44:Z75" si="22">Q44</f>
        <v>0</v>
      </c>
      <c r="AA44" s="31">
        <f t="shared" ref="AA44:AA75" si="23">R44</f>
        <v>6.85</v>
      </c>
      <c r="AB44" s="31">
        <f t="shared" ref="AB44:AB75" si="24">S44</f>
        <v>12.25</v>
      </c>
    </row>
    <row r="45" spans="1:28" ht="24.95" customHeight="1">
      <c r="A45" s="32">
        <f>Seznam!B126</f>
        <v>2</v>
      </c>
      <c r="B45" s="244" t="str">
        <f>Seznam!C126</f>
        <v>Olivová Tereza</v>
      </c>
      <c r="C45" s="244">
        <f>Seznam!D126</f>
        <v>2006</v>
      </c>
      <c r="D45" s="244" t="str">
        <f>Seznam!E126</f>
        <v>Active SVČ Žďár nad Sázavou</v>
      </c>
      <c r="E45" s="244" t="str">
        <f>Seznam!F126</f>
        <v>CZE</v>
      </c>
      <c r="F45" s="198" t="s">
        <v>1610</v>
      </c>
      <c r="G45" s="207">
        <v>0.3</v>
      </c>
      <c r="H45" s="208">
        <v>0.8</v>
      </c>
      <c r="I45" s="209">
        <f t="shared" si="12"/>
        <v>1.1000000000000001</v>
      </c>
      <c r="J45" s="223">
        <v>3.2</v>
      </c>
      <c r="K45" s="224">
        <v>7.4</v>
      </c>
      <c r="L45" s="225">
        <v>4.5999999999999996</v>
      </c>
      <c r="M45" s="226">
        <v>7.3</v>
      </c>
      <c r="N45" s="226">
        <v>7.2</v>
      </c>
      <c r="O45" s="227">
        <f t="shared" si="13"/>
        <v>7.25</v>
      </c>
      <c r="P45" s="231">
        <f t="shared" si="14"/>
        <v>0</v>
      </c>
      <c r="Q45" s="225"/>
      <c r="R45" s="211">
        <f t="shared" si="15"/>
        <v>1.1000000000000001</v>
      </c>
      <c r="S45" s="24">
        <f t="shared" si="16"/>
        <v>1.7000000000000002</v>
      </c>
      <c r="T45" s="20">
        <f t="shared" si="17"/>
        <v>32</v>
      </c>
      <c r="U45" s="25">
        <f t="shared" si="18"/>
        <v>32</v>
      </c>
      <c r="W45" s="35" t="str">
        <f t="shared" si="19"/>
        <v>obruč</v>
      </c>
      <c r="X45" s="31">
        <f t="shared" si="20"/>
        <v>1.1000000000000001</v>
      </c>
      <c r="Y45" s="31">
        <f t="shared" si="21"/>
        <v>0</v>
      </c>
      <c r="Z45" s="31">
        <f t="shared" si="22"/>
        <v>0</v>
      </c>
      <c r="AA45" s="31">
        <f t="shared" si="23"/>
        <v>1.1000000000000001</v>
      </c>
      <c r="AB45" s="31">
        <f t="shared" si="24"/>
        <v>1.7000000000000002</v>
      </c>
    </row>
    <row r="46" spans="1:28" ht="24.95" customHeight="1">
      <c r="A46" s="32">
        <f>Seznam!B127</f>
        <v>3</v>
      </c>
      <c r="B46" s="244" t="str">
        <f>Seznam!C127</f>
        <v>Menšíková Adéla</v>
      </c>
      <c r="C46" s="244">
        <f>Seznam!D127</f>
        <v>2005</v>
      </c>
      <c r="D46" s="244" t="str">
        <f>Seznam!E127</f>
        <v>TJ Sokol Bedřichov</v>
      </c>
      <c r="E46" s="244" t="str">
        <f>Seznam!F127</f>
        <v>CZE</v>
      </c>
      <c r="F46" s="198" t="s">
        <v>1610</v>
      </c>
      <c r="G46" s="207">
        <v>1.9</v>
      </c>
      <c r="H46" s="208">
        <v>2.1</v>
      </c>
      <c r="I46" s="209">
        <f t="shared" si="12"/>
        <v>4</v>
      </c>
      <c r="J46" s="223">
        <v>1.7</v>
      </c>
      <c r="K46" s="224">
        <v>2.2999999999999998</v>
      </c>
      <c r="L46" s="225">
        <v>2.5</v>
      </c>
      <c r="M46" s="226">
        <v>3.8</v>
      </c>
      <c r="N46" s="226">
        <v>3.3</v>
      </c>
      <c r="O46" s="227">
        <f t="shared" si="13"/>
        <v>2.9</v>
      </c>
      <c r="P46" s="231">
        <f t="shared" si="14"/>
        <v>5.4</v>
      </c>
      <c r="Q46" s="225"/>
      <c r="R46" s="211">
        <f t="shared" si="15"/>
        <v>9.4</v>
      </c>
      <c r="S46" s="24">
        <f t="shared" si="16"/>
        <v>16.899999999999999</v>
      </c>
      <c r="T46" s="20">
        <f t="shared" si="17"/>
        <v>2</v>
      </c>
      <c r="U46" s="25">
        <f t="shared" si="18"/>
        <v>6</v>
      </c>
      <c r="W46" s="35" t="str">
        <f t="shared" si="19"/>
        <v>obruč</v>
      </c>
      <c r="X46" s="31">
        <f t="shared" si="20"/>
        <v>4</v>
      </c>
      <c r="Y46" s="31">
        <f t="shared" si="21"/>
        <v>5.4</v>
      </c>
      <c r="Z46" s="31">
        <f t="shared" si="22"/>
        <v>0</v>
      </c>
      <c r="AA46" s="31">
        <f t="shared" si="23"/>
        <v>9.4</v>
      </c>
      <c r="AB46" s="31">
        <f t="shared" si="24"/>
        <v>16.899999999999999</v>
      </c>
    </row>
    <row r="47" spans="1:28" ht="24.95" customHeight="1">
      <c r="A47" s="32">
        <f>Seznam!B128</f>
        <v>4</v>
      </c>
      <c r="B47" s="244" t="str">
        <f>Seznam!C128</f>
        <v>Slavíčková Aneta</v>
      </c>
      <c r="C47" s="244">
        <f>Seznam!D128</f>
        <v>2005</v>
      </c>
      <c r="D47" s="244" t="str">
        <f>Seznam!E128</f>
        <v>TJ Žďár nad Sázavou</v>
      </c>
      <c r="E47" s="244" t="str">
        <f>Seznam!F128</f>
        <v>CZE</v>
      </c>
      <c r="F47" s="198" t="s">
        <v>1618</v>
      </c>
      <c r="G47" s="207">
        <v>1.4</v>
      </c>
      <c r="H47" s="208">
        <v>1.5</v>
      </c>
      <c r="I47" s="209">
        <f t="shared" si="12"/>
        <v>2.9</v>
      </c>
      <c r="J47" s="223">
        <v>1.2</v>
      </c>
      <c r="K47" s="224">
        <v>4</v>
      </c>
      <c r="L47" s="225">
        <v>4.7</v>
      </c>
      <c r="M47" s="226">
        <v>4.5</v>
      </c>
      <c r="N47" s="226">
        <v>5.6</v>
      </c>
      <c r="O47" s="227">
        <f t="shared" si="13"/>
        <v>4.5999999999999996</v>
      </c>
      <c r="P47" s="231">
        <f t="shared" si="14"/>
        <v>4.2000000000000011</v>
      </c>
      <c r="Q47" s="225"/>
      <c r="R47" s="211">
        <f t="shared" si="15"/>
        <v>7.1000000000000014</v>
      </c>
      <c r="S47" s="24">
        <f t="shared" si="16"/>
        <v>12.850000000000001</v>
      </c>
      <c r="T47" s="20">
        <f t="shared" si="17"/>
        <v>12</v>
      </c>
      <c r="U47" s="25">
        <f t="shared" si="18"/>
        <v>14</v>
      </c>
      <c r="W47" s="35" t="str">
        <f t="shared" si="19"/>
        <v>stuha</v>
      </c>
      <c r="X47" s="31">
        <f t="shared" si="20"/>
        <v>2.9</v>
      </c>
      <c r="Y47" s="31">
        <f t="shared" si="21"/>
        <v>4.2000000000000011</v>
      </c>
      <c r="Z47" s="31">
        <f t="shared" si="22"/>
        <v>0</v>
      </c>
      <c r="AA47" s="31">
        <f t="shared" si="23"/>
        <v>7.1000000000000014</v>
      </c>
      <c r="AB47" s="31">
        <f t="shared" si="24"/>
        <v>12.850000000000001</v>
      </c>
    </row>
    <row r="48" spans="1:28" ht="24.95" customHeight="1">
      <c r="A48" s="32">
        <f>Seznam!B129</f>
        <v>5</v>
      </c>
      <c r="B48" s="244" t="str">
        <f>Seznam!C129</f>
        <v>Stöckl Lea</v>
      </c>
      <c r="C48" s="244">
        <f>Seznam!D129</f>
        <v>2005</v>
      </c>
      <c r="D48" s="244" t="str">
        <f>Seznam!E129</f>
        <v>Sportunion Rauris</v>
      </c>
      <c r="E48" s="244" t="str">
        <f>Seznam!F129</f>
        <v>AUT</v>
      </c>
      <c r="F48" s="198" t="s">
        <v>1614</v>
      </c>
      <c r="G48" s="207">
        <v>1.7</v>
      </c>
      <c r="H48" s="208">
        <v>1</v>
      </c>
      <c r="I48" s="209">
        <f t="shared" si="12"/>
        <v>2.7</v>
      </c>
      <c r="J48" s="223">
        <v>2.2999999999999998</v>
      </c>
      <c r="K48" s="224">
        <v>5.4</v>
      </c>
      <c r="L48" s="225">
        <v>5</v>
      </c>
      <c r="M48" s="226">
        <v>4.3</v>
      </c>
      <c r="N48" s="226">
        <v>3.7</v>
      </c>
      <c r="O48" s="227">
        <f t="shared" si="13"/>
        <v>4.6500000000000004</v>
      </c>
      <c r="P48" s="231">
        <f t="shared" si="14"/>
        <v>3.05</v>
      </c>
      <c r="Q48" s="225"/>
      <c r="R48" s="211">
        <f t="shared" si="15"/>
        <v>5.75</v>
      </c>
      <c r="S48" s="24">
        <f t="shared" si="16"/>
        <v>12.15</v>
      </c>
      <c r="T48" s="20">
        <f t="shared" si="17"/>
        <v>19</v>
      </c>
      <c r="U48" s="25">
        <f t="shared" si="18"/>
        <v>17</v>
      </c>
      <c r="W48" s="35" t="str">
        <f t="shared" si="19"/>
        <v>kuž</v>
      </c>
      <c r="X48" s="31">
        <f t="shared" si="20"/>
        <v>2.7</v>
      </c>
      <c r="Y48" s="31">
        <f t="shared" si="21"/>
        <v>3.05</v>
      </c>
      <c r="Z48" s="31">
        <f t="shared" si="22"/>
        <v>0</v>
      </c>
      <c r="AA48" s="31">
        <f t="shared" si="23"/>
        <v>5.75</v>
      </c>
      <c r="AB48" s="31">
        <f t="shared" si="24"/>
        <v>12.15</v>
      </c>
    </row>
    <row r="49" spans="1:28" ht="24.95" customHeight="1">
      <c r="A49" s="32">
        <f>Seznam!B130</f>
        <v>6</v>
      </c>
      <c r="B49" s="244" t="str">
        <f>Seznam!C130</f>
        <v>Šťovíčková Sabina</v>
      </c>
      <c r="C49" s="244">
        <f>Seznam!D130</f>
        <v>2004</v>
      </c>
      <c r="D49" s="244" t="str">
        <f>Seznam!E130</f>
        <v>TJ Sokol Jablonec nad Nisou</v>
      </c>
      <c r="E49" s="244" t="str">
        <f>Seznam!F130</f>
        <v>CZE</v>
      </c>
      <c r="F49" s="198" t="s">
        <v>1610</v>
      </c>
      <c r="G49" s="207">
        <v>2.2999999999999998</v>
      </c>
      <c r="H49" s="208">
        <v>2.2999999999999998</v>
      </c>
      <c r="I49" s="209">
        <f t="shared" si="12"/>
        <v>4.5999999999999996</v>
      </c>
      <c r="J49" s="223">
        <v>1.3</v>
      </c>
      <c r="K49" s="224">
        <v>3.2</v>
      </c>
      <c r="L49" s="225">
        <v>3.6</v>
      </c>
      <c r="M49" s="226">
        <v>3.7</v>
      </c>
      <c r="N49" s="226">
        <v>3.8</v>
      </c>
      <c r="O49" s="227">
        <f t="shared" si="13"/>
        <v>3.65</v>
      </c>
      <c r="P49" s="231">
        <f t="shared" si="14"/>
        <v>5.0499999999999989</v>
      </c>
      <c r="Q49" s="225"/>
      <c r="R49" s="211">
        <f t="shared" si="15"/>
        <v>9.6499999999999986</v>
      </c>
      <c r="S49" s="24">
        <f t="shared" si="16"/>
        <v>20.049999999999997</v>
      </c>
      <c r="T49" s="20">
        <f t="shared" si="17"/>
        <v>1</v>
      </c>
      <c r="U49" s="25">
        <f t="shared" si="18"/>
        <v>1</v>
      </c>
      <c r="W49" s="35" t="str">
        <f t="shared" si="19"/>
        <v>obruč</v>
      </c>
      <c r="X49" s="31">
        <f t="shared" si="20"/>
        <v>4.5999999999999996</v>
      </c>
      <c r="Y49" s="31">
        <f t="shared" si="21"/>
        <v>5.0499999999999989</v>
      </c>
      <c r="Z49" s="31">
        <f t="shared" si="22"/>
        <v>0</v>
      </c>
      <c r="AA49" s="31">
        <f t="shared" si="23"/>
        <v>9.6499999999999986</v>
      </c>
      <c r="AB49" s="31">
        <f t="shared" si="24"/>
        <v>20.049999999999997</v>
      </c>
    </row>
    <row r="50" spans="1:28" ht="24.95" customHeight="1">
      <c r="A50" s="32">
        <f>Seznam!B131</f>
        <v>7</v>
      </c>
      <c r="B50" s="244" t="str">
        <f>Seznam!C131</f>
        <v>Chládková Adéla</v>
      </c>
      <c r="C50" s="244">
        <f>Seznam!D131</f>
        <v>2005</v>
      </c>
      <c r="D50" s="244" t="str">
        <f>Seznam!E131</f>
        <v>SK Motorlet Praha</v>
      </c>
      <c r="E50" s="244" t="str">
        <f>Seznam!F131</f>
        <v>CZE</v>
      </c>
      <c r="F50" s="198" t="s">
        <v>1610</v>
      </c>
      <c r="G50" s="207">
        <v>1.7</v>
      </c>
      <c r="H50" s="208">
        <v>2.2999999999999998</v>
      </c>
      <c r="I50" s="209">
        <f t="shared" si="12"/>
        <v>4</v>
      </c>
      <c r="J50" s="223">
        <v>2</v>
      </c>
      <c r="K50" s="224">
        <v>4.3</v>
      </c>
      <c r="L50" s="225">
        <v>4</v>
      </c>
      <c r="M50" s="226">
        <v>3.3</v>
      </c>
      <c r="N50" s="226">
        <v>3.6</v>
      </c>
      <c r="O50" s="227">
        <f t="shared" si="13"/>
        <v>3.8</v>
      </c>
      <c r="P50" s="231">
        <f t="shared" si="14"/>
        <v>4.2</v>
      </c>
      <c r="Q50" s="225"/>
      <c r="R50" s="211">
        <f t="shared" si="15"/>
        <v>8.1999999999999993</v>
      </c>
      <c r="S50" s="24">
        <f t="shared" si="16"/>
        <v>15.899999999999999</v>
      </c>
      <c r="T50" s="20">
        <f t="shared" si="17"/>
        <v>8</v>
      </c>
      <c r="U50" s="25">
        <f t="shared" si="18"/>
        <v>9</v>
      </c>
      <c r="W50" s="35" t="str">
        <f t="shared" si="19"/>
        <v>obruč</v>
      </c>
      <c r="X50" s="31">
        <f t="shared" si="20"/>
        <v>4</v>
      </c>
      <c r="Y50" s="31">
        <f t="shared" si="21"/>
        <v>4.2</v>
      </c>
      <c r="Z50" s="31">
        <f t="shared" si="22"/>
        <v>0</v>
      </c>
      <c r="AA50" s="31">
        <f t="shared" si="23"/>
        <v>8.1999999999999993</v>
      </c>
      <c r="AB50" s="31">
        <f t="shared" si="24"/>
        <v>15.899999999999999</v>
      </c>
    </row>
    <row r="51" spans="1:28" ht="24.95" customHeight="1">
      <c r="A51" s="32">
        <f>Seznam!B132</f>
        <v>8</v>
      </c>
      <c r="B51" s="244" t="str">
        <f>Seznam!C132</f>
        <v>Zak Julia</v>
      </c>
      <c r="C51" s="244">
        <f>Seznam!D132</f>
        <v>2005</v>
      </c>
      <c r="D51" s="244" t="str">
        <f>Seznam!E132</f>
        <v>KSGA Legion Warszawa</v>
      </c>
      <c r="E51" s="244" t="str">
        <f>Seznam!F132</f>
        <v>POL</v>
      </c>
      <c r="F51" s="198" t="s">
        <v>1607</v>
      </c>
      <c r="G51" s="207">
        <v>0.1</v>
      </c>
      <c r="H51" s="208">
        <v>0.9</v>
      </c>
      <c r="I51" s="209">
        <f t="shared" si="12"/>
        <v>1</v>
      </c>
      <c r="J51" s="223">
        <v>2.2000000000000002</v>
      </c>
      <c r="K51" s="224">
        <v>4.2</v>
      </c>
      <c r="L51" s="225">
        <v>5.5</v>
      </c>
      <c r="M51" s="226">
        <v>3.4</v>
      </c>
      <c r="N51" s="226">
        <v>4</v>
      </c>
      <c r="O51" s="227">
        <f t="shared" si="13"/>
        <v>4.0999999999999996</v>
      </c>
      <c r="P51" s="231">
        <f t="shared" si="14"/>
        <v>3.7</v>
      </c>
      <c r="Q51" s="225"/>
      <c r="R51" s="211">
        <f t="shared" si="15"/>
        <v>4.7</v>
      </c>
      <c r="S51" s="24">
        <f t="shared" si="16"/>
        <v>9.75</v>
      </c>
      <c r="T51" s="20">
        <f t="shared" si="17"/>
        <v>25</v>
      </c>
      <c r="U51" s="25">
        <f t="shared" si="18"/>
        <v>24</v>
      </c>
      <c r="W51" s="35" t="str">
        <f t="shared" si="19"/>
        <v>švih</v>
      </c>
      <c r="X51" s="31">
        <f t="shared" si="20"/>
        <v>1</v>
      </c>
      <c r="Y51" s="31">
        <f t="shared" si="21"/>
        <v>3.7</v>
      </c>
      <c r="Z51" s="31">
        <f t="shared" si="22"/>
        <v>0</v>
      </c>
      <c r="AA51" s="31">
        <f t="shared" si="23"/>
        <v>4.7</v>
      </c>
      <c r="AB51" s="31">
        <f t="shared" si="24"/>
        <v>9.75</v>
      </c>
    </row>
    <row r="52" spans="1:28" ht="24.95" customHeight="1">
      <c r="A52" s="32">
        <f>Seznam!B133</f>
        <v>10</v>
      </c>
      <c r="B52" s="244" t="str">
        <f>Seznam!C133</f>
        <v>Hubatková Veronika</v>
      </c>
      <c r="C52" s="244">
        <f>Seznam!D133</f>
        <v>2006</v>
      </c>
      <c r="D52" s="244" t="str">
        <f>Seznam!E133</f>
        <v>TJ Bohemians Praha</v>
      </c>
      <c r="E52" s="244" t="str">
        <f>Seznam!F133</f>
        <v>CZE</v>
      </c>
      <c r="F52" s="198" t="s">
        <v>1614</v>
      </c>
      <c r="G52" s="207">
        <v>0.5</v>
      </c>
      <c r="H52" s="208">
        <v>2.5</v>
      </c>
      <c r="I52" s="209">
        <f t="shared" si="12"/>
        <v>3</v>
      </c>
      <c r="J52" s="223">
        <v>2.2999999999999998</v>
      </c>
      <c r="K52" s="224">
        <v>4.5</v>
      </c>
      <c r="L52" s="225">
        <v>5.2</v>
      </c>
      <c r="M52" s="226">
        <v>4.4000000000000004</v>
      </c>
      <c r="N52" s="226">
        <v>6.5</v>
      </c>
      <c r="O52" s="227">
        <f t="shared" si="13"/>
        <v>4.8499999999999996</v>
      </c>
      <c r="P52" s="231">
        <f t="shared" si="14"/>
        <v>2.8500000000000005</v>
      </c>
      <c r="Q52" s="225">
        <v>0.3</v>
      </c>
      <c r="R52" s="211">
        <f t="shared" si="15"/>
        <v>5.5500000000000007</v>
      </c>
      <c r="S52" s="24">
        <f t="shared" si="16"/>
        <v>7.8000000000000007</v>
      </c>
      <c r="T52" s="20">
        <f t="shared" si="17"/>
        <v>21</v>
      </c>
      <c r="U52" s="25">
        <f t="shared" si="18"/>
        <v>27</v>
      </c>
      <c r="W52" s="35" t="str">
        <f t="shared" si="19"/>
        <v>kuž</v>
      </c>
      <c r="X52" s="31">
        <f t="shared" si="20"/>
        <v>3</v>
      </c>
      <c r="Y52" s="31">
        <f t="shared" si="21"/>
        <v>2.8500000000000005</v>
      </c>
      <c r="Z52" s="31">
        <f t="shared" si="22"/>
        <v>0.3</v>
      </c>
      <c r="AA52" s="31">
        <f t="shared" si="23"/>
        <v>5.5500000000000007</v>
      </c>
      <c r="AB52" s="31">
        <f t="shared" si="24"/>
        <v>7.8000000000000007</v>
      </c>
    </row>
    <row r="53" spans="1:28" ht="24.95" customHeight="1">
      <c r="A53" s="32">
        <f>Seznam!B134</f>
        <v>11</v>
      </c>
      <c r="B53" s="244" t="str">
        <f>Seznam!C134</f>
        <v>Rákosová Eliška</v>
      </c>
      <c r="C53" s="244">
        <f>Seznam!D134</f>
        <v>2004</v>
      </c>
      <c r="D53" s="244" t="str">
        <f>Seznam!E134</f>
        <v>SK MG Mantila Brno</v>
      </c>
      <c r="E53" s="244" t="str">
        <f>Seznam!F134</f>
        <v>CZE</v>
      </c>
      <c r="F53" s="198" t="s">
        <v>1614</v>
      </c>
      <c r="G53" s="207">
        <v>1.6</v>
      </c>
      <c r="H53" s="208">
        <v>1.6</v>
      </c>
      <c r="I53" s="209">
        <f t="shared" si="12"/>
        <v>3.2</v>
      </c>
      <c r="J53" s="223">
        <v>2.5</v>
      </c>
      <c r="K53" s="224">
        <v>3.8</v>
      </c>
      <c r="L53" s="225">
        <v>3.9</v>
      </c>
      <c r="M53" s="226">
        <v>4.0999999999999996</v>
      </c>
      <c r="N53" s="226">
        <v>4.8</v>
      </c>
      <c r="O53" s="227">
        <f t="shared" si="13"/>
        <v>4</v>
      </c>
      <c r="P53" s="231">
        <f t="shared" si="14"/>
        <v>3.5</v>
      </c>
      <c r="Q53" s="225"/>
      <c r="R53" s="211">
        <f t="shared" si="15"/>
        <v>6.7</v>
      </c>
      <c r="S53" s="24">
        <f t="shared" si="16"/>
        <v>15.75</v>
      </c>
      <c r="T53" s="20">
        <f t="shared" si="17"/>
        <v>15</v>
      </c>
      <c r="U53" s="25">
        <f t="shared" si="18"/>
        <v>10</v>
      </c>
      <c r="W53" s="35" t="str">
        <f t="shared" si="19"/>
        <v>kuž</v>
      </c>
      <c r="X53" s="31">
        <f t="shared" si="20"/>
        <v>3.2</v>
      </c>
      <c r="Y53" s="31">
        <f t="shared" si="21"/>
        <v>3.5</v>
      </c>
      <c r="Z53" s="31">
        <f t="shared" si="22"/>
        <v>0</v>
      </c>
      <c r="AA53" s="31">
        <f t="shared" si="23"/>
        <v>6.7</v>
      </c>
      <c r="AB53" s="31">
        <f t="shared" si="24"/>
        <v>15.75</v>
      </c>
    </row>
    <row r="54" spans="1:28" ht="24.95" customHeight="1">
      <c r="A54" s="32">
        <f>Seznam!B135</f>
        <v>12</v>
      </c>
      <c r="B54" s="244" t="str">
        <f>Seznam!C135</f>
        <v>Hynková Zuzana</v>
      </c>
      <c r="C54" s="244">
        <f>Seznam!D135</f>
        <v>2004</v>
      </c>
      <c r="D54" s="244" t="str">
        <f>Seznam!E135</f>
        <v>SK Triumf Praha</v>
      </c>
      <c r="E54" s="244" t="str">
        <f>Seznam!F135</f>
        <v>CZE</v>
      </c>
      <c r="F54" s="198" t="s">
        <v>1610</v>
      </c>
      <c r="G54" s="207">
        <v>1.2</v>
      </c>
      <c r="H54" s="208">
        <v>0.7</v>
      </c>
      <c r="I54" s="209">
        <f t="shared" si="12"/>
        <v>1.9</v>
      </c>
      <c r="J54" s="223">
        <v>1.3</v>
      </c>
      <c r="K54" s="224">
        <v>5.3</v>
      </c>
      <c r="L54" s="225">
        <v>5.6</v>
      </c>
      <c r="M54" s="226">
        <v>5.2</v>
      </c>
      <c r="N54" s="226">
        <v>5.2</v>
      </c>
      <c r="O54" s="227">
        <f t="shared" si="13"/>
        <v>5.25</v>
      </c>
      <c r="P54" s="231">
        <f t="shared" si="14"/>
        <v>3.4499999999999993</v>
      </c>
      <c r="Q54" s="225"/>
      <c r="R54" s="211">
        <f t="shared" si="15"/>
        <v>5.35</v>
      </c>
      <c r="S54" s="24">
        <f t="shared" si="16"/>
        <v>9.25</v>
      </c>
      <c r="T54" s="20">
        <f t="shared" si="17"/>
        <v>22</v>
      </c>
      <c r="U54" s="25">
        <f t="shared" si="18"/>
        <v>25</v>
      </c>
      <c r="W54" s="35" t="str">
        <f t="shared" si="19"/>
        <v>obruč</v>
      </c>
      <c r="X54" s="31">
        <f t="shared" si="20"/>
        <v>1.9</v>
      </c>
      <c r="Y54" s="31">
        <f t="shared" si="21"/>
        <v>3.4499999999999993</v>
      </c>
      <c r="Z54" s="31">
        <f t="shared" si="22"/>
        <v>0</v>
      </c>
      <c r="AA54" s="31">
        <f t="shared" si="23"/>
        <v>5.35</v>
      </c>
      <c r="AB54" s="31">
        <f t="shared" si="24"/>
        <v>9.25</v>
      </c>
    </row>
    <row r="55" spans="1:28" ht="24.95" customHeight="1">
      <c r="A55" s="32">
        <f>Seznam!B136</f>
        <v>13</v>
      </c>
      <c r="B55" s="244" t="str">
        <f>Seznam!C136</f>
        <v>Polanková Natálie</v>
      </c>
      <c r="C55" s="244">
        <f>Seznam!D136</f>
        <v>2005</v>
      </c>
      <c r="D55" s="244" t="str">
        <f>Seznam!E136</f>
        <v>TJ Skolo Plzeň</v>
      </c>
      <c r="E55" s="244" t="str">
        <f>Seznam!F136</f>
        <v>CZE</v>
      </c>
      <c r="F55" s="198" t="s">
        <v>1610</v>
      </c>
      <c r="G55" s="207">
        <v>1.6</v>
      </c>
      <c r="H55" s="208">
        <v>1.5</v>
      </c>
      <c r="I55" s="209">
        <f t="shared" si="12"/>
        <v>3.1</v>
      </c>
      <c r="J55" s="223">
        <v>2</v>
      </c>
      <c r="K55" s="224">
        <v>4.4000000000000004</v>
      </c>
      <c r="L55" s="225">
        <v>4.5</v>
      </c>
      <c r="M55" s="226">
        <v>5.3</v>
      </c>
      <c r="N55" s="226">
        <v>5.9</v>
      </c>
      <c r="O55" s="227">
        <f t="shared" si="13"/>
        <v>4.9000000000000004</v>
      </c>
      <c r="P55" s="231">
        <f t="shared" si="14"/>
        <v>3.0999999999999996</v>
      </c>
      <c r="Q55" s="225">
        <v>0.6</v>
      </c>
      <c r="R55" s="211">
        <f t="shared" si="15"/>
        <v>5.6</v>
      </c>
      <c r="S55" s="24">
        <f t="shared" si="16"/>
        <v>11.6</v>
      </c>
      <c r="T55" s="20">
        <f t="shared" si="17"/>
        <v>20</v>
      </c>
      <c r="U55" s="25">
        <f t="shared" si="18"/>
        <v>18</v>
      </c>
      <c r="W55" s="35" t="str">
        <f t="shared" si="19"/>
        <v>obruč</v>
      </c>
      <c r="X55" s="31">
        <f t="shared" si="20"/>
        <v>3.1</v>
      </c>
      <c r="Y55" s="31">
        <f t="shared" si="21"/>
        <v>3.0999999999999996</v>
      </c>
      <c r="Z55" s="31">
        <f t="shared" si="22"/>
        <v>0.6</v>
      </c>
      <c r="AA55" s="31">
        <f t="shared" si="23"/>
        <v>5.6</v>
      </c>
      <c r="AB55" s="31">
        <f t="shared" si="24"/>
        <v>11.6</v>
      </c>
    </row>
    <row r="56" spans="1:28" ht="24.95" customHeight="1">
      <c r="A56" s="32">
        <f>Seznam!B137</f>
        <v>14</v>
      </c>
      <c r="B56" s="244" t="str">
        <f>Seznam!C137</f>
        <v>Svancer Wanda</v>
      </c>
      <c r="C56" s="244">
        <f>Seznam!D137</f>
        <v>2006</v>
      </c>
      <c r="D56" s="244" t="str">
        <f>Seznam!E137</f>
        <v>Sportunion Rauris</v>
      </c>
      <c r="E56" s="244" t="str">
        <f>Seznam!F137</f>
        <v>AUT</v>
      </c>
      <c r="F56" s="198" t="s">
        <v>1614</v>
      </c>
      <c r="G56" s="207">
        <v>1.7</v>
      </c>
      <c r="H56" s="208">
        <v>0.4</v>
      </c>
      <c r="I56" s="209">
        <f t="shared" si="12"/>
        <v>2.1</v>
      </c>
      <c r="J56" s="223">
        <v>2</v>
      </c>
      <c r="K56" s="224">
        <v>5.9</v>
      </c>
      <c r="L56" s="225">
        <v>5.8</v>
      </c>
      <c r="M56" s="226">
        <v>4.9000000000000004</v>
      </c>
      <c r="N56" s="226">
        <v>4.5999999999999996</v>
      </c>
      <c r="O56" s="227">
        <f t="shared" si="13"/>
        <v>5.35</v>
      </c>
      <c r="P56" s="231">
        <f t="shared" si="14"/>
        <v>2.6500000000000004</v>
      </c>
      <c r="Q56" s="225"/>
      <c r="R56" s="211">
        <f t="shared" si="15"/>
        <v>4.75</v>
      </c>
      <c r="S56" s="24">
        <f t="shared" si="16"/>
        <v>8.1000000000000014</v>
      </c>
      <c r="T56" s="20">
        <f t="shared" si="17"/>
        <v>24</v>
      </c>
      <c r="U56" s="25">
        <f t="shared" si="18"/>
        <v>26</v>
      </c>
      <c r="W56" s="35" t="str">
        <f t="shared" si="19"/>
        <v>kuž</v>
      </c>
      <c r="X56" s="31">
        <f t="shared" si="20"/>
        <v>2.1</v>
      </c>
      <c r="Y56" s="31">
        <f t="shared" si="21"/>
        <v>2.6500000000000004</v>
      </c>
      <c r="Z56" s="31">
        <f t="shared" si="22"/>
        <v>0</v>
      </c>
      <c r="AA56" s="31">
        <f t="shared" si="23"/>
        <v>4.75</v>
      </c>
      <c r="AB56" s="31">
        <f t="shared" si="24"/>
        <v>8.1000000000000014</v>
      </c>
    </row>
    <row r="57" spans="1:28" ht="24.95" customHeight="1">
      <c r="A57" s="32">
        <f>Seznam!B138</f>
        <v>15</v>
      </c>
      <c r="B57" s="244" t="str">
        <f>Seznam!C138</f>
        <v>Říhová Barbora</v>
      </c>
      <c r="C57" s="244">
        <f>Seznam!D138</f>
        <v>2005</v>
      </c>
      <c r="D57" s="244" t="str">
        <f>Seznam!E138</f>
        <v>TJ Sokol Praha VII</v>
      </c>
      <c r="E57" s="244" t="str">
        <f>Seznam!F138</f>
        <v>CZE</v>
      </c>
      <c r="F57" s="198" t="s">
        <v>1614</v>
      </c>
      <c r="G57" s="207">
        <v>1.8</v>
      </c>
      <c r="H57" s="208">
        <v>2.2000000000000002</v>
      </c>
      <c r="I57" s="209">
        <f t="shared" si="12"/>
        <v>4</v>
      </c>
      <c r="J57" s="223">
        <v>2.2000000000000002</v>
      </c>
      <c r="K57" s="224">
        <v>2.4</v>
      </c>
      <c r="L57" s="225">
        <v>4.4000000000000004</v>
      </c>
      <c r="M57" s="226">
        <v>4.2</v>
      </c>
      <c r="N57" s="226">
        <v>3.8</v>
      </c>
      <c r="O57" s="227">
        <f t="shared" si="13"/>
        <v>4</v>
      </c>
      <c r="P57" s="231">
        <f t="shared" si="14"/>
        <v>3.8</v>
      </c>
      <c r="Q57" s="225"/>
      <c r="R57" s="211">
        <f t="shared" si="15"/>
        <v>7.8</v>
      </c>
      <c r="S57" s="24">
        <f t="shared" si="16"/>
        <v>17.05</v>
      </c>
      <c r="T57" s="20">
        <f t="shared" si="17"/>
        <v>9</v>
      </c>
      <c r="U57" s="25">
        <f t="shared" si="18"/>
        <v>3</v>
      </c>
      <c r="W57" s="35" t="str">
        <f t="shared" si="19"/>
        <v>kuž</v>
      </c>
      <c r="X57" s="31">
        <f t="shared" si="20"/>
        <v>4</v>
      </c>
      <c r="Y57" s="31">
        <f t="shared" si="21"/>
        <v>3.8</v>
      </c>
      <c r="Z57" s="31">
        <f t="shared" si="22"/>
        <v>0</v>
      </c>
      <c r="AA57" s="31">
        <f t="shared" si="23"/>
        <v>7.8</v>
      </c>
      <c r="AB57" s="31">
        <f t="shared" si="24"/>
        <v>17.05</v>
      </c>
    </row>
    <row r="58" spans="1:28" ht="24.95" customHeight="1">
      <c r="A58" s="32">
        <f>Seznam!B139</f>
        <v>16</v>
      </c>
      <c r="B58" s="244" t="str">
        <f>Seznam!C139</f>
        <v>Orlová Klára</v>
      </c>
      <c r="C58" s="244">
        <f>Seznam!D139</f>
        <v>2006</v>
      </c>
      <c r="D58" s="244" t="str">
        <f>Seznam!E139</f>
        <v>TopGym Karlovy Vary</v>
      </c>
      <c r="E58" s="244" t="str">
        <f>Seznam!F139</f>
        <v>CZE</v>
      </c>
      <c r="F58" s="198" t="s">
        <v>1607</v>
      </c>
      <c r="G58" s="207">
        <v>1.5</v>
      </c>
      <c r="H58" s="208">
        <v>1.9</v>
      </c>
      <c r="I58" s="209">
        <f t="shared" si="12"/>
        <v>3.4</v>
      </c>
      <c r="J58" s="223">
        <v>1.8</v>
      </c>
      <c r="K58" s="224">
        <v>4.7</v>
      </c>
      <c r="L58" s="225">
        <v>4.8</v>
      </c>
      <c r="M58" s="226">
        <v>4.4000000000000004</v>
      </c>
      <c r="N58" s="226">
        <v>4.9000000000000004</v>
      </c>
      <c r="O58" s="227">
        <f t="shared" si="13"/>
        <v>4.75</v>
      </c>
      <c r="P58" s="231">
        <f t="shared" si="14"/>
        <v>3.4499999999999993</v>
      </c>
      <c r="Q58" s="225"/>
      <c r="R58" s="211">
        <f t="shared" si="15"/>
        <v>6.85</v>
      </c>
      <c r="S58" s="24">
        <f t="shared" si="16"/>
        <v>13.5</v>
      </c>
      <c r="T58" s="20">
        <f t="shared" si="17"/>
        <v>13</v>
      </c>
      <c r="U58" s="25">
        <f t="shared" si="18"/>
        <v>13</v>
      </c>
      <c r="W58" s="35" t="str">
        <f t="shared" si="19"/>
        <v>švih</v>
      </c>
      <c r="X58" s="31">
        <f t="shared" si="20"/>
        <v>3.4</v>
      </c>
      <c r="Y58" s="31">
        <f t="shared" si="21"/>
        <v>3.4499999999999993</v>
      </c>
      <c r="Z58" s="31">
        <f t="shared" si="22"/>
        <v>0</v>
      </c>
      <c r="AA58" s="31">
        <f t="shared" si="23"/>
        <v>6.85</v>
      </c>
      <c r="AB58" s="31">
        <f t="shared" si="24"/>
        <v>13.5</v>
      </c>
    </row>
    <row r="59" spans="1:28" ht="24.95" customHeight="1">
      <c r="A59" s="32">
        <f>Seznam!B140</f>
        <v>17</v>
      </c>
      <c r="B59" s="244" t="str">
        <f>Seznam!C140</f>
        <v>Brychtová Barbora</v>
      </c>
      <c r="C59" s="244">
        <f>Seznam!D140</f>
        <v>2006</v>
      </c>
      <c r="D59" s="244" t="str">
        <f>Seznam!E140</f>
        <v>Active SVČ Žďár nad Sázavou</v>
      </c>
      <c r="E59" s="244" t="str">
        <f>Seznam!F140</f>
        <v>CZE</v>
      </c>
      <c r="F59" s="198" t="s">
        <v>1610</v>
      </c>
      <c r="G59" s="207">
        <v>0.5</v>
      </c>
      <c r="H59" s="208">
        <v>1.3</v>
      </c>
      <c r="I59" s="209">
        <f t="shared" si="12"/>
        <v>1.8</v>
      </c>
      <c r="J59" s="223">
        <v>2.8</v>
      </c>
      <c r="K59" s="224">
        <v>5.5</v>
      </c>
      <c r="L59" s="225">
        <v>3.3</v>
      </c>
      <c r="M59" s="226">
        <v>4.4000000000000004</v>
      </c>
      <c r="N59" s="226">
        <v>5.0999999999999996</v>
      </c>
      <c r="O59" s="227">
        <f t="shared" si="13"/>
        <v>4.75</v>
      </c>
      <c r="P59" s="231">
        <f t="shared" si="14"/>
        <v>2.4500000000000002</v>
      </c>
      <c r="Q59" s="225"/>
      <c r="R59" s="211">
        <f t="shared" si="15"/>
        <v>4.25</v>
      </c>
      <c r="S59" s="24">
        <f t="shared" si="16"/>
        <v>10</v>
      </c>
      <c r="T59" s="20">
        <f t="shared" si="17"/>
        <v>27</v>
      </c>
      <c r="U59" s="25">
        <f t="shared" si="18"/>
        <v>22</v>
      </c>
      <c r="W59" s="35" t="str">
        <f t="shared" si="19"/>
        <v>obruč</v>
      </c>
      <c r="X59" s="31">
        <f t="shared" si="20"/>
        <v>1.8</v>
      </c>
      <c r="Y59" s="31">
        <f t="shared" si="21"/>
        <v>2.4500000000000002</v>
      </c>
      <c r="Z59" s="31">
        <f t="shared" si="22"/>
        <v>0</v>
      </c>
      <c r="AA59" s="31">
        <f t="shared" si="23"/>
        <v>4.25</v>
      </c>
      <c r="AB59" s="31">
        <f t="shared" si="24"/>
        <v>10</v>
      </c>
    </row>
    <row r="60" spans="1:28" ht="24.95" customHeight="1">
      <c r="A60" s="32">
        <f>Seznam!B141</f>
        <v>18</v>
      </c>
      <c r="B60" s="244" t="str">
        <f>Seznam!C141</f>
        <v>Točíková Tereza</v>
      </c>
      <c r="C60" s="244">
        <f>Seznam!D141</f>
        <v>2005</v>
      </c>
      <c r="D60" s="244" t="str">
        <f>Seznam!E141</f>
        <v>SK MG Mantila Brno</v>
      </c>
      <c r="E60" s="244" t="str">
        <f>Seznam!F141</f>
        <v>CZE</v>
      </c>
      <c r="F60" s="198" t="s">
        <v>1614</v>
      </c>
      <c r="G60" s="207">
        <v>1.4</v>
      </c>
      <c r="H60" s="208">
        <v>1.2</v>
      </c>
      <c r="I60" s="209">
        <f t="shared" si="12"/>
        <v>2.5999999999999996</v>
      </c>
      <c r="J60" s="223">
        <v>2.7</v>
      </c>
      <c r="K60" s="224">
        <v>6.7</v>
      </c>
      <c r="L60" s="225">
        <v>4.2</v>
      </c>
      <c r="M60" s="226">
        <v>5.2</v>
      </c>
      <c r="N60" s="226">
        <v>6.5</v>
      </c>
      <c r="O60" s="227">
        <f t="shared" si="13"/>
        <v>5.85</v>
      </c>
      <c r="P60" s="231">
        <f t="shared" si="14"/>
        <v>1.4500000000000002</v>
      </c>
      <c r="Q60" s="225"/>
      <c r="R60" s="211">
        <f t="shared" si="15"/>
        <v>4.05</v>
      </c>
      <c r="S60" s="24">
        <f t="shared" si="16"/>
        <v>10.850000000000001</v>
      </c>
      <c r="T60" s="20">
        <f t="shared" si="17"/>
        <v>28</v>
      </c>
      <c r="U60" s="25">
        <f t="shared" si="18"/>
        <v>20</v>
      </c>
      <c r="W60" s="35" t="str">
        <f t="shared" si="19"/>
        <v>kuž</v>
      </c>
      <c r="X60" s="31">
        <f t="shared" si="20"/>
        <v>2.5999999999999996</v>
      </c>
      <c r="Y60" s="31">
        <f t="shared" si="21"/>
        <v>1.4500000000000002</v>
      </c>
      <c r="Z60" s="31">
        <f t="shared" si="22"/>
        <v>0</v>
      </c>
      <c r="AA60" s="31">
        <f t="shared" si="23"/>
        <v>4.05</v>
      </c>
      <c r="AB60" s="31">
        <f t="shared" si="24"/>
        <v>10.850000000000001</v>
      </c>
    </row>
    <row r="61" spans="1:28" ht="24.95" customHeight="1">
      <c r="A61" s="32">
        <f>Seznam!B142</f>
        <v>19</v>
      </c>
      <c r="B61" s="244" t="str">
        <f>Seznam!C142</f>
        <v>Boučková Barbora</v>
      </c>
      <c r="C61" s="244">
        <f>Seznam!D142</f>
        <v>2004</v>
      </c>
      <c r="D61" s="244" t="str">
        <f>Seznam!E142</f>
        <v>TJ Žďár nad Sázavou</v>
      </c>
      <c r="E61" s="244" t="str">
        <f>Seznam!F142</f>
        <v>CZE</v>
      </c>
      <c r="F61" s="198" t="s">
        <v>1618</v>
      </c>
      <c r="G61" s="207">
        <v>2</v>
      </c>
      <c r="H61" s="208">
        <v>2</v>
      </c>
      <c r="I61" s="209">
        <f t="shared" si="12"/>
        <v>4</v>
      </c>
      <c r="J61" s="223">
        <v>1.4</v>
      </c>
      <c r="K61" s="224">
        <v>4.7</v>
      </c>
      <c r="L61" s="225">
        <v>4.5</v>
      </c>
      <c r="M61" s="226">
        <v>3.5</v>
      </c>
      <c r="N61" s="226">
        <v>3.2</v>
      </c>
      <c r="O61" s="227">
        <f t="shared" si="13"/>
        <v>4</v>
      </c>
      <c r="P61" s="231">
        <f t="shared" si="14"/>
        <v>4.5999999999999996</v>
      </c>
      <c r="Q61" s="225"/>
      <c r="R61" s="211">
        <f t="shared" si="15"/>
        <v>8.6</v>
      </c>
      <c r="S61" s="24">
        <f t="shared" si="16"/>
        <v>17.049999999999997</v>
      </c>
      <c r="T61" s="20">
        <f t="shared" si="17"/>
        <v>5</v>
      </c>
      <c r="U61" s="25">
        <f t="shared" si="18"/>
        <v>4</v>
      </c>
      <c r="W61" s="35" t="str">
        <f t="shared" si="19"/>
        <v>stuha</v>
      </c>
      <c r="X61" s="31">
        <f t="shared" si="20"/>
        <v>4</v>
      </c>
      <c r="Y61" s="31">
        <f t="shared" si="21"/>
        <v>4.5999999999999996</v>
      </c>
      <c r="Z61" s="31">
        <f t="shared" si="22"/>
        <v>0</v>
      </c>
      <c r="AA61" s="31">
        <f t="shared" si="23"/>
        <v>8.6</v>
      </c>
      <c r="AB61" s="31">
        <f t="shared" si="24"/>
        <v>17.049999999999997</v>
      </c>
    </row>
    <row r="62" spans="1:28" ht="24.95" customHeight="1">
      <c r="A62" s="32">
        <f>Seznam!B143</f>
        <v>20</v>
      </c>
      <c r="B62" s="244" t="str">
        <f>Seznam!C143</f>
        <v>Balatková Sára</v>
      </c>
      <c r="C62" s="244">
        <f>Seznam!D143</f>
        <v>2006</v>
      </c>
      <c r="D62" s="244" t="str">
        <f>Seznam!E143</f>
        <v>TJ Sokol Jablonec nad Nisou</v>
      </c>
      <c r="E62" s="244" t="str">
        <f>Seznam!F143</f>
        <v>CZE</v>
      </c>
      <c r="F62" s="198" t="s">
        <v>1610</v>
      </c>
      <c r="G62" s="207">
        <v>1.4</v>
      </c>
      <c r="H62" s="208">
        <v>1.1000000000000001</v>
      </c>
      <c r="I62" s="209">
        <f t="shared" si="12"/>
        <v>2.5</v>
      </c>
      <c r="J62" s="223">
        <v>3</v>
      </c>
      <c r="K62" s="224">
        <v>5.0999999999999996</v>
      </c>
      <c r="L62" s="225">
        <v>3.6</v>
      </c>
      <c r="M62" s="226">
        <v>4.7</v>
      </c>
      <c r="N62" s="226">
        <v>4.2</v>
      </c>
      <c r="O62" s="227">
        <f t="shared" si="13"/>
        <v>4.45</v>
      </c>
      <c r="P62" s="231">
        <f t="shared" si="14"/>
        <v>2.5499999999999998</v>
      </c>
      <c r="Q62" s="225"/>
      <c r="R62" s="211">
        <f t="shared" si="15"/>
        <v>5.05</v>
      </c>
      <c r="S62" s="24">
        <f t="shared" si="16"/>
        <v>11.2</v>
      </c>
      <c r="T62" s="20">
        <f t="shared" si="17"/>
        <v>23</v>
      </c>
      <c r="U62" s="25">
        <f t="shared" si="18"/>
        <v>19</v>
      </c>
      <c r="W62" s="35" t="str">
        <f t="shared" si="19"/>
        <v>obruč</v>
      </c>
      <c r="X62" s="31">
        <f t="shared" si="20"/>
        <v>2.5</v>
      </c>
      <c r="Y62" s="31">
        <f t="shared" si="21"/>
        <v>2.5499999999999998</v>
      </c>
      <c r="Z62" s="31">
        <f t="shared" si="22"/>
        <v>0</v>
      </c>
      <c r="AA62" s="31">
        <f t="shared" si="23"/>
        <v>5.05</v>
      </c>
      <c r="AB62" s="31">
        <f t="shared" si="24"/>
        <v>11.2</v>
      </c>
    </row>
    <row r="63" spans="1:28" ht="24.95" customHeight="1">
      <c r="A63" s="32">
        <f>Seznam!B144</f>
        <v>21</v>
      </c>
      <c r="B63" s="244" t="str">
        <f>Seznam!C144</f>
        <v>Klatka Barbara</v>
      </c>
      <c r="C63" s="244">
        <f>Seznam!D144</f>
        <v>2006</v>
      </c>
      <c r="D63" s="244" t="str">
        <f>Seznam!E144</f>
        <v>KSGA Legion Warszawa</v>
      </c>
      <c r="E63" s="244" t="str">
        <f>Seznam!F144</f>
        <v>POL</v>
      </c>
      <c r="F63" s="198" t="s">
        <v>1610</v>
      </c>
      <c r="G63" s="207">
        <v>0.9</v>
      </c>
      <c r="H63" s="208">
        <v>1.8</v>
      </c>
      <c r="I63" s="209">
        <f t="shared" si="12"/>
        <v>2.7</v>
      </c>
      <c r="J63" s="223">
        <v>2.4</v>
      </c>
      <c r="K63" s="224">
        <v>4</v>
      </c>
      <c r="L63" s="225">
        <v>2.7</v>
      </c>
      <c r="M63" s="226">
        <v>4.8</v>
      </c>
      <c r="N63" s="226">
        <v>4</v>
      </c>
      <c r="O63" s="227">
        <f t="shared" si="13"/>
        <v>4</v>
      </c>
      <c r="P63" s="231">
        <f t="shared" si="14"/>
        <v>3.5999999999999996</v>
      </c>
      <c r="Q63" s="225"/>
      <c r="R63" s="211">
        <f t="shared" si="15"/>
        <v>6.3</v>
      </c>
      <c r="S63" s="24">
        <f t="shared" si="16"/>
        <v>14.75</v>
      </c>
      <c r="T63" s="20">
        <f t="shared" si="17"/>
        <v>16</v>
      </c>
      <c r="U63" s="25">
        <f t="shared" si="18"/>
        <v>12</v>
      </c>
      <c r="W63" s="35" t="str">
        <f t="shared" si="19"/>
        <v>obruč</v>
      </c>
      <c r="X63" s="31">
        <f t="shared" si="20"/>
        <v>2.7</v>
      </c>
      <c r="Y63" s="31">
        <f t="shared" si="21"/>
        <v>3.5999999999999996</v>
      </c>
      <c r="Z63" s="31">
        <f t="shared" si="22"/>
        <v>0</v>
      </c>
      <c r="AA63" s="31">
        <f t="shared" si="23"/>
        <v>6.3</v>
      </c>
      <c r="AB63" s="31">
        <f t="shared" si="24"/>
        <v>14.75</v>
      </c>
    </row>
    <row r="64" spans="1:28" ht="24.95" customHeight="1">
      <c r="A64" s="32">
        <f>Seznam!B145</f>
        <v>22</v>
      </c>
      <c r="B64" s="244" t="str">
        <f>Seznam!C145</f>
        <v>Mokrá Simona</v>
      </c>
      <c r="C64" s="244">
        <f>Seznam!D145</f>
        <v>2005</v>
      </c>
      <c r="D64" s="244" t="str">
        <f>Seznam!E145</f>
        <v>TJ Sokol Bedřichov</v>
      </c>
      <c r="E64" s="244" t="str">
        <f>Seznam!F145</f>
        <v>CZE</v>
      </c>
      <c r="F64" s="198" t="s">
        <v>1614</v>
      </c>
      <c r="G64" s="207">
        <v>1.5</v>
      </c>
      <c r="H64" s="208">
        <v>1.4</v>
      </c>
      <c r="I64" s="209">
        <f t="shared" si="12"/>
        <v>2.9</v>
      </c>
      <c r="J64" s="223">
        <v>1.3</v>
      </c>
      <c r="K64" s="224">
        <v>3.9</v>
      </c>
      <c r="L64" s="225">
        <v>1.9</v>
      </c>
      <c r="M64" s="226">
        <v>2.5</v>
      </c>
      <c r="N64" s="226">
        <v>3.6</v>
      </c>
      <c r="O64" s="227">
        <f t="shared" si="13"/>
        <v>3.05</v>
      </c>
      <c r="P64" s="231">
        <f t="shared" si="14"/>
        <v>5.6499999999999995</v>
      </c>
      <c r="Q64" s="225"/>
      <c r="R64" s="211">
        <f t="shared" si="15"/>
        <v>8.5499999999999989</v>
      </c>
      <c r="S64" s="24">
        <f t="shared" si="16"/>
        <v>17.100000000000001</v>
      </c>
      <c r="T64" s="20">
        <f t="shared" si="17"/>
        <v>6</v>
      </c>
      <c r="U64" s="25">
        <f t="shared" si="18"/>
        <v>2</v>
      </c>
      <c r="W64" s="35" t="str">
        <f t="shared" si="19"/>
        <v>kuž</v>
      </c>
      <c r="X64" s="31">
        <f t="shared" si="20"/>
        <v>2.9</v>
      </c>
      <c r="Y64" s="31">
        <f t="shared" si="21"/>
        <v>5.6499999999999995</v>
      </c>
      <c r="Z64" s="31">
        <f t="shared" si="22"/>
        <v>0</v>
      </c>
      <c r="AA64" s="31">
        <f t="shared" si="23"/>
        <v>8.5499999999999989</v>
      </c>
      <c r="AB64" s="31">
        <f t="shared" si="24"/>
        <v>17.100000000000001</v>
      </c>
    </row>
    <row r="65" spans="1:28" ht="24.95" customHeight="1">
      <c r="A65" s="32">
        <f>Seznam!B147</f>
        <v>24</v>
      </c>
      <c r="B65" s="244" t="str">
        <f>Seznam!C147</f>
        <v>Mirošničenko Diana</v>
      </c>
      <c r="C65" s="244">
        <f>Seznam!D147</f>
        <v>2004</v>
      </c>
      <c r="D65" s="244" t="str">
        <f>Seznam!E147</f>
        <v>TJ Sokol Praha VII</v>
      </c>
      <c r="E65" s="244" t="str">
        <f>Seznam!F147</f>
        <v>CZE</v>
      </c>
      <c r="F65" s="198" t="s">
        <v>1610</v>
      </c>
      <c r="G65" s="207">
        <v>1.8</v>
      </c>
      <c r="H65" s="208">
        <v>1.8</v>
      </c>
      <c r="I65" s="209">
        <f t="shared" si="12"/>
        <v>3.6</v>
      </c>
      <c r="J65" s="223">
        <v>1</v>
      </c>
      <c r="K65" s="224">
        <v>2.2000000000000002</v>
      </c>
      <c r="L65" s="225">
        <v>3.7</v>
      </c>
      <c r="M65" s="226">
        <v>4.7</v>
      </c>
      <c r="N65" s="226">
        <v>3.2</v>
      </c>
      <c r="O65" s="227">
        <f t="shared" si="13"/>
        <v>3.45</v>
      </c>
      <c r="P65" s="231">
        <f t="shared" si="14"/>
        <v>5.55</v>
      </c>
      <c r="Q65" s="225"/>
      <c r="R65" s="211">
        <f t="shared" si="15"/>
        <v>9.15</v>
      </c>
      <c r="S65" s="24">
        <f t="shared" si="16"/>
        <v>16.75</v>
      </c>
      <c r="T65" s="20">
        <f t="shared" si="17"/>
        <v>3</v>
      </c>
      <c r="U65" s="25">
        <f t="shared" si="18"/>
        <v>7</v>
      </c>
      <c r="W65" s="35" t="str">
        <f t="shared" si="19"/>
        <v>obruč</v>
      </c>
      <c r="X65" s="31">
        <f t="shared" si="20"/>
        <v>3.6</v>
      </c>
      <c r="Y65" s="31">
        <f t="shared" si="21"/>
        <v>5.55</v>
      </c>
      <c r="Z65" s="31">
        <f t="shared" si="22"/>
        <v>0</v>
      </c>
      <c r="AA65" s="31">
        <f t="shared" si="23"/>
        <v>9.15</v>
      </c>
      <c r="AB65" s="31">
        <f t="shared" si="24"/>
        <v>16.75</v>
      </c>
    </row>
    <row r="66" spans="1:28" ht="24.95" customHeight="1">
      <c r="A66" s="32">
        <f>Seznam!B148</f>
        <v>25</v>
      </c>
      <c r="B66" s="244" t="str">
        <f>Seznam!C148</f>
        <v>Brustmannová Adéla</v>
      </c>
      <c r="C66" s="244">
        <f>Seznam!D148</f>
        <v>2005</v>
      </c>
      <c r="D66" s="244" t="str">
        <f>Seznam!E148</f>
        <v>SK Triumf Praha</v>
      </c>
      <c r="E66" s="244" t="str">
        <f>Seznam!F148</f>
        <v>CZE</v>
      </c>
      <c r="F66" s="198" t="s">
        <v>1610</v>
      </c>
      <c r="G66" s="207">
        <v>2</v>
      </c>
      <c r="H66" s="208">
        <v>2.2999999999999998</v>
      </c>
      <c r="I66" s="209">
        <f t="shared" si="12"/>
        <v>4.3</v>
      </c>
      <c r="J66" s="223">
        <v>1.2</v>
      </c>
      <c r="K66" s="224">
        <v>3.9</v>
      </c>
      <c r="L66" s="225">
        <v>4.9000000000000004</v>
      </c>
      <c r="M66" s="226">
        <v>4.5999999999999996</v>
      </c>
      <c r="N66" s="226">
        <v>2.9</v>
      </c>
      <c r="O66" s="227">
        <f t="shared" si="13"/>
        <v>4.25</v>
      </c>
      <c r="P66" s="231">
        <f t="shared" si="14"/>
        <v>4.5500000000000007</v>
      </c>
      <c r="Q66" s="225"/>
      <c r="R66" s="211">
        <f t="shared" si="15"/>
        <v>8.8500000000000014</v>
      </c>
      <c r="S66" s="24">
        <f t="shared" si="16"/>
        <v>16.900000000000002</v>
      </c>
      <c r="T66" s="20">
        <f t="shared" si="17"/>
        <v>4</v>
      </c>
      <c r="U66" s="25">
        <f t="shared" si="18"/>
        <v>5</v>
      </c>
      <c r="W66" s="35" t="str">
        <f t="shared" si="19"/>
        <v>obruč</v>
      </c>
      <c r="X66" s="31">
        <f t="shared" si="20"/>
        <v>4.3</v>
      </c>
      <c r="Y66" s="31">
        <f t="shared" si="21"/>
        <v>4.5500000000000007</v>
      </c>
      <c r="Z66" s="31">
        <f t="shared" si="22"/>
        <v>0</v>
      </c>
      <c r="AA66" s="31">
        <f t="shared" si="23"/>
        <v>8.8500000000000014</v>
      </c>
      <c r="AB66" s="31">
        <f t="shared" si="24"/>
        <v>16.900000000000002</v>
      </c>
    </row>
    <row r="67" spans="1:28" ht="24.95" customHeight="1">
      <c r="A67" s="32">
        <f>Seznam!B149</f>
        <v>26</v>
      </c>
      <c r="B67" s="244" t="str">
        <f>Seznam!C149</f>
        <v>Tůmová Kateřina</v>
      </c>
      <c r="C67" s="244">
        <f>Seznam!D149</f>
        <v>2006</v>
      </c>
      <c r="D67" s="244" t="str">
        <f>Seznam!E149</f>
        <v>SK Motorlet Praha</v>
      </c>
      <c r="E67" s="244" t="str">
        <f>Seznam!F149</f>
        <v>CZE</v>
      </c>
      <c r="F67" s="198" t="s">
        <v>1610</v>
      </c>
      <c r="G67" s="207">
        <v>1.9</v>
      </c>
      <c r="H67" s="208">
        <v>1.6</v>
      </c>
      <c r="I67" s="209">
        <f t="shared" si="12"/>
        <v>3.5</v>
      </c>
      <c r="J67" s="223">
        <v>1.1000000000000001</v>
      </c>
      <c r="K67" s="224">
        <v>4.0999999999999996</v>
      </c>
      <c r="L67" s="225">
        <v>5.5</v>
      </c>
      <c r="M67" s="226">
        <v>3.1</v>
      </c>
      <c r="N67" s="226">
        <v>3.9</v>
      </c>
      <c r="O67" s="227">
        <f t="shared" si="13"/>
        <v>4</v>
      </c>
      <c r="P67" s="231">
        <f t="shared" si="14"/>
        <v>4.9000000000000004</v>
      </c>
      <c r="Q67" s="225"/>
      <c r="R67" s="211">
        <f t="shared" si="15"/>
        <v>8.4</v>
      </c>
      <c r="S67" s="24">
        <f t="shared" si="16"/>
        <v>12.350000000000001</v>
      </c>
      <c r="T67" s="20">
        <f t="shared" si="17"/>
        <v>7</v>
      </c>
      <c r="U67" s="25">
        <f t="shared" si="18"/>
        <v>15</v>
      </c>
      <c r="W67" s="35" t="str">
        <f t="shared" si="19"/>
        <v>obruč</v>
      </c>
      <c r="X67" s="31">
        <f t="shared" si="20"/>
        <v>3.5</v>
      </c>
      <c r="Y67" s="31">
        <f t="shared" si="21"/>
        <v>4.9000000000000004</v>
      </c>
      <c r="Z67" s="31">
        <f t="shared" si="22"/>
        <v>0</v>
      </c>
      <c r="AA67" s="31">
        <f t="shared" si="23"/>
        <v>8.4</v>
      </c>
      <c r="AB67" s="31">
        <f t="shared" si="24"/>
        <v>12.350000000000001</v>
      </c>
    </row>
    <row r="68" spans="1:28" ht="24.95" customHeight="1">
      <c r="A68" s="32">
        <f>Seznam!B151</f>
        <v>28</v>
      </c>
      <c r="B68" s="244" t="str">
        <f>Seznam!C151</f>
        <v>Peterková Gabriela</v>
      </c>
      <c r="C68" s="244">
        <f>Seznam!D151</f>
        <v>2006</v>
      </c>
      <c r="D68" s="244" t="str">
        <f>Seznam!E151</f>
        <v>TJ Žďár nad Sázavou</v>
      </c>
      <c r="E68" s="244" t="str">
        <f>Seznam!F151</f>
        <v>CZE</v>
      </c>
      <c r="F68" s="198" t="s">
        <v>1618</v>
      </c>
      <c r="G68" s="207">
        <v>0.9</v>
      </c>
      <c r="H68" s="208">
        <v>0.3</v>
      </c>
      <c r="I68" s="209">
        <f t="shared" si="12"/>
        <v>1.2</v>
      </c>
      <c r="J68" s="223">
        <v>1.8</v>
      </c>
      <c r="K68" s="224">
        <v>6.8</v>
      </c>
      <c r="L68" s="225">
        <v>4.9000000000000004</v>
      </c>
      <c r="M68" s="226">
        <v>5.2</v>
      </c>
      <c r="N68" s="226">
        <v>7.1</v>
      </c>
      <c r="O68" s="227">
        <f t="shared" si="13"/>
        <v>6</v>
      </c>
      <c r="P68" s="231">
        <f t="shared" si="14"/>
        <v>2.1999999999999993</v>
      </c>
      <c r="Q68" s="225"/>
      <c r="R68" s="211">
        <f t="shared" si="15"/>
        <v>3.3999999999999995</v>
      </c>
      <c r="S68" s="24">
        <f t="shared" si="16"/>
        <v>5.3</v>
      </c>
      <c r="T68" s="20">
        <f t="shared" si="17"/>
        <v>29</v>
      </c>
      <c r="U68" s="25">
        <f t="shared" si="18"/>
        <v>29</v>
      </c>
      <c r="W68" s="35" t="str">
        <f t="shared" si="19"/>
        <v>stuha</v>
      </c>
      <c r="X68" s="31">
        <f t="shared" si="20"/>
        <v>1.2</v>
      </c>
      <c r="Y68" s="31">
        <f t="shared" si="21"/>
        <v>2.1999999999999993</v>
      </c>
      <c r="Z68" s="31">
        <f t="shared" si="22"/>
        <v>0</v>
      </c>
      <c r="AA68" s="31">
        <f t="shared" si="23"/>
        <v>3.3999999999999995</v>
      </c>
      <c r="AB68" s="31">
        <f t="shared" si="24"/>
        <v>5.3</v>
      </c>
    </row>
    <row r="69" spans="1:28" ht="24.95" customHeight="1">
      <c r="A69" s="32">
        <f>Seznam!B152</f>
        <v>29</v>
      </c>
      <c r="B69" s="244" t="str">
        <f>Seznam!C152</f>
        <v>Bodolló Anna</v>
      </c>
      <c r="C69" s="244">
        <f>Seznam!D152</f>
        <v>2006</v>
      </c>
      <c r="D69" s="244" t="str">
        <f>Seznam!E152</f>
        <v>SK GymŠarm Plzeň</v>
      </c>
      <c r="E69" s="244" t="str">
        <f>Seznam!F152</f>
        <v>CZE</v>
      </c>
      <c r="F69" s="198" t="s">
        <v>1610</v>
      </c>
      <c r="G69" s="207">
        <v>0.9</v>
      </c>
      <c r="H69" s="208">
        <v>1</v>
      </c>
      <c r="I69" s="209">
        <f t="shared" si="12"/>
        <v>1.9</v>
      </c>
      <c r="J69" s="223">
        <v>0.3</v>
      </c>
      <c r="K69" s="224">
        <v>6.5</v>
      </c>
      <c r="L69" s="225">
        <v>5.2</v>
      </c>
      <c r="M69" s="226">
        <v>6.4</v>
      </c>
      <c r="N69" s="226">
        <v>4.8</v>
      </c>
      <c r="O69" s="227">
        <f t="shared" si="13"/>
        <v>5.8</v>
      </c>
      <c r="P69" s="231">
        <f t="shared" si="14"/>
        <v>3.8999999999999995</v>
      </c>
      <c r="Q69" s="225"/>
      <c r="R69" s="211">
        <f t="shared" si="15"/>
        <v>5.7999999999999989</v>
      </c>
      <c r="S69" s="24">
        <f t="shared" si="16"/>
        <v>7.2499999999999982</v>
      </c>
      <c r="T69" s="20">
        <f t="shared" si="17"/>
        <v>18</v>
      </c>
      <c r="U69" s="25">
        <f t="shared" si="18"/>
        <v>28</v>
      </c>
      <c r="W69" s="35" t="str">
        <f t="shared" si="19"/>
        <v>obruč</v>
      </c>
      <c r="X69" s="31">
        <f t="shared" si="20"/>
        <v>1.9</v>
      </c>
      <c r="Y69" s="31">
        <f t="shared" si="21"/>
        <v>3.8999999999999995</v>
      </c>
      <c r="Z69" s="31">
        <f t="shared" si="22"/>
        <v>0</v>
      </c>
      <c r="AA69" s="31">
        <f t="shared" si="23"/>
        <v>5.7999999999999989</v>
      </c>
      <c r="AB69" s="31">
        <f t="shared" si="24"/>
        <v>7.2499999999999982</v>
      </c>
    </row>
    <row r="70" spans="1:28" ht="24.95" customHeight="1">
      <c r="A70" s="32">
        <f>Seznam!B153</f>
        <v>30</v>
      </c>
      <c r="B70" s="244" t="str">
        <f>Seznam!C153</f>
        <v>Vejnarová Johanka</v>
      </c>
      <c r="C70" s="244">
        <f>Seznam!D153</f>
        <v>2004</v>
      </c>
      <c r="D70" s="244" t="str">
        <f>Seznam!E153</f>
        <v>TJ Sokol Praha VII</v>
      </c>
      <c r="E70" s="244" t="str">
        <f>Seznam!F153</f>
        <v>CZE</v>
      </c>
      <c r="F70" s="198" t="s">
        <v>1614</v>
      </c>
      <c r="G70" s="207">
        <v>0.9</v>
      </c>
      <c r="H70" s="208">
        <v>1.1000000000000001</v>
      </c>
      <c r="I70" s="209">
        <f t="shared" si="12"/>
        <v>2</v>
      </c>
      <c r="J70" s="223">
        <v>1.3</v>
      </c>
      <c r="K70" s="224">
        <v>5.6</v>
      </c>
      <c r="L70" s="225">
        <v>5.0999999999999996</v>
      </c>
      <c r="M70" s="226">
        <v>4.5</v>
      </c>
      <c r="N70" s="226">
        <v>4.3</v>
      </c>
      <c r="O70" s="227">
        <f t="shared" si="13"/>
        <v>4.8</v>
      </c>
      <c r="P70" s="231">
        <f t="shared" si="14"/>
        <v>3.8999999999999995</v>
      </c>
      <c r="Q70" s="225"/>
      <c r="R70" s="211">
        <f t="shared" si="15"/>
        <v>5.8999999999999995</v>
      </c>
      <c r="S70" s="24">
        <f t="shared" si="16"/>
        <v>10</v>
      </c>
      <c r="T70" s="20">
        <f t="shared" si="17"/>
        <v>17</v>
      </c>
      <c r="U70" s="25">
        <f t="shared" si="18"/>
        <v>22</v>
      </c>
      <c r="W70" s="35" t="str">
        <f t="shared" si="19"/>
        <v>kuž</v>
      </c>
      <c r="X70" s="31">
        <f t="shared" si="20"/>
        <v>2</v>
      </c>
      <c r="Y70" s="31">
        <f t="shared" si="21"/>
        <v>3.8999999999999995</v>
      </c>
      <c r="Z70" s="31">
        <f t="shared" si="22"/>
        <v>0</v>
      </c>
      <c r="AA70" s="31">
        <f t="shared" si="23"/>
        <v>5.8999999999999995</v>
      </c>
      <c r="AB70" s="31">
        <f t="shared" si="24"/>
        <v>10</v>
      </c>
    </row>
    <row r="71" spans="1:28" ht="24.95" customHeight="1">
      <c r="A71" s="32">
        <f>Seznam!B154</f>
        <v>31</v>
      </c>
      <c r="B71" s="244" t="str">
        <f>Seznam!C154</f>
        <v>Sommerbichler Lena</v>
      </c>
      <c r="C71" s="244">
        <f>Seznam!D154</f>
        <v>2005</v>
      </c>
      <c r="D71" s="244" t="str">
        <f>Seznam!E154</f>
        <v>Sportunion Rauris</v>
      </c>
      <c r="E71" s="244" t="str">
        <f>Seznam!F154</f>
        <v>AUT</v>
      </c>
      <c r="F71" s="198" t="s">
        <v>1614</v>
      </c>
      <c r="G71" s="207">
        <v>1.3</v>
      </c>
      <c r="H71" s="208">
        <v>0.5</v>
      </c>
      <c r="I71" s="209">
        <f t="shared" si="12"/>
        <v>1.8</v>
      </c>
      <c r="J71" s="223">
        <v>1.9</v>
      </c>
      <c r="K71" s="224">
        <v>5.8</v>
      </c>
      <c r="L71" s="225">
        <v>5</v>
      </c>
      <c r="M71" s="226">
        <v>5.3</v>
      </c>
      <c r="N71" s="226">
        <v>6.2</v>
      </c>
      <c r="O71" s="227">
        <f t="shared" si="13"/>
        <v>5.55</v>
      </c>
      <c r="P71" s="231">
        <f t="shared" si="14"/>
        <v>2.5499999999999998</v>
      </c>
      <c r="Q71" s="225"/>
      <c r="R71" s="211">
        <f t="shared" si="15"/>
        <v>4.3499999999999996</v>
      </c>
      <c r="S71" s="24">
        <f t="shared" si="16"/>
        <v>10.050000000000001</v>
      </c>
      <c r="T71" s="20">
        <f t="shared" si="17"/>
        <v>26</v>
      </c>
      <c r="U71" s="25">
        <f t="shared" si="18"/>
        <v>21</v>
      </c>
      <c r="W71" s="35" t="str">
        <f t="shared" si="19"/>
        <v>kuž</v>
      </c>
      <c r="X71" s="31">
        <f t="shared" si="20"/>
        <v>1.8</v>
      </c>
      <c r="Y71" s="31">
        <f t="shared" si="21"/>
        <v>2.5499999999999998</v>
      </c>
      <c r="Z71" s="31">
        <f t="shared" si="22"/>
        <v>0</v>
      </c>
      <c r="AA71" s="31">
        <f t="shared" si="23"/>
        <v>4.3499999999999996</v>
      </c>
      <c r="AB71" s="31">
        <f t="shared" si="24"/>
        <v>10.050000000000001</v>
      </c>
    </row>
    <row r="72" spans="1:28" ht="24.95" customHeight="1">
      <c r="A72" s="32">
        <f>Seznam!B155</f>
        <v>32</v>
      </c>
      <c r="B72" s="244" t="str">
        <f>Seznam!C155</f>
        <v>Jilečková Mariana</v>
      </c>
      <c r="C72" s="244">
        <f>Seznam!D155</f>
        <v>0</v>
      </c>
      <c r="D72" s="244" t="str">
        <f>Seznam!E155</f>
        <v>SK Jihlava</v>
      </c>
      <c r="E72" s="244" t="str">
        <f>Seznam!F155</f>
        <v>CZE</v>
      </c>
      <c r="F72" s="198" t="s">
        <v>1610</v>
      </c>
      <c r="G72" s="207">
        <v>2.7</v>
      </c>
      <c r="H72" s="208">
        <v>1.8</v>
      </c>
      <c r="I72" s="209">
        <f t="shared" si="12"/>
        <v>4.5</v>
      </c>
      <c r="J72" s="223">
        <v>2.2999999999999998</v>
      </c>
      <c r="K72" s="224">
        <v>4.8</v>
      </c>
      <c r="L72" s="225">
        <v>5.3</v>
      </c>
      <c r="M72" s="226">
        <v>4</v>
      </c>
      <c r="N72" s="226">
        <v>3.5</v>
      </c>
      <c r="O72" s="227">
        <f t="shared" si="13"/>
        <v>4.4000000000000004</v>
      </c>
      <c r="P72" s="231">
        <f t="shared" si="14"/>
        <v>3.3</v>
      </c>
      <c r="Q72" s="225">
        <v>0.3</v>
      </c>
      <c r="R72" s="211">
        <f t="shared" si="15"/>
        <v>7.5</v>
      </c>
      <c r="S72" s="24">
        <f t="shared" si="16"/>
        <v>15.95</v>
      </c>
      <c r="T72" s="20">
        <f t="shared" si="17"/>
        <v>11</v>
      </c>
      <c r="U72" s="25">
        <f t="shared" si="18"/>
        <v>8</v>
      </c>
      <c r="W72" s="35" t="str">
        <f t="shared" si="19"/>
        <v>obruč</v>
      </c>
      <c r="X72" s="31">
        <f t="shared" si="20"/>
        <v>4.5</v>
      </c>
      <c r="Y72" s="31">
        <f t="shared" si="21"/>
        <v>3.3</v>
      </c>
      <c r="Z72" s="31">
        <f t="shared" si="22"/>
        <v>0.3</v>
      </c>
      <c r="AA72" s="31">
        <f t="shared" si="23"/>
        <v>7.5</v>
      </c>
      <c r="AB72" s="31">
        <f t="shared" si="24"/>
        <v>15.95</v>
      </c>
    </row>
    <row r="73" spans="1:28" ht="24.95" customHeight="1">
      <c r="A73" s="32">
        <f>Seznam!B156</f>
        <v>33</v>
      </c>
      <c r="B73" s="244" t="str">
        <f>Seznam!C156</f>
        <v>Bromová Klára</v>
      </c>
      <c r="C73" s="244">
        <f>Seznam!D156</f>
        <v>2006</v>
      </c>
      <c r="D73" s="244" t="str">
        <f>Seznam!E156</f>
        <v>RG Proactive Milevsko</v>
      </c>
      <c r="E73" s="244" t="str">
        <f>Seznam!F156</f>
        <v>CZE</v>
      </c>
      <c r="F73" s="198" t="s">
        <v>1610</v>
      </c>
      <c r="G73" s="207">
        <v>0.3</v>
      </c>
      <c r="H73" s="208">
        <v>0.7</v>
      </c>
      <c r="I73" s="209">
        <f t="shared" si="12"/>
        <v>1</v>
      </c>
      <c r="J73" s="223">
        <v>3.7</v>
      </c>
      <c r="K73" s="224">
        <v>6.8</v>
      </c>
      <c r="L73" s="225">
        <v>5.0999999999999996</v>
      </c>
      <c r="M73" s="226">
        <v>7.2</v>
      </c>
      <c r="N73" s="226">
        <v>5.3</v>
      </c>
      <c r="O73" s="227">
        <f t="shared" si="13"/>
        <v>6.05</v>
      </c>
      <c r="P73" s="231">
        <f t="shared" si="14"/>
        <v>0.25</v>
      </c>
      <c r="Q73" s="225"/>
      <c r="R73" s="211">
        <f t="shared" si="15"/>
        <v>1.25</v>
      </c>
      <c r="S73" s="24">
        <f t="shared" si="16"/>
        <v>4.1500000000000004</v>
      </c>
      <c r="T73" s="20">
        <f t="shared" si="17"/>
        <v>31</v>
      </c>
      <c r="U73" s="25">
        <f t="shared" si="18"/>
        <v>30</v>
      </c>
      <c r="W73" s="35" t="str">
        <f t="shared" si="19"/>
        <v>obruč</v>
      </c>
      <c r="X73" s="31">
        <f t="shared" si="20"/>
        <v>1</v>
      </c>
      <c r="Y73" s="31">
        <f t="shared" si="21"/>
        <v>0.25</v>
      </c>
      <c r="Z73" s="31">
        <f t="shared" si="22"/>
        <v>0</v>
      </c>
      <c r="AA73" s="31">
        <f t="shared" si="23"/>
        <v>1.25</v>
      </c>
      <c r="AB73" s="31">
        <f t="shared" si="24"/>
        <v>4.1500000000000004</v>
      </c>
    </row>
    <row r="74" spans="1:28" ht="24.95" customHeight="1">
      <c r="A74" s="32">
        <f>Seznam!B157</f>
        <v>34</v>
      </c>
      <c r="B74" s="244" t="str">
        <f>Seznam!C157</f>
        <v>Suchá Petra</v>
      </c>
      <c r="C74" s="244">
        <f>Seznam!D157</f>
        <v>2004</v>
      </c>
      <c r="D74" s="244" t="str">
        <f>Seznam!E157</f>
        <v>TJ Žďár nad Sázavou</v>
      </c>
      <c r="E74" s="244" t="str">
        <f>Seznam!F157</f>
        <v>CZE</v>
      </c>
      <c r="F74" s="198" t="s">
        <v>1618</v>
      </c>
      <c r="G74" s="207">
        <v>1.7</v>
      </c>
      <c r="H74" s="208">
        <v>1.6</v>
      </c>
      <c r="I74" s="209">
        <f t="shared" si="12"/>
        <v>3.3</v>
      </c>
      <c r="J74" s="223">
        <v>1.9</v>
      </c>
      <c r="K74" s="224">
        <v>4.2</v>
      </c>
      <c r="L74" s="225">
        <v>3</v>
      </c>
      <c r="M74" s="226">
        <v>2.6</v>
      </c>
      <c r="N74" s="226">
        <v>4.5999999999999996</v>
      </c>
      <c r="O74" s="227">
        <f t="shared" si="13"/>
        <v>3.6</v>
      </c>
      <c r="P74" s="231">
        <f t="shared" si="14"/>
        <v>4.5</v>
      </c>
      <c r="Q74" s="225"/>
      <c r="R74" s="211">
        <f t="shared" si="15"/>
        <v>7.8</v>
      </c>
      <c r="S74" s="24">
        <f t="shared" si="16"/>
        <v>14.95</v>
      </c>
      <c r="T74" s="20">
        <f t="shared" si="17"/>
        <v>9</v>
      </c>
      <c r="U74" s="25">
        <f t="shared" si="18"/>
        <v>11</v>
      </c>
      <c r="W74" s="35" t="str">
        <f t="shared" si="19"/>
        <v>stuha</v>
      </c>
      <c r="X74" s="31">
        <f t="shared" si="20"/>
        <v>3.3</v>
      </c>
      <c r="Y74" s="31">
        <f t="shared" si="21"/>
        <v>4.5</v>
      </c>
      <c r="Z74" s="31">
        <f t="shared" si="22"/>
        <v>0</v>
      </c>
      <c r="AA74" s="31">
        <f t="shared" si="23"/>
        <v>7.8</v>
      </c>
      <c r="AB74" s="31">
        <f t="shared" si="24"/>
        <v>14.95</v>
      </c>
    </row>
    <row r="75" spans="1:28" ht="24.95" customHeight="1">
      <c r="A75" s="32">
        <f>Seznam!B158</f>
        <v>35</v>
      </c>
      <c r="B75" s="244" t="str">
        <f>Seznam!C158</f>
        <v>Bouzková Barbora</v>
      </c>
      <c r="C75" s="244">
        <f>Seznam!D158</f>
        <v>2006</v>
      </c>
      <c r="D75" s="244" t="str">
        <f>Seznam!E158</f>
        <v>TJ Skolo Plzeň</v>
      </c>
      <c r="E75" s="244" t="str">
        <f>Seznam!F158</f>
        <v>CZE</v>
      </c>
      <c r="F75" s="198" t="s">
        <v>1610</v>
      </c>
      <c r="G75" s="207">
        <v>0.5</v>
      </c>
      <c r="H75" s="208">
        <v>0.6</v>
      </c>
      <c r="I75" s="209">
        <f t="shared" si="12"/>
        <v>1.1000000000000001</v>
      </c>
      <c r="J75" s="223">
        <v>2.7</v>
      </c>
      <c r="K75" s="224">
        <v>6.1</v>
      </c>
      <c r="L75" s="225">
        <v>6.8</v>
      </c>
      <c r="M75" s="226">
        <v>4</v>
      </c>
      <c r="N75" s="226">
        <v>6.7</v>
      </c>
      <c r="O75" s="227">
        <f t="shared" si="13"/>
        <v>6.4</v>
      </c>
      <c r="P75" s="231">
        <f t="shared" si="14"/>
        <v>0.89999999999999947</v>
      </c>
      <c r="Q75" s="225"/>
      <c r="R75" s="211">
        <f t="shared" si="15"/>
        <v>1.9999999999999996</v>
      </c>
      <c r="S75" s="24">
        <f t="shared" si="16"/>
        <v>2.9999999999999996</v>
      </c>
      <c r="T75" s="20">
        <f t="shared" si="17"/>
        <v>30</v>
      </c>
      <c r="U75" s="25">
        <f t="shared" si="18"/>
        <v>31</v>
      </c>
      <c r="W75" s="35" t="str">
        <f t="shared" si="19"/>
        <v>obruč</v>
      </c>
      <c r="X75" s="31">
        <f t="shared" si="20"/>
        <v>1.1000000000000001</v>
      </c>
      <c r="Y75" s="31">
        <f t="shared" si="21"/>
        <v>0.89999999999999947</v>
      </c>
      <c r="Z75" s="31">
        <f t="shared" si="22"/>
        <v>0</v>
      </c>
      <c r="AA75" s="31">
        <f t="shared" si="23"/>
        <v>1.9999999999999996</v>
      </c>
      <c r="AB75" s="31">
        <f t="shared" si="24"/>
        <v>2.9999999999999996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42:T43"/>
    <mergeCell ref="U42:U43"/>
    <mergeCell ref="A42:A43"/>
    <mergeCell ref="B42:B43"/>
    <mergeCell ref="C42:C43"/>
    <mergeCell ref="D42:D43"/>
    <mergeCell ref="E42:E43"/>
    <mergeCell ref="F42:F43"/>
  </mergeCells>
  <phoneticPr fontId="13" type="noConversion"/>
  <conditionalFormatting sqref="J44:N75 G44:H75 J9:N40 G9:H40">
    <cfRule type="cellIs" dxfId="7" priority="1" stopIfTrue="1" operator="equal">
      <formula>0</formula>
    </cfRule>
  </conditionalFormatting>
  <conditionalFormatting sqref="I44:I75 I9:I40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44:O75 O9:O40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B16" sqref="B16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44" t="s">
        <v>193</v>
      </c>
      <c r="B1" s="42" t="s">
        <v>1294</v>
      </c>
    </row>
    <row r="2" spans="1:7">
      <c r="A2" s="44" t="s">
        <v>194</v>
      </c>
      <c r="B2" s="42" t="s">
        <v>196</v>
      </c>
    </row>
    <row r="3" spans="1:7">
      <c r="A3" s="44" t="s">
        <v>195</v>
      </c>
      <c r="B3" s="258" t="s">
        <v>1407</v>
      </c>
    </row>
    <row r="5" spans="1:7">
      <c r="A5" s="44" t="s">
        <v>197</v>
      </c>
      <c r="B5" s="44" t="s">
        <v>198</v>
      </c>
      <c r="C5" s="44" t="s">
        <v>1040</v>
      </c>
      <c r="D5" s="44" t="s">
        <v>1034</v>
      </c>
      <c r="E5" s="44" t="s">
        <v>1037</v>
      </c>
      <c r="F5" s="44" t="s">
        <v>1038</v>
      </c>
      <c r="G5" s="44" t="s">
        <v>1039</v>
      </c>
    </row>
    <row r="6" spans="1:7">
      <c r="A6" s="45">
        <v>1</v>
      </c>
      <c r="B6" s="355" t="s">
        <v>1395</v>
      </c>
      <c r="C6" s="43">
        <v>1</v>
      </c>
      <c r="D6" s="42" t="s">
        <v>1035</v>
      </c>
      <c r="E6" s="42" t="s">
        <v>199</v>
      </c>
      <c r="F6" s="42" t="s">
        <v>199</v>
      </c>
      <c r="G6" s="42" t="s">
        <v>199</v>
      </c>
    </row>
    <row r="7" spans="1:7">
      <c r="A7" s="45">
        <v>2</v>
      </c>
      <c r="B7" s="355" t="s">
        <v>1396</v>
      </c>
      <c r="C7" s="43">
        <v>1</v>
      </c>
      <c r="D7" s="42" t="s">
        <v>1035</v>
      </c>
      <c r="E7" s="42" t="s">
        <v>199</v>
      </c>
      <c r="F7" s="42" t="s">
        <v>199</v>
      </c>
      <c r="G7" s="42" t="s">
        <v>199</v>
      </c>
    </row>
    <row r="8" spans="1:7">
      <c r="A8" s="45">
        <v>3</v>
      </c>
      <c r="B8" s="356" t="s">
        <v>1397</v>
      </c>
      <c r="C8" s="43">
        <v>2</v>
      </c>
      <c r="D8" s="42" t="s">
        <v>1035</v>
      </c>
      <c r="E8" s="42" t="s">
        <v>1036</v>
      </c>
      <c r="F8" s="42" t="s">
        <v>199</v>
      </c>
      <c r="G8" s="42" t="s">
        <v>199</v>
      </c>
    </row>
    <row r="9" spans="1:7">
      <c r="A9" s="45">
        <v>4</v>
      </c>
      <c r="B9" s="356" t="s">
        <v>1398</v>
      </c>
      <c r="C9" s="43">
        <v>2</v>
      </c>
      <c r="D9" s="42" t="s">
        <v>1035</v>
      </c>
      <c r="E9" s="42" t="s">
        <v>1036</v>
      </c>
      <c r="F9" s="42" t="s">
        <v>199</v>
      </c>
      <c r="G9" s="42" t="s">
        <v>199</v>
      </c>
    </row>
    <row r="10" spans="1:7">
      <c r="A10" s="45">
        <v>5</v>
      </c>
      <c r="B10" s="356" t="s">
        <v>1399</v>
      </c>
      <c r="C10" s="43">
        <v>2</v>
      </c>
      <c r="D10" s="42" t="s">
        <v>1406</v>
      </c>
      <c r="E10" s="42" t="s">
        <v>1036</v>
      </c>
      <c r="F10" s="42" t="s">
        <v>199</v>
      </c>
      <c r="G10" s="42" t="s">
        <v>199</v>
      </c>
    </row>
    <row r="11" spans="1:7">
      <c r="A11" s="45">
        <v>6</v>
      </c>
      <c r="B11" s="356" t="s">
        <v>1400</v>
      </c>
      <c r="C11" s="43">
        <v>2</v>
      </c>
      <c r="D11" s="42" t="s">
        <v>1296</v>
      </c>
      <c r="E11" s="42" t="s">
        <v>1036</v>
      </c>
      <c r="F11" s="42" t="s">
        <v>199</v>
      </c>
      <c r="G11" s="42" t="s">
        <v>199</v>
      </c>
    </row>
    <row r="12" spans="1:7">
      <c r="A12" s="45">
        <v>7</v>
      </c>
      <c r="B12" s="356" t="s">
        <v>1401</v>
      </c>
      <c r="C12" s="43">
        <v>2</v>
      </c>
      <c r="D12" s="42" t="s">
        <v>1394</v>
      </c>
      <c r="E12" s="42" t="s">
        <v>1036</v>
      </c>
      <c r="F12" s="42" t="s">
        <v>199</v>
      </c>
      <c r="G12" s="42" t="s">
        <v>199</v>
      </c>
    </row>
    <row r="13" spans="1:7">
      <c r="A13" s="45">
        <v>8</v>
      </c>
      <c r="B13" s="356" t="s">
        <v>1402</v>
      </c>
      <c r="C13" s="43">
        <v>2</v>
      </c>
      <c r="D13" s="42" t="s">
        <v>1297</v>
      </c>
      <c r="E13" s="42" t="s">
        <v>1036</v>
      </c>
      <c r="F13" s="42" t="s">
        <v>199</v>
      </c>
      <c r="G13" s="42" t="s">
        <v>199</v>
      </c>
    </row>
    <row r="14" spans="1:7">
      <c r="A14" s="45">
        <v>9</v>
      </c>
      <c r="B14" s="356" t="s">
        <v>1403</v>
      </c>
      <c r="C14" s="43">
        <v>2</v>
      </c>
      <c r="D14" s="42" t="s">
        <v>1394</v>
      </c>
      <c r="E14" s="42" t="s">
        <v>1036</v>
      </c>
      <c r="F14" s="42" t="s">
        <v>199</v>
      </c>
      <c r="G14" s="42" t="s">
        <v>199</v>
      </c>
    </row>
    <row r="15" spans="1:7">
      <c r="A15" s="45">
        <v>10</v>
      </c>
      <c r="B15" s="356" t="s">
        <v>1404</v>
      </c>
      <c r="C15" s="43">
        <v>2</v>
      </c>
      <c r="D15" s="42" t="s">
        <v>1296</v>
      </c>
      <c r="E15" s="42" t="s">
        <v>1036</v>
      </c>
      <c r="F15" s="42" t="s">
        <v>199</v>
      </c>
      <c r="G15" s="42" t="s">
        <v>199</v>
      </c>
    </row>
    <row r="16" spans="1:7">
      <c r="A16" s="45">
        <v>11</v>
      </c>
      <c r="B16" s="356" t="s">
        <v>1405</v>
      </c>
      <c r="C16" s="43">
        <v>2</v>
      </c>
      <c r="D16" s="42" t="s">
        <v>1295</v>
      </c>
      <c r="E16" s="42" t="s">
        <v>1036</v>
      </c>
      <c r="F16" s="42" t="s">
        <v>199</v>
      </c>
      <c r="G16" s="42" t="s">
        <v>199</v>
      </c>
    </row>
    <row r="17" spans="1:7">
      <c r="A17" s="45"/>
      <c r="B17" s="357" t="s">
        <v>199</v>
      </c>
      <c r="C17" s="43"/>
      <c r="D17" s="42" t="s">
        <v>199</v>
      </c>
      <c r="E17" s="42" t="s">
        <v>199</v>
      </c>
      <c r="F17" s="42" t="s">
        <v>199</v>
      </c>
      <c r="G17" s="42" t="s">
        <v>199</v>
      </c>
    </row>
    <row r="21" spans="1:7" ht="15.75">
      <c r="B21" s="199"/>
    </row>
    <row r="22" spans="1:7" ht="15.75">
      <c r="B22" s="199"/>
    </row>
    <row r="23" spans="1:7" ht="15.75">
      <c r="B23" s="199"/>
    </row>
    <row r="24" spans="1:7" ht="15.75">
      <c r="B24" s="199"/>
    </row>
    <row r="25" spans="1:7" ht="15.75">
      <c r="B25" s="199"/>
    </row>
    <row r="26" spans="1:7" ht="15.75">
      <c r="B26" s="199"/>
    </row>
    <row r="27" spans="1:7" ht="15.75">
      <c r="B27" s="199"/>
    </row>
    <row r="28" spans="1:7" ht="15.75">
      <c r="B28" s="199"/>
    </row>
    <row r="29" spans="1:7" ht="15.75">
      <c r="B29" s="199"/>
      <c r="C29" s="199"/>
    </row>
    <row r="30" spans="1:7" ht="15.75">
      <c r="B30" s="199"/>
      <c r="C30" s="199"/>
    </row>
    <row r="31" spans="1:7" ht="15.75">
      <c r="B31" s="199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opLeftCell="A4" workbookViewId="0">
      <selection activeCell="O18" sqref="O18"/>
    </sheetView>
  </sheetViews>
  <sheetFormatPr defaultRowHeight="12.75"/>
  <cols>
    <col min="1" max="1" width="10.7109375" customWidth="1"/>
    <col min="2" max="2" width="25" bestFit="1" customWidth="1"/>
    <col min="3" max="3" width="7.140625" style="282" customWidth="1"/>
    <col min="4" max="4" width="30" style="14" customWidth="1"/>
    <col min="5" max="5" width="5.28515625" style="282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281"/>
      <c r="D1" s="8"/>
      <c r="E1" s="281"/>
      <c r="F1" s="4"/>
      <c r="G1" s="12"/>
      <c r="H1" s="10"/>
      <c r="N1" s="210" t="s">
        <v>1053</v>
      </c>
      <c r="O1" s="172" t="s">
        <v>11</v>
      </c>
      <c r="P1" s="1"/>
      <c r="Q1" s="246" t="s">
        <v>1262</v>
      </c>
      <c r="R1" s="247"/>
      <c r="S1" s="247"/>
    </row>
    <row r="2" spans="1:27" ht="23.25">
      <c r="A2" s="6"/>
      <c r="B2" s="1"/>
      <c r="C2" s="281"/>
      <c r="D2" s="8"/>
      <c r="E2" s="281"/>
      <c r="F2" s="4"/>
      <c r="G2" s="10"/>
      <c r="H2" s="10"/>
      <c r="M2" s="13"/>
      <c r="N2" s="13"/>
      <c r="O2" s="197">
        <v>4</v>
      </c>
      <c r="P2" s="1"/>
      <c r="Q2" s="246">
        <v>10</v>
      </c>
      <c r="R2" s="3"/>
      <c r="S2" s="3"/>
    </row>
    <row r="3" spans="1:27" ht="22.5">
      <c r="A3" s="6"/>
      <c r="B3" s="1"/>
      <c r="C3" s="281"/>
      <c r="D3" s="8"/>
      <c r="E3" s="281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281"/>
      <c r="D4" s="8"/>
      <c r="E4" s="281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281"/>
      <c r="D5" s="8"/>
      <c r="E5" s="281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Popis!$B$16</f>
        <v xml:space="preserve">11. kategorie: dorostenky, ročník 2003 a starší </v>
      </c>
      <c r="B6" s="1"/>
      <c r="C6" s="4"/>
      <c r="D6" s="8"/>
      <c r="E6" s="8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9. března 2019</v>
      </c>
    </row>
    <row r="7" spans="1:27" ht="15.75">
      <c r="A7" s="518" t="s">
        <v>0</v>
      </c>
      <c r="B7" s="520" t="s">
        <v>1</v>
      </c>
      <c r="C7" s="522" t="s">
        <v>2</v>
      </c>
      <c r="D7" s="520" t="s">
        <v>3</v>
      </c>
      <c r="E7" s="524" t="s">
        <v>4</v>
      </c>
      <c r="F7" s="524" t="s">
        <v>190</v>
      </c>
      <c r="G7" s="232" t="str">
        <f>Popis!$D$16</f>
        <v>sestava s obručí</v>
      </c>
      <c r="H7" s="233"/>
      <c r="I7" s="19"/>
      <c r="J7" s="19"/>
      <c r="K7" s="19"/>
      <c r="L7" s="19"/>
      <c r="M7" s="19"/>
      <c r="N7" s="19"/>
      <c r="O7" s="19"/>
      <c r="P7" s="19"/>
      <c r="Q7" s="19"/>
      <c r="R7" s="19"/>
      <c r="S7" s="234"/>
      <c r="T7" s="516" t="s">
        <v>12</v>
      </c>
      <c r="U7" s="512"/>
    </row>
    <row r="8" spans="1:27" ht="16.5" thickBot="1">
      <c r="A8" s="519">
        <v>0</v>
      </c>
      <c r="B8" s="521">
        <v>0</v>
      </c>
      <c r="C8" s="523">
        <v>0</v>
      </c>
      <c r="D8" s="521">
        <v>0</v>
      </c>
      <c r="E8" s="525">
        <v>0</v>
      </c>
      <c r="F8" s="525">
        <v>0</v>
      </c>
      <c r="G8" s="230" t="s">
        <v>1256</v>
      </c>
      <c r="H8" s="228" t="s">
        <v>1261</v>
      </c>
      <c r="I8" s="229" t="s">
        <v>8</v>
      </c>
      <c r="J8" s="383" t="s">
        <v>1257</v>
      </c>
      <c r="K8" s="383" t="s">
        <v>9</v>
      </c>
      <c r="L8" s="383" t="s">
        <v>10</v>
      </c>
      <c r="M8" s="383" t="s">
        <v>1258</v>
      </c>
      <c r="N8" s="383" t="s">
        <v>1259</v>
      </c>
      <c r="O8" s="229" t="s">
        <v>1260</v>
      </c>
      <c r="P8" s="383" t="s">
        <v>11</v>
      </c>
      <c r="Q8" s="235" t="s">
        <v>5</v>
      </c>
      <c r="R8" s="229" t="s">
        <v>6</v>
      </c>
      <c r="S8" s="236" t="s">
        <v>13</v>
      </c>
      <c r="T8" s="517"/>
      <c r="U8" s="513"/>
      <c r="W8" s="34" t="s">
        <v>191</v>
      </c>
      <c r="X8" s="34" t="s">
        <v>8</v>
      </c>
      <c r="Y8" s="34" t="s">
        <v>11</v>
      </c>
      <c r="Z8" s="34" t="s">
        <v>192</v>
      </c>
      <c r="AA8" s="34" t="s">
        <v>13</v>
      </c>
    </row>
    <row r="9" spans="1:27" ht="24.75" customHeight="1">
      <c r="A9" s="32">
        <f>Seznam!B159</f>
        <v>1</v>
      </c>
      <c r="B9" s="244" t="str">
        <f>Seznam!C159</f>
        <v>Terzieva Charlotte</v>
      </c>
      <c r="C9" s="244">
        <f>Seznam!D159</f>
        <v>2003</v>
      </c>
      <c r="D9" s="244" t="str">
        <f>Seznam!E159</f>
        <v>SK MG Mantila Brno</v>
      </c>
      <c r="E9" s="244" t="str">
        <f>Seznam!F159</f>
        <v>CZE</v>
      </c>
      <c r="F9" s="9" t="str">
        <f>IF($G$7="sestava bez náčiní","bez"," ")</f>
        <v xml:space="preserve"> </v>
      </c>
      <c r="G9" s="207">
        <v>1.5</v>
      </c>
      <c r="H9" s="208">
        <v>1.6</v>
      </c>
      <c r="I9" s="209">
        <f>G9+H9</f>
        <v>3.1</v>
      </c>
      <c r="J9" s="223">
        <v>1.9</v>
      </c>
      <c r="K9" s="224">
        <v>3.2</v>
      </c>
      <c r="L9" s="225">
        <v>5</v>
      </c>
      <c r="M9" s="226">
        <v>2.8</v>
      </c>
      <c r="N9" s="226">
        <v>3.9</v>
      </c>
      <c r="O9" s="227">
        <f>IF($O$2=2,TRUNC(SUM(K9:L9)/2*1000)/1000,IF($O$2=3,TRUNC(SUM(K9:M9)/3*1000)/1000,IF($O$2=4,TRUNC(MEDIAN(K9:N9)*1000)/1000,"???")))</f>
        <v>3.55</v>
      </c>
      <c r="P9" s="231">
        <f>IF(AND(J9=0,O9=0),0,IF(($Q$2-J9-O9)&lt;0,0,$Q$2-J9-O9))</f>
        <v>4.55</v>
      </c>
      <c r="Q9" s="225"/>
      <c r="R9" s="211">
        <f>I9+P9-Q9</f>
        <v>7.65</v>
      </c>
      <c r="S9" s="24" t="s">
        <v>199</v>
      </c>
      <c r="T9" s="20">
        <f t="shared" ref="T9:T18" si="0">RANK(R9,$R$9:$R$18)</f>
        <v>7</v>
      </c>
      <c r="U9" s="248" t="s">
        <v>199</v>
      </c>
      <c r="W9" s="35" t="str">
        <f>F9</f>
        <v xml:space="preserve"> </v>
      </c>
      <c r="X9" s="31">
        <f>I9</f>
        <v>3.1</v>
      </c>
      <c r="Y9" s="31">
        <f t="shared" ref="Y9:AA18" si="1">P9</f>
        <v>4.55</v>
      </c>
      <c r="Z9" s="31">
        <f t="shared" si="1"/>
        <v>0</v>
      </c>
      <c r="AA9" s="31">
        <f t="shared" si="1"/>
        <v>7.65</v>
      </c>
    </row>
    <row r="10" spans="1:27" ht="24.75" customHeight="1">
      <c r="A10" s="173">
        <f>Seznam!B160</f>
        <v>2</v>
      </c>
      <c r="B10" s="283" t="str">
        <f>Seznam!C160</f>
        <v>Cajthamlová Michaela</v>
      </c>
      <c r="C10" s="283">
        <f>Seznam!D160</f>
        <v>2001</v>
      </c>
      <c r="D10" s="283" t="str">
        <f>Seznam!E160</f>
        <v>SK GymŠarm Plzeň</v>
      </c>
      <c r="E10" s="283" t="str">
        <f>Seznam!F160</f>
        <v>CZE</v>
      </c>
      <c r="F10" s="9"/>
      <c r="G10" s="207">
        <v>0.6</v>
      </c>
      <c r="H10" s="208">
        <v>1.7</v>
      </c>
      <c r="I10" s="209">
        <f t="shared" ref="I10:I18" si="2">G10+H10</f>
        <v>2.2999999999999998</v>
      </c>
      <c r="J10" s="223">
        <v>1.4</v>
      </c>
      <c r="K10" s="224">
        <v>5</v>
      </c>
      <c r="L10" s="225">
        <v>3.9</v>
      </c>
      <c r="M10" s="226">
        <v>3.8</v>
      </c>
      <c r="N10" s="226">
        <v>3.8</v>
      </c>
      <c r="O10" s="227">
        <f t="shared" ref="O10:O18" si="3">IF($O$2=2,TRUNC(SUM(K10:L10)/2*1000)/1000,IF($O$2=3,TRUNC(SUM(K10:M10)/3*1000)/1000,IF($O$2=4,TRUNC(MEDIAN(K10:N10)*1000)/1000,"???")))</f>
        <v>3.85</v>
      </c>
      <c r="P10" s="231">
        <f t="shared" ref="P10:P18" si="4">IF(AND(J10=0,O10=0),0,IF(($Q$2-J10-O10)&lt;0,0,$Q$2-J10-O10))</f>
        <v>4.75</v>
      </c>
      <c r="Q10" s="225"/>
      <c r="R10" s="211">
        <f t="shared" ref="R10:R18" si="5">I10+P10-Q10</f>
        <v>7.05</v>
      </c>
      <c r="S10" s="24" t="s">
        <v>199</v>
      </c>
      <c r="T10" s="20">
        <f t="shared" si="0"/>
        <v>9</v>
      </c>
      <c r="U10" s="248" t="s">
        <v>199</v>
      </c>
      <c r="W10" s="35"/>
      <c r="X10" s="31">
        <f t="shared" ref="X10:X18" si="6">I10</f>
        <v>2.2999999999999998</v>
      </c>
      <c r="Y10" s="31">
        <f t="shared" si="1"/>
        <v>4.75</v>
      </c>
      <c r="Z10" s="31">
        <f t="shared" si="1"/>
        <v>0</v>
      </c>
      <c r="AA10" s="31">
        <f t="shared" si="1"/>
        <v>7.05</v>
      </c>
    </row>
    <row r="11" spans="1:27" ht="24.75" customHeight="1">
      <c r="A11" s="173">
        <f>Seznam!B161</f>
        <v>3</v>
      </c>
      <c r="B11" s="283" t="str">
        <f>Seznam!C161</f>
        <v>Komrsová Kateřina</v>
      </c>
      <c r="C11" s="283">
        <f>Seznam!D161</f>
        <v>2003</v>
      </c>
      <c r="D11" s="283" t="str">
        <f>Seznam!E161</f>
        <v>TJ Sokol Bedřichov</v>
      </c>
      <c r="E11" s="283" t="str">
        <f>Seznam!F161</f>
        <v>CZE</v>
      </c>
      <c r="F11" s="9"/>
      <c r="G11" s="207">
        <v>1.8</v>
      </c>
      <c r="H11" s="208">
        <v>2.4</v>
      </c>
      <c r="I11" s="209">
        <f t="shared" si="2"/>
        <v>4.2</v>
      </c>
      <c r="J11" s="223">
        <v>1</v>
      </c>
      <c r="K11" s="224">
        <v>4.2</v>
      </c>
      <c r="L11" s="225">
        <v>4.5</v>
      </c>
      <c r="M11" s="226">
        <v>3.7</v>
      </c>
      <c r="N11" s="226">
        <v>3.3</v>
      </c>
      <c r="O11" s="227">
        <f t="shared" si="3"/>
        <v>3.95</v>
      </c>
      <c r="P11" s="231">
        <f t="shared" si="4"/>
        <v>5.05</v>
      </c>
      <c r="Q11" s="225"/>
      <c r="R11" s="211">
        <f t="shared" si="5"/>
        <v>9.25</v>
      </c>
      <c r="S11" s="24" t="s">
        <v>199</v>
      </c>
      <c r="T11" s="20">
        <f t="shared" si="0"/>
        <v>6</v>
      </c>
      <c r="U11" s="248" t="s">
        <v>199</v>
      </c>
      <c r="W11" s="35"/>
      <c r="X11" s="31">
        <f t="shared" si="6"/>
        <v>4.2</v>
      </c>
      <c r="Y11" s="31">
        <f t="shared" si="1"/>
        <v>5.05</v>
      </c>
      <c r="Z11" s="31">
        <f t="shared" si="1"/>
        <v>0</v>
      </c>
      <c r="AA11" s="31">
        <f t="shared" si="1"/>
        <v>9.25</v>
      </c>
    </row>
    <row r="12" spans="1:27" ht="24.75" customHeight="1">
      <c r="A12" s="173">
        <f>Seznam!B162</f>
        <v>4</v>
      </c>
      <c r="B12" s="283" t="str">
        <f>Seznam!C162</f>
        <v>Kutišová Tereza</v>
      </c>
      <c r="C12" s="283">
        <f>Seznam!D162</f>
        <v>2003</v>
      </c>
      <c r="D12" s="283" t="str">
        <f>Seznam!E162</f>
        <v>RG Proactive Milevsko</v>
      </c>
      <c r="E12" s="283" t="str">
        <f>Seznam!F162</f>
        <v>CZE</v>
      </c>
      <c r="F12" s="9"/>
      <c r="G12" s="207">
        <v>2.8</v>
      </c>
      <c r="H12" s="208">
        <v>3.3</v>
      </c>
      <c r="I12" s="209">
        <f t="shared" si="2"/>
        <v>6.1</v>
      </c>
      <c r="J12" s="223">
        <v>0.7</v>
      </c>
      <c r="K12" s="224">
        <v>5.2</v>
      </c>
      <c r="L12" s="225">
        <v>3.6</v>
      </c>
      <c r="M12" s="226">
        <v>3.2</v>
      </c>
      <c r="N12" s="226">
        <v>2.7</v>
      </c>
      <c r="O12" s="227">
        <f t="shared" si="3"/>
        <v>3.4</v>
      </c>
      <c r="P12" s="231">
        <f t="shared" si="4"/>
        <v>5.9</v>
      </c>
      <c r="Q12" s="225"/>
      <c r="R12" s="211">
        <f t="shared" si="5"/>
        <v>12</v>
      </c>
      <c r="S12" s="24" t="s">
        <v>199</v>
      </c>
      <c r="T12" s="20">
        <f t="shared" si="0"/>
        <v>1</v>
      </c>
      <c r="U12" s="248" t="s">
        <v>199</v>
      </c>
      <c r="W12" s="35"/>
      <c r="X12" s="31">
        <f t="shared" si="6"/>
        <v>6.1</v>
      </c>
      <c r="Y12" s="31">
        <f t="shared" si="1"/>
        <v>5.9</v>
      </c>
      <c r="Z12" s="31">
        <f t="shared" si="1"/>
        <v>0</v>
      </c>
      <c r="AA12" s="31">
        <f t="shared" si="1"/>
        <v>12</v>
      </c>
    </row>
    <row r="13" spans="1:27" ht="24.75" customHeight="1">
      <c r="A13" s="173">
        <f>Seznam!B163</f>
        <v>5</v>
      </c>
      <c r="B13" s="283" t="str">
        <f>Seznam!C163</f>
        <v>Bernatová Kristina</v>
      </c>
      <c r="C13" s="283">
        <f>Seznam!D163</f>
        <v>1998</v>
      </c>
      <c r="D13" s="283" t="str">
        <f>Seznam!E163</f>
        <v>TopGym Karlovy Vary</v>
      </c>
      <c r="E13" s="283" t="str">
        <f>Seznam!F163</f>
        <v>CZE</v>
      </c>
      <c r="F13" s="9"/>
      <c r="G13" s="207">
        <v>1.3</v>
      </c>
      <c r="H13" s="208">
        <v>2.2000000000000002</v>
      </c>
      <c r="I13" s="209">
        <f t="shared" si="2"/>
        <v>3.5</v>
      </c>
      <c r="J13" s="223">
        <v>0.9</v>
      </c>
      <c r="K13" s="224">
        <v>2.9</v>
      </c>
      <c r="L13" s="225">
        <v>3.5</v>
      </c>
      <c r="M13" s="226">
        <v>2.8</v>
      </c>
      <c r="N13" s="226">
        <v>2.2999999999999998</v>
      </c>
      <c r="O13" s="227">
        <f t="shared" si="3"/>
        <v>2.85</v>
      </c>
      <c r="P13" s="231">
        <f t="shared" si="4"/>
        <v>6.25</v>
      </c>
      <c r="Q13" s="225"/>
      <c r="R13" s="211">
        <f t="shared" si="5"/>
        <v>9.75</v>
      </c>
      <c r="S13" s="24" t="s">
        <v>199</v>
      </c>
      <c r="T13" s="20">
        <f t="shared" si="0"/>
        <v>3</v>
      </c>
      <c r="U13" s="248" t="s">
        <v>199</v>
      </c>
      <c r="W13" s="35"/>
      <c r="X13" s="31">
        <f t="shared" si="6"/>
        <v>3.5</v>
      </c>
      <c r="Y13" s="31">
        <f t="shared" si="1"/>
        <v>6.25</v>
      </c>
      <c r="Z13" s="31">
        <f t="shared" si="1"/>
        <v>0</v>
      </c>
      <c r="AA13" s="31">
        <f t="shared" si="1"/>
        <v>9.75</v>
      </c>
    </row>
    <row r="14" spans="1:27" ht="24.75" customHeight="1">
      <c r="A14" s="173">
        <f>Seznam!B164</f>
        <v>6</v>
      </c>
      <c r="B14" s="283" t="str">
        <f>Seznam!C164</f>
        <v>Moravanská Veronika</v>
      </c>
      <c r="C14" s="283">
        <f>Seznam!D164</f>
        <v>2002</v>
      </c>
      <c r="D14" s="283" t="str">
        <f>Seznam!E164</f>
        <v>TJ Sokol Bedřichov</v>
      </c>
      <c r="E14" s="283" t="str">
        <f>Seznam!F164</f>
        <v>CZE</v>
      </c>
      <c r="F14" s="9"/>
      <c r="G14" s="207">
        <v>1.4</v>
      </c>
      <c r="H14" s="208">
        <v>2.8</v>
      </c>
      <c r="I14" s="209">
        <f t="shared" si="2"/>
        <v>4.1999999999999993</v>
      </c>
      <c r="J14" s="223">
        <v>1.1000000000000001</v>
      </c>
      <c r="K14" s="224">
        <v>4</v>
      </c>
      <c r="L14" s="225">
        <v>3.5</v>
      </c>
      <c r="M14" s="226">
        <v>3.4</v>
      </c>
      <c r="N14" s="226">
        <v>2.2000000000000002</v>
      </c>
      <c r="O14" s="227">
        <f t="shared" si="3"/>
        <v>3.45</v>
      </c>
      <c r="P14" s="231">
        <f t="shared" si="4"/>
        <v>5.45</v>
      </c>
      <c r="Q14" s="225"/>
      <c r="R14" s="211">
        <f t="shared" si="5"/>
        <v>9.6499999999999986</v>
      </c>
      <c r="S14" s="24" t="s">
        <v>199</v>
      </c>
      <c r="T14" s="20">
        <f t="shared" si="0"/>
        <v>4</v>
      </c>
      <c r="U14" s="248" t="s">
        <v>199</v>
      </c>
      <c r="W14" s="35"/>
      <c r="X14" s="31">
        <f t="shared" si="6"/>
        <v>4.1999999999999993</v>
      </c>
      <c r="Y14" s="31">
        <f t="shared" si="1"/>
        <v>5.45</v>
      </c>
      <c r="Z14" s="31">
        <f t="shared" si="1"/>
        <v>0</v>
      </c>
      <c r="AA14" s="31">
        <f t="shared" si="1"/>
        <v>9.6499999999999986</v>
      </c>
    </row>
    <row r="15" spans="1:27" ht="24.75" customHeight="1">
      <c r="A15" s="173">
        <f>Seznam!B165</f>
        <v>7</v>
      </c>
      <c r="B15" s="283" t="str">
        <f>Seznam!C165</f>
        <v>Fořtová Denisa</v>
      </c>
      <c r="C15" s="283">
        <f>Seznam!D165</f>
        <v>1997</v>
      </c>
      <c r="D15" s="283" t="str">
        <f>Seznam!E165</f>
        <v>RG Proactive Milevsko</v>
      </c>
      <c r="E15" s="283" t="str">
        <f>Seznam!F165</f>
        <v>CZE</v>
      </c>
      <c r="F15" s="9"/>
      <c r="G15" s="207">
        <v>1.9</v>
      </c>
      <c r="H15" s="208">
        <v>1.9</v>
      </c>
      <c r="I15" s="209">
        <f t="shared" si="2"/>
        <v>3.8</v>
      </c>
      <c r="J15" s="223">
        <v>1</v>
      </c>
      <c r="K15" s="224">
        <v>4.5</v>
      </c>
      <c r="L15" s="225">
        <v>3.8</v>
      </c>
      <c r="M15" s="226">
        <v>2.9</v>
      </c>
      <c r="N15" s="226">
        <v>2.1</v>
      </c>
      <c r="O15" s="227">
        <f t="shared" si="3"/>
        <v>3.35</v>
      </c>
      <c r="P15" s="231">
        <f t="shared" si="4"/>
        <v>5.65</v>
      </c>
      <c r="Q15" s="225"/>
      <c r="R15" s="211">
        <f t="shared" si="5"/>
        <v>9.4499999999999993</v>
      </c>
      <c r="S15" s="24" t="s">
        <v>199</v>
      </c>
      <c r="T15" s="20">
        <f t="shared" si="0"/>
        <v>5</v>
      </c>
      <c r="U15" s="248" t="s">
        <v>199</v>
      </c>
      <c r="W15" s="35"/>
      <c r="X15" s="31">
        <f t="shared" si="6"/>
        <v>3.8</v>
      </c>
      <c r="Y15" s="31">
        <f t="shared" si="1"/>
        <v>5.65</v>
      </c>
      <c r="Z15" s="31">
        <f t="shared" si="1"/>
        <v>0</v>
      </c>
      <c r="AA15" s="31">
        <f t="shared" si="1"/>
        <v>9.4499999999999993</v>
      </c>
    </row>
    <row r="16" spans="1:27" ht="24.75" customHeight="1">
      <c r="A16" s="173">
        <f>Seznam!B166</f>
        <v>8</v>
      </c>
      <c r="B16" s="283" t="str">
        <f>Seznam!C166</f>
        <v>Špičková Anna</v>
      </c>
      <c r="C16" s="283">
        <f>Seznam!D166</f>
        <v>1998</v>
      </c>
      <c r="D16" s="283" t="str">
        <f>Seznam!E166</f>
        <v>TopGym Karlovy Vary</v>
      </c>
      <c r="E16" s="283" t="str">
        <f>Seznam!F166</f>
        <v>CZE</v>
      </c>
      <c r="F16" s="9"/>
      <c r="G16" s="207">
        <v>1.3</v>
      </c>
      <c r="H16" s="208">
        <v>1.3</v>
      </c>
      <c r="I16" s="209">
        <f t="shared" si="2"/>
        <v>2.6</v>
      </c>
      <c r="J16" s="223">
        <v>1</v>
      </c>
      <c r="K16" s="224">
        <v>5.5</v>
      </c>
      <c r="L16" s="225">
        <v>4.5999999999999996</v>
      </c>
      <c r="M16" s="226">
        <v>4.3</v>
      </c>
      <c r="N16" s="226">
        <v>3.6</v>
      </c>
      <c r="O16" s="227">
        <f t="shared" si="3"/>
        <v>4.45</v>
      </c>
      <c r="P16" s="231">
        <f t="shared" si="4"/>
        <v>4.55</v>
      </c>
      <c r="Q16" s="225"/>
      <c r="R16" s="211">
        <f t="shared" si="5"/>
        <v>7.15</v>
      </c>
      <c r="S16" s="24" t="s">
        <v>199</v>
      </c>
      <c r="T16" s="20">
        <f t="shared" si="0"/>
        <v>8</v>
      </c>
      <c r="U16" s="248" t="s">
        <v>199</v>
      </c>
      <c r="W16" s="35"/>
      <c r="X16" s="31">
        <f t="shared" si="6"/>
        <v>2.6</v>
      </c>
      <c r="Y16" s="31">
        <f t="shared" si="1"/>
        <v>4.55</v>
      </c>
      <c r="Z16" s="31">
        <f t="shared" si="1"/>
        <v>0</v>
      </c>
      <c r="AA16" s="31">
        <f t="shared" si="1"/>
        <v>7.15</v>
      </c>
    </row>
    <row r="17" spans="1:28" ht="24.75" customHeight="1">
      <c r="A17" s="173">
        <f>Seznam!B167</f>
        <v>9</v>
      </c>
      <c r="B17" s="283" t="str">
        <f>Seznam!C167</f>
        <v>Korytová Ludmila</v>
      </c>
      <c r="C17" s="283">
        <f>Seznam!D167</f>
        <v>1993</v>
      </c>
      <c r="D17" s="283" t="str">
        <f>Seznam!E167</f>
        <v>RG Proactive Milevsko</v>
      </c>
      <c r="E17" s="283" t="str">
        <f>Seznam!F167</f>
        <v>CZE</v>
      </c>
      <c r="F17" s="9"/>
      <c r="G17" s="207">
        <v>3</v>
      </c>
      <c r="H17" s="208">
        <v>2.9</v>
      </c>
      <c r="I17" s="209">
        <f t="shared" si="2"/>
        <v>5.9</v>
      </c>
      <c r="J17" s="223">
        <v>0.7</v>
      </c>
      <c r="K17" s="224">
        <v>5</v>
      </c>
      <c r="L17" s="225">
        <v>3.9</v>
      </c>
      <c r="M17" s="226">
        <v>3.8</v>
      </c>
      <c r="N17" s="226">
        <v>3</v>
      </c>
      <c r="O17" s="227">
        <f t="shared" si="3"/>
        <v>3.85</v>
      </c>
      <c r="P17" s="231">
        <f t="shared" si="4"/>
        <v>5.4500000000000011</v>
      </c>
      <c r="Q17" s="225"/>
      <c r="R17" s="211">
        <f t="shared" si="5"/>
        <v>11.350000000000001</v>
      </c>
      <c r="S17" s="24" t="s">
        <v>199</v>
      </c>
      <c r="T17" s="20">
        <f t="shared" si="0"/>
        <v>2</v>
      </c>
      <c r="U17" s="248" t="s">
        <v>199</v>
      </c>
      <c r="W17" s="35"/>
      <c r="X17" s="31">
        <f t="shared" si="6"/>
        <v>5.9</v>
      </c>
      <c r="Y17" s="31">
        <f t="shared" si="1"/>
        <v>5.4500000000000011</v>
      </c>
      <c r="Z17" s="31">
        <f t="shared" si="1"/>
        <v>0</v>
      </c>
      <c r="AA17" s="31">
        <f t="shared" si="1"/>
        <v>11.350000000000001</v>
      </c>
    </row>
    <row r="18" spans="1:28" ht="24.75" customHeight="1">
      <c r="A18" s="32">
        <f>Seznam!B168</f>
        <v>10</v>
      </c>
      <c r="B18" s="244" t="str">
        <f>Seznam!C168</f>
        <v>Kováčová Kristýna</v>
      </c>
      <c r="C18" s="244">
        <f>Seznam!D168</f>
        <v>1994</v>
      </c>
      <c r="D18" s="244" t="str">
        <f>Seznam!E168</f>
        <v>TJ Sokol Plzeň IV</v>
      </c>
      <c r="E18" s="244" t="str">
        <f>Seznam!F168</f>
        <v>CZE</v>
      </c>
      <c r="F18" s="9"/>
      <c r="G18" s="207">
        <v>0.2</v>
      </c>
      <c r="H18" s="208">
        <v>2.2000000000000002</v>
      </c>
      <c r="I18" s="209">
        <f t="shared" si="2"/>
        <v>2.4000000000000004</v>
      </c>
      <c r="J18" s="223">
        <v>1.3</v>
      </c>
      <c r="K18" s="224">
        <v>5.5</v>
      </c>
      <c r="L18" s="225">
        <v>5</v>
      </c>
      <c r="M18" s="226">
        <v>3.8</v>
      </c>
      <c r="N18" s="226">
        <v>3.2</v>
      </c>
      <c r="O18" s="227">
        <f t="shared" si="3"/>
        <v>4.4000000000000004</v>
      </c>
      <c r="P18" s="231">
        <f t="shared" si="4"/>
        <v>4.2999999999999989</v>
      </c>
      <c r="Q18" s="225"/>
      <c r="R18" s="211">
        <f t="shared" si="5"/>
        <v>6.6999999999999993</v>
      </c>
      <c r="S18" s="24" t="s">
        <v>199</v>
      </c>
      <c r="T18" s="20">
        <f t="shared" si="0"/>
        <v>10</v>
      </c>
      <c r="U18" s="248" t="s">
        <v>199</v>
      </c>
      <c r="W18" s="35"/>
      <c r="X18" s="31">
        <f t="shared" si="6"/>
        <v>2.4000000000000004</v>
      </c>
      <c r="Y18" s="31">
        <f t="shared" si="1"/>
        <v>4.2999999999999989</v>
      </c>
      <c r="Z18" s="31">
        <f t="shared" si="1"/>
        <v>0</v>
      </c>
      <c r="AA18" s="31">
        <f t="shared" si="1"/>
        <v>6.6999999999999993</v>
      </c>
    </row>
    <row r="19" spans="1:28" ht="75.75" customHeight="1" thickBot="1">
      <c r="A19" s="174"/>
      <c r="B19" s="174"/>
      <c r="C19" s="176"/>
      <c r="D19" s="174"/>
      <c r="E19" s="174"/>
      <c r="F19" s="175"/>
      <c r="G19" s="177"/>
      <c r="H19" s="177"/>
      <c r="I19" s="177"/>
      <c r="J19" s="177"/>
      <c r="K19" s="178"/>
      <c r="L19" s="190"/>
      <c r="M19" s="190"/>
      <c r="N19" s="190"/>
      <c r="O19" s="190"/>
      <c r="P19" s="190"/>
      <c r="Q19" s="178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5.75">
      <c r="A20" s="518" t="s">
        <v>0</v>
      </c>
      <c r="B20" s="520" t="s">
        <v>1</v>
      </c>
      <c r="C20" s="522" t="s">
        <v>2</v>
      </c>
      <c r="D20" s="520" t="s">
        <v>3</v>
      </c>
      <c r="E20" s="524" t="s">
        <v>4</v>
      </c>
      <c r="F20" s="524" t="s">
        <v>190</v>
      </c>
      <c r="G20" s="232" t="str">
        <f>Kat7S2</f>
        <v>sestava s libovolným náčiním</v>
      </c>
      <c r="H20" s="23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34"/>
      <c r="T20" s="516" t="s">
        <v>12</v>
      </c>
      <c r="U20" s="516" t="s">
        <v>1293</v>
      </c>
    </row>
    <row r="21" spans="1:28" ht="16.5" thickBot="1">
      <c r="A21" s="519">
        <v>0</v>
      </c>
      <c r="B21" s="521">
        <v>0</v>
      </c>
      <c r="C21" s="523">
        <v>0</v>
      </c>
      <c r="D21" s="521">
        <v>0</v>
      </c>
      <c r="E21" s="525">
        <v>0</v>
      </c>
      <c r="F21" s="525">
        <v>0</v>
      </c>
      <c r="G21" s="230" t="s">
        <v>1256</v>
      </c>
      <c r="H21" s="228" t="s">
        <v>1261</v>
      </c>
      <c r="I21" s="229" t="s">
        <v>8</v>
      </c>
      <c r="J21" s="383" t="s">
        <v>1257</v>
      </c>
      <c r="K21" s="383" t="s">
        <v>9</v>
      </c>
      <c r="L21" s="383" t="s">
        <v>10</v>
      </c>
      <c r="M21" s="383" t="s">
        <v>1258</v>
      </c>
      <c r="N21" s="383" t="s">
        <v>1259</v>
      </c>
      <c r="O21" s="229" t="s">
        <v>1260</v>
      </c>
      <c r="P21" s="383" t="s">
        <v>11</v>
      </c>
      <c r="Q21" s="235" t="s">
        <v>5</v>
      </c>
      <c r="R21" s="229" t="s">
        <v>6</v>
      </c>
      <c r="S21" s="236" t="s">
        <v>13</v>
      </c>
      <c r="T21" s="517"/>
      <c r="U21" s="517"/>
      <c r="W21" s="34" t="s">
        <v>191</v>
      </c>
      <c r="X21" s="34" t="s">
        <v>8</v>
      </c>
      <c r="Y21" s="34" t="s">
        <v>11</v>
      </c>
      <c r="Z21" s="34" t="s">
        <v>192</v>
      </c>
      <c r="AA21" s="34" t="s">
        <v>13</v>
      </c>
      <c r="AB21" s="34" t="s">
        <v>6</v>
      </c>
    </row>
    <row r="22" spans="1:28" ht="24.75" customHeight="1">
      <c r="A22" s="32">
        <f>Seznam!B159</f>
        <v>1</v>
      </c>
      <c r="B22" s="244" t="str">
        <f>Seznam!C159</f>
        <v>Terzieva Charlotte</v>
      </c>
      <c r="C22" s="244">
        <f>Seznam!D159</f>
        <v>2003</v>
      </c>
      <c r="D22" s="244" t="str">
        <f>Seznam!E159</f>
        <v>SK MG Mantila Brno</v>
      </c>
      <c r="E22" s="244" t="str">
        <f>Seznam!F159</f>
        <v>CZE</v>
      </c>
      <c r="F22" s="198" t="s">
        <v>1614</v>
      </c>
      <c r="G22" s="207">
        <v>1.8</v>
      </c>
      <c r="H22" s="208">
        <v>1.5</v>
      </c>
      <c r="I22" s="209">
        <f>G22+H22</f>
        <v>3.3</v>
      </c>
      <c r="J22" s="223">
        <v>1.9</v>
      </c>
      <c r="K22" s="224">
        <v>5.5</v>
      </c>
      <c r="L22" s="225">
        <v>4</v>
      </c>
      <c r="M22" s="226">
        <v>3.7</v>
      </c>
      <c r="N22" s="226">
        <v>3.5</v>
      </c>
      <c r="O22" s="227">
        <f>IF($O$2=2,TRUNC(SUM(K22:L22)/2*1000)/1000,IF($O$2=3,TRUNC(SUM(K22:M22)/3*1000)/1000,IF($O$2=4,TRUNC(MEDIAN(K22:N22)*1000)/1000,"???")))</f>
        <v>3.85</v>
      </c>
      <c r="P22" s="231">
        <f>IF(AND(J22=0,O22=0),0,IF(($Q$2-J22-O22)&lt;0,0,$Q$2-J22-O22))</f>
        <v>4.25</v>
      </c>
      <c r="Q22" s="225"/>
      <c r="R22" s="211">
        <f>I22+P22-Q22</f>
        <v>7.55</v>
      </c>
      <c r="S22" s="24">
        <f t="shared" ref="S22:S31" si="7">R9+R22</f>
        <v>15.2</v>
      </c>
      <c r="T22" s="20">
        <f t="shared" ref="T22:T31" si="8">RANK(R22,$R$22:$R$31)</f>
        <v>6</v>
      </c>
      <c r="U22" s="25">
        <f t="shared" ref="U22:U31" si="9">RANK(S22,$S$22:$S$31)</f>
        <v>6</v>
      </c>
      <c r="W22" s="35" t="str">
        <f t="shared" ref="W22:W31" si="10">F22</f>
        <v>kuž</v>
      </c>
      <c r="X22" s="31">
        <f>I22</f>
        <v>3.3</v>
      </c>
      <c r="Y22" s="31">
        <f t="shared" ref="Y22:AB31" si="11">P22</f>
        <v>4.25</v>
      </c>
      <c r="Z22" s="31">
        <f t="shared" si="11"/>
        <v>0</v>
      </c>
      <c r="AA22" s="31">
        <f t="shared" si="11"/>
        <v>7.55</v>
      </c>
      <c r="AB22" s="31">
        <f t="shared" si="11"/>
        <v>15.2</v>
      </c>
    </row>
    <row r="23" spans="1:28" ht="24.75" customHeight="1">
      <c r="A23" s="32">
        <f>Seznam!B160</f>
        <v>2</v>
      </c>
      <c r="B23" s="244" t="str">
        <f>Seznam!C160</f>
        <v>Cajthamlová Michaela</v>
      </c>
      <c r="C23" s="244">
        <f>Seznam!D160</f>
        <v>2001</v>
      </c>
      <c r="D23" s="244" t="str">
        <f>Seznam!E160</f>
        <v>SK GymŠarm Plzeň</v>
      </c>
      <c r="E23" s="244" t="str">
        <f>Seznam!F160</f>
        <v>CZE</v>
      </c>
      <c r="F23" s="198" t="s">
        <v>1607</v>
      </c>
      <c r="G23" s="207">
        <v>1.6</v>
      </c>
      <c r="H23" s="208">
        <v>0.6</v>
      </c>
      <c r="I23" s="209">
        <f t="shared" ref="I23:I31" si="12">G23+H23</f>
        <v>2.2000000000000002</v>
      </c>
      <c r="J23" s="223">
        <v>1.8</v>
      </c>
      <c r="K23" s="224">
        <v>5.3</v>
      </c>
      <c r="L23" s="225">
        <v>4.0999999999999996</v>
      </c>
      <c r="M23" s="226">
        <v>5.3</v>
      </c>
      <c r="N23" s="226">
        <v>5.8</v>
      </c>
      <c r="O23" s="227">
        <f t="shared" ref="O23:O31" si="13">IF($O$2=2,TRUNC(SUM(K23:L23)/2*1000)/1000,IF($O$2=3,TRUNC(SUM(K23:M23)/3*1000)/1000,IF($O$2=4,TRUNC(MEDIAN(K23:N23)*1000)/1000,"???")))</f>
        <v>5.3</v>
      </c>
      <c r="P23" s="231">
        <f t="shared" ref="P23:P31" si="14">IF(AND(J23=0,O23=0),0,IF(($Q$2-J23-O23)&lt;0,0,$Q$2-J23-O23))</f>
        <v>2.8999999999999995</v>
      </c>
      <c r="Q23" s="225"/>
      <c r="R23" s="211">
        <f t="shared" ref="R23:R31" si="15">I23+P23-Q23</f>
        <v>5.0999999999999996</v>
      </c>
      <c r="S23" s="24">
        <f t="shared" si="7"/>
        <v>12.149999999999999</v>
      </c>
      <c r="T23" s="20">
        <f t="shared" si="8"/>
        <v>10</v>
      </c>
      <c r="U23" s="25">
        <f t="shared" si="9"/>
        <v>10</v>
      </c>
      <c r="W23" s="35" t="str">
        <f t="shared" si="10"/>
        <v>švih</v>
      </c>
      <c r="X23" s="31">
        <f t="shared" ref="X23:X31" si="16">I23</f>
        <v>2.2000000000000002</v>
      </c>
      <c r="Y23" s="31">
        <f t="shared" si="11"/>
        <v>2.8999999999999995</v>
      </c>
      <c r="Z23" s="31">
        <f t="shared" si="11"/>
        <v>0</v>
      </c>
      <c r="AA23" s="31">
        <f t="shared" si="11"/>
        <v>5.0999999999999996</v>
      </c>
      <c r="AB23" s="31">
        <f t="shared" si="11"/>
        <v>12.149999999999999</v>
      </c>
    </row>
    <row r="24" spans="1:28" ht="24.75" customHeight="1">
      <c r="A24" s="32">
        <f>Seznam!B161</f>
        <v>3</v>
      </c>
      <c r="B24" s="244" t="str">
        <f>Seznam!C161</f>
        <v>Komrsová Kateřina</v>
      </c>
      <c r="C24" s="244">
        <f>Seznam!D161</f>
        <v>2003</v>
      </c>
      <c r="D24" s="244" t="str">
        <f>Seznam!E161</f>
        <v>TJ Sokol Bedřichov</v>
      </c>
      <c r="E24" s="244" t="str">
        <f>Seznam!F161</f>
        <v>CZE</v>
      </c>
      <c r="F24" s="198" t="s">
        <v>1614</v>
      </c>
      <c r="G24" s="207">
        <v>1.2</v>
      </c>
      <c r="H24" s="208">
        <v>2.2999999999999998</v>
      </c>
      <c r="I24" s="209">
        <f t="shared" si="12"/>
        <v>3.5</v>
      </c>
      <c r="J24" s="223">
        <v>1.5</v>
      </c>
      <c r="K24" s="224">
        <v>4.9000000000000004</v>
      </c>
      <c r="L24" s="225">
        <v>3.7</v>
      </c>
      <c r="M24" s="226">
        <v>3.6</v>
      </c>
      <c r="N24" s="226">
        <v>2.1</v>
      </c>
      <c r="O24" s="227">
        <f t="shared" si="13"/>
        <v>3.65</v>
      </c>
      <c r="P24" s="231">
        <f t="shared" si="14"/>
        <v>4.8499999999999996</v>
      </c>
      <c r="Q24" s="225"/>
      <c r="R24" s="211">
        <f t="shared" si="15"/>
        <v>8.35</v>
      </c>
      <c r="S24" s="24">
        <f t="shared" si="7"/>
        <v>17.600000000000001</v>
      </c>
      <c r="T24" s="20">
        <f t="shared" si="8"/>
        <v>3</v>
      </c>
      <c r="U24" s="25">
        <f t="shared" si="9"/>
        <v>5</v>
      </c>
      <c r="W24" s="35" t="str">
        <f t="shared" si="10"/>
        <v>kuž</v>
      </c>
      <c r="X24" s="31">
        <f t="shared" si="16"/>
        <v>3.5</v>
      </c>
      <c r="Y24" s="31">
        <f t="shared" si="11"/>
        <v>4.8499999999999996</v>
      </c>
      <c r="Z24" s="31">
        <f t="shared" si="11"/>
        <v>0</v>
      </c>
      <c r="AA24" s="31">
        <f t="shared" si="11"/>
        <v>8.35</v>
      </c>
      <c r="AB24" s="31">
        <f t="shared" si="11"/>
        <v>17.600000000000001</v>
      </c>
    </row>
    <row r="25" spans="1:28" ht="24.75" customHeight="1">
      <c r="A25" s="32">
        <f>Seznam!B162</f>
        <v>4</v>
      </c>
      <c r="B25" s="244" t="str">
        <f>Seznam!C162</f>
        <v>Kutišová Tereza</v>
      </c>
      <c r="C25" s="244">
        <f>Seznam!D162</f>
        <v>2003</v>
      </c>
      <c r="D25" s="244" t="str">
        <f>Seznam!E162</f>
        <v>RG Proactive Milevsko</v>
      </c>
      <c r="E25" s="244" t="str">
        <f>Seznam!F162</f>
        <v>CZE</v>
      </c>
      <c r="F25" s="198" t="s">
        <v>1614</v>
      </c>
      <c r="G25" s="207">
        <v>1.8</v>
      </c>
      <c r="H25" s="208">
        <v>3.1</v>
      </c>
      <c r="I25" s="209">
        <f t="shared" si="12"/>
        <v>4.9000000000000004</v>
      </c>
      <c r="J25" s="223">
        <v>1.1000000000000001</v>
      </c>
      <c r="K25" s="224">
        <v>3.2</v>
      </c>
      <c r="L25" s="225">
        <v>3.1</v>
      </c>
      <c r="M25" s="226">
        <v>4.7</v>
      </c>
      <c r="N25" s="226">
        <v>4.5</v>
      </c>
      <c r="O25" s="227">
        <f t="shared" si="13"/>
        <v>3.85</v>
      </c>
      <c r="P25" s="231">
        <f t="shared" si="14"/>
        <v>5.0500000000000007</v>
      </c>
      <c r="Q25" s="225"/>
      <c r="R25" s="211">
        <f t="shared" si="15"/>
        <v>9.9500000000000011</v>
      </c>
      <c r="S25" s="24">
        <f t="shared" si="7"/>
        <v>21.950000000000003</v>
      </c>
      <c r="T25" s="20">
        <f t="shared" si="8"/>
        <v>2</v>
      </c>
      <c r="U25" s="25">
        <f t="shared" si="9"/>
        <v>2</v>
      </c>
      <c r="W25" s="35" t="str">
        <f t="shared" si="10"/>
        <v>kuž</v>
      </c>
      <c r="X25" s="31">
        <f t="shared" si="16"/>
        <v>4.9000000000000004</v>
      </c>
      <c r="Y25" s="31">
        <f t="shared" si="11"/>
        <v>5.0500000000000007</v>
      </c>
      <c r="Z25" s="31">
        <f t="shared" si="11"/>
        <v>0</v>
      </c>
      <c r="AA25" s="31">
        <f t="shared" si="11"/>
        <v>9.9500000000000011</v>
      </c>
      <c r="AB25" s="31">
        <f t="shared" si="11"/>
        <v>21.950000000000003</v>
      </c>
    </row>
    <row r="26" spans="1:28" ht="24.75" customHeight="1">
      <c r="A26" s="32">
        <f>Seznam!B163</f>
        <v>5</v>
      </c>
      <c r="B26" s="244" t="str">
        <f>Seznam!C163</f>
        <v>Bernatová Kristina</v>
      </c>
      <c r="C26" s="244">
        <f>Seznam!D163</f>
        <v>1998</v>
      </c>
      <c r="D26" s="244" t="str">
        <f>Seznam!E163</f>
        <v>TopGym Karlovy Vary</v>
      </c>
      <c r="E26" s="244" t="str">
        <f>Seznam!F163</f>
        <v>CZE</v>
      </c>
      <c r="F26" s="198" t="s">
        <v>1618</v>
      </c>
      <c r="G26" s="207">
        <v>1.3</v>
      </c>
      <c r="H26" s="208">
        <v>0.7</v>
      </c>
      <c r="I26" s="209">
        <f t="shared" si="12"/>
        <v>2</v>
      </c>
      <c r="J26" s="223">
        <v>1.9</v>
      </c>
      <c r="K26" s="224">
        <v>5</v>
      </c>
      <c r="L26" s="225">
        <v>4.3</v>
      </c>
      <c r="M26" s="226">
        <v>3.5</v>
      </c>
      <c r="N26" s="226">
        <v>5.6</v>
      </c>
      <c r="O26" s="227">
        <f t="shared" si="13"/>
        <v>4.6500000000000004</v>
      </c>
      <c r="P26" s="231">
        <f t="shared" si="14"/>
        <v>3.4499999999999993</v>
      </c>
      <c r="Q26" s="225"/>
      <c r="R26" s="211">
        <f t="shared" si="15"/>
        <v>5.4499999999999993</v>
      </c>
      <c r="S26" s="24">
        <f t="shared" si="7"/>
        <v>15.2</v>
      </c>
      <c r="T26" s="20">
        <f t="shared" si="8"/>
        <v>8</v>
      </c>
      <c r="U26" s="25">
        <f t="shared" si="9"/>
        <v>6</v>
      </c>
      <c r="W26" s="35" t="str">
        <f t="shared" si="10"/>
        <v>stuha</v>
      </c>
      <c r="X26" s="31">
        <f t="shared" si="16"/>
        <v>2</v>
      </c>
      <c r="Y26" s="31">
        <f t="shared" si="11"/>
        <v>3.4499999999999993</v>
      </c>
      <c r="Z26" s="31">
        <f t="shared" si="11"/>
        <v>0</v>
      </c>
      <c r="AA26" s="31">
        <f t="shared" si="11"/>
        <v>5.4499999999999993</v>
      </c>
      <c r="AB26" s="31">
        <f t="shared" si="11"/>
        <v>15.2</v>
      </c>
    </row>
    <row r="27" spans="1:28" ht="24.75" customHeight="1">
      <c r="A27" s="32">
        <f>Seznam!B164</f>
        <v>6</v>
      </c>
      <c r="B27" s="244" t="str">
        <f>Seznam!C164</f>
        <v>Moravanská Veronika</v>
      </c>
      <c r="C27" s="244">
        <f>Seznam!D164</f>
        <v>2002</v>
      </c>
      <c r="D27" s="244" t="str">
        <f>Seznam!E164</f>
        <v>TJ Sokol Bedřichov</v>
      </c>
      <c r="E27" s="244" t="str">
        <f>Seznam!F164</f>
        <v>CZE</v>
      </c>
      <c r="F27" s="198" t="s">
        <v>1615</v>
      </c>
      <c r="G27" s="207">
        <v>1.8</v>
      </c>
      <c r="H27" s="208">
        <v>1.6</v>
      </c>
      <c r="I27" s="209">
        <f t="shared" si="12"/>
        <v>3.4000000000000004</v>
      </c>
      <c r="J27" s="223">
        <v>1.8</v>
      </c>
      <c r="K27" s="224">
        <v>3.4</v>
      </c>
      <c r="L27" s="225">
        <v>3.7</v>
      </c>
      <c r="M27" s="226">
        <v>2.1</v>
      </c>
      <c r="N27" s="226">
        <v>4.5</v>
      </c>
      <c r="O27" s="227">
        <f t="shared" si="13"/>
        <v>3.55</v>
      </c>
      <c r="P27" s="231">
        <f t="shared" si="14"/>
        <v>4.6499999999999995</v>
      </c>
      <c r="Q27" s="225"/>
      <c r="R27" s="211">
        <f t="shared" si="15"/>
        <v>8.0500000000000007</v>
      </c>
      <c r="S27" s="24">
        <f t="shared" si="7"/>
        <v>17.7</v>
      </c>
      <c r="T27" s="20">
        <f t="shared" si="8"/>
        <v>5</v>
      </c>
      <c r="U27" s="25">
        <f t="shared" si="9"/>
        <v>4</v>
      </c>
      <c r="W27" s="35" t="str">
        <f t="shared" si="10"/>
        <v>míč</v>
      </c>
      <c r="X27" s="31">
        <f t="shared" si="16"/>
        <v>3.4000000000000004</v>
      </c>
      <c r="Y27" s="31">
        <f t="shared" si="11"/>
        <v>4.6499999999999995</v>
      </c>
      <c r="Z27" s="31">
        <f t="shared" si="11"/>
        <v>0</v>
      </c>
      <c r="AA27" s="31">
        <f t="shared" si="11"/>
        <v>8.0500000000000007</v>
      </c>
      <c r="AB27" s="31">
        <f t="shared" si="11"/>
        <v>17.7</v>
      </c>
    </row>
    <row r="28" spans="1:28" ht="24.75" customHeight="1">
      <c r="A28" s="32">
        <f>Seznam!B165</f>
        <v>7</v>
      </c>
      <c r="B28" s="244" t="str">
        <f>Seznam!C165</f>
        <v>Fořtová Denisa</v>
      </c>
      <c r="C28" s="244">
        <f>Seznam!D165</f>
        <v>1997</v>
      </c>
      <c r="D28" s="244" t="str">
        <f>Seznam!E165</f>
        <v>RG Proactive Milevsko</v>
      </c>
      <c r="E28" s="244" t="str">
        <f>Seznam!F165</f>
        <v>CZE</v>
      </c>
      <c r="F28" s="198" t="s">
        <v>1615</v>
      </c>
      <c r="G28" s="207">
        <v>1.2</v>
      </c>
      <c r="H28" s="208">
        <v>2.4</v>
      </c>
      <c r="I28" s="209">
        <f t="shared" si="12"/>
        <v>3.5999999999999996</v>
      </c>
      <c r="J28" s="223">
        <v>1.7</v>
      </c>
      <c r="K28" s="224">
        <v>4</v>
      </c>
      <c r="L28" s="225">
        <v>3.8</v>
      </c>
      <c r="M28" s="226">
        <v>3.4</v>
      </c>
      <c r="N28" s="226">
        <v>3.1</v>
      </c>
      <c r="O28" s="227">
        <f t="shared" si="13"/>
        <v>3.6</v>
      </c>
      <c r="P28" s="231">
        <f t="shared" si="14"/>
        <v>4.7000000000000011</v>
      </c>
      <c r="Q28" s="225"/>
      <c r="R28" s="211">
        <f t="shared" si="15"/>
        <v>8.3000000000000007</v>
      </c>
      <c r="S28" s="24">
        <f t="shared" si="7"/>
        <v>17.75</v>
      </c>
      <c r="T28" s="20">
        <f t="shared" si="8"/>
        <v>4</v>
      </c>
      <c r="U28" s="25">
        <f t="shared" si="9"/>
        <v>3</v>
      </c>
      <c r="W28" s="35" t="str">
        <f t="shared" si="10"/>
        <v>míč</v>
      </c>
      <c r="X28" s="31">
        <f t="shared" si="16"/>
        <v>3.5999999999999996</v>
      </c>
      <c r="Y28" s="31">
        <f t="shared" si="11"/>
        <v>4.7000000000000011</v>
      </c>
      <c r="Z28" s="31">
        <f t="shared" si="11"/>
        <v>0</v>
      </c>
      <c r="AA28" s="31">
        <f t="shared" si="11"/>
        <v>8.3000000000000007</v>
      </c>
      <c r="AB28" s="31">
        <f t="shared" si="11"/>
        <v>17.75</v>
      </c>
    </row>
    <row r="29" spans="1:28" ht="24.75" customHeight="1">
      <c r="A29" s="32">
        <f>Seznam!B166</f>
        <v>8</v>
      </c>
      <c r="B29" s="244" t="str">
        <f>Seznam!C166</f>
        <v>Špičková Anna</v>
      </c>
      <c r="C29" s="244">
        <f>Seznam!D166</f>
        <v>1998</v>
      </c>
      <c r="D29" s="244" t="str">
        <f>Seznam!E166</f>
        <v>TopGym Karlovy Vary</v>
      </c>
      <c r="E29" s="244" t="str">
        <f>Seznam!F166</f>
        <v>CZE</v>
      </c>
      <c r="F29" s="198" t="s">
        <v>1618</v>
      </c>
      <c r="G29" s="207">
        <v>1.2</v>
      </c>
      <c r="H29" s="208">
        <v>0.5</v>
      </c>
      <c r="I29" s="209">
        <f t="shared" si="12"/>
        <v>1.7</v>
      </c>
      <c r="J29" s="223">
        <v>1.9</v>
      </c>
      <c r="K29" s="224">
        <v>5.9</v>
      </c>
      <c r="L29" s="225">
        <v>4</v>
      </c>
      <c r="M29" s="226">
        <v>3.5</v>
      </c>
      <c r="N29" s="226">
        <v>5.3</v>
      </c>
      <c r="O29" s="227">
        <f t="shared" si="13"/>
        <v>4.6500000000000004</v>
      </c>
      <c r="P29" s="231">
        <f t="shared" si="14"/>
        <v>3.4499999999999993</v>
      </c>
      <c r="Q29" s="225"/>
      <c r="R29" s="211">
        <f t="shared" si="15"/>
        <v>5.1499999999999995</v>
      </c>
      <c r="S29" s="24">
        <f t="shared" si="7"/>
        <v>12.3</v>
      </c>
      <c r="T29" s="20">
        <f t="shared" si="8"/>
        <v>9</v>
      </c>
      <c r="U29" s="25">
        <f t="shared" si="9"/>
        <v>9</v>
      </c>
      <c r="W29" s="35" t="str">
        <f t="shared" si="10"/>
        <v>stuha</v>
      </c>
      <c r="X29" s="31">
        <f t="shared" si="16"/>
        <v>1.7</v>
      </c>
      <c r="Y29" s="31">
        <f t="shared" si="11"/>
        <v>3.4499999999999993</v>
      </c>
      <c r="Z29" s="31">
        <f t="shared" si="11"/>
        <v>0</v>
      </c>
      <c r="AA29" s="31">
        <f t="shared" si="11"/>
        <v>5.1499999999999995</v>
      </c>
      <c r="AB29" s="31">
        <f t="shared" si="11"/>
        <v>12.3</v>
      </c>
    </row>
    <row r="30" spans="1:28" ht="24.75" customHeight="1">
      <c r="A30" s="32">
        <f>Seznam!B167</f>
        <v>9</v>
      </c>
      <c r="B30" s="244" t="str">
        <f>Seznam!C167</f>
        <v>Korytová Ludmila</v>
      </c>
      <c r="C30" s="244">
        <f>Seznam!D167</f>
        <v>1993</v>
      </c>
      <c r="D30" s="244" t="str">
        <f>Seznam!E167</f>
        <v>RG Proactive Milevsko</v>
      </c>
      <c r="E30" s="244" t="str">
        <f>Seznam!F167</f>
        <v>CZE</v>
      </c>
      <c r="F30" s="198" t="s">
        <v>1614</v>
      </c>
      <c r="G30" s="207">
        <v>2.8</v>
      </c>
      <c r="H30" s="208">
        <v>2.7</v>
      </c>
      <c r="I30" s="209">
        <f t="shared" si="12"/>
        <v>5.5</v>
      </c>
      <c r="J30" s="223">
        <v>1.1000000000000001</v>
      </c>
      <c r="K30" s="224">
        <v>3.2</v>
      </c>
      <c r="L30" s="225">
        <v>2.9</v>
      </c>
      <c r="M30" s="226">
        <v>2.2999999999999998</v>
      </c>
      <c r="N30" s="226">
        <v>1.8</v>
      </c>
      <c r="O30" s="227">
        <f t="shared" si="13"/>
        <v>2.6</v>
      </c>
      <c r="P30" s="231">
        <f t="shared" si="14"/>
        <v>6.3000000000000007</v>
      </c>
      <c r="Q30" s="225"/>
      <c r="R30" s="211">
        <f t="shared" si="15"/>
        <v>11.8</v>
      </c>
      <c r="S30" s="24">
        <f t="shared" si="7"/>
        <v>23.150000000000002</v>
      </c>
      <c r="T30" s="20">
        <f t="shared" si="8"/>
        <v>1</v>
      </c>
      <c r="U30" s="25">
        <f t="shared" si="9"/>
        <v>1</v>
      </c>
      <c r="W30" s="35" t="str">
        <f t="shared" si="10"/>
        <v>kuž</v>
      </c>
      <c r="X30" s="31">
        <f t="shared" si="16"/>
        <v>5.5</v>
      </c>
      <c r="Y30" s="31">
        <f t="shared" si="11"/>
        <v>6.3000000000000007</v>
      </c>
      <c r="Z30" s="31">
        <f t="shared" si="11"/>
        <v>0</v>
      </c>
      <c r="AA30" s="31">
        <f t="shared" si="11"/>
        <v>11.8</v>
      </c>
      <c r="AB30" s="31">
        <f t="shared" si="11"/>
        <v>23.150000000000002</v>
      </c>
    </row>
    <row r="31" spans="1:28" ht="24.75" customHeight="1">
      <c r="A31" s="32">
        <f>Seznam!B168</f>
        <v>10</v>
      </c>
      <c r="B31" s="244" t="str">
        <f>Seznam!C168</f>
        <v>Kováčová Kristýna</v>
      </c>
      <c r="C31" s="244">
        <f>Seznam!D168</f>
        <v>1994</v>
      </c>
      <c r="D31" s="244" t="str">
        <f>Seznam!E168</f>
        <v>TJ Sokol Plzeň IV</v>
      </c>
      <c r="E31" s="244" t="str">
        <f>Seznam!F168</f>
        <v>CZE</v>
      </c>
      <c r="F31" s="198" t="s">
        <v>1607</v>
      </c>
      <c r="G31" s="207">
        <v>1.1000000000000001</v>
      </c>
      <c r="H31" s="208">
        <v>0.5</v>
      </c>
      <c r="I31" s="209">
        <f t="shared" si="12"/>
        <v>1.6</v>
      </c>
      <c r="J31" s="223">
        <v>1.3</v>
      </c>
      <c r="K31" s="224">
        <v>4.5</v>
      </c>
      <c r="L31" s="225">
        <v>4.0999999999999996</v>
      </c>
      <c r="M31" s="226">
        <v>4.3</v>
      </c>
      <c r="N31" s="226">
        <v>3.7</v>
      </c>
      <c r="O31" s="227">
        <f t="shared" si="13"/>
        <v>4.2</v>
      </c>
      <c r="P31" s="231">
        <f t="shared" si="14"/>
        <v>4.4999999999999991</v>
      </c>
      <c r="Q31" s="225"/>
      <c r="R31" s="211">
        <f t="shared" si="15"/>
        <v>6.1</v>
      </c>
      <c r="S31" s="24">
        <f t="shared" si="7"/>
        <v>12.799999999999999</v>
      </c>
      <c r="T31" s="20">
        <f t="shared" si="8"/>
        <v>7</v>
      </c>
      <c r="U31" s="25">
        <f t="shared" si="9"/>
        <v>8</v>
      </c>
      <c r="W31" s="35" t="str">
        <f t="shared" si="10"/>
        <v>švih</v>
      </c>
      <c r="X31" s="31">
        <f t="shared" si="16"/>
        <v>1.6</v>
      </c>
      <c r="Y31" s="31">
        <f t="shared" si="11"/>
        <v>4.4999999999999991</v>
      </c>
      <c r="Z31" s="31">
        <f t="shared" si="11"/>
        <v>0</v>
      </c>
      <c r="AA31" s="31">
        <f t="shared" si="11"/>
        <v>6.1</v>
      </c>
      <c r="AB31" s="31">
        <f t="shared" si="11"/>
        <v>12.799999999999999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F20:F21"/>
    <mergeCell ref="T20:T21"/>
    <mergeCell ref="U20:U21"/>
    <mergeCell ref="A20:A21"/>
    <mergeCell ref="B20:B21"/>
    <mergeCell ref="C20:C21"/>
    <mergeCell ref="D20:D21"/>
    <mergeCell ref="E20:E21"/>
  </mergeCells>
  <phoneticPr fontId="13" type="noConversion"/>
  <conditionalFormatting sqref="G22:H31 J22:N31 G9:H18 J9:N18">
    <cfRule type="cellIs" dxfId="3" priority="4" stopIfTrue="1" operator="equal">
      <formula>0</formula>
    </cfRule>
  </conditionalFormatting>
  <conditionalFormatting sqref="I22:I31 I9:I18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22:O31 O9:O18">
    <cfRule type="cellIs" dxfId="0" priority="1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A3" sqref="A3:H3"/>
    </sheetView>
  </sheetViews>
  <sheetFormatPr defaultRowHeight="15"/>
  <cols>
    <col min="1" max="1" width="9.7109375" style="77" customWidth="1"/>
    <col min="2" max="2" width="5.85546875" style="77" bestFit="1" customWidth="1"/>
    <col min="3" max="3" width="21.140625" style="77" bestFit="1" customWidth="1"/>
    <col min="4" max="4" width="6.7109375" style="76" customWidth="1"/>
    <col min="5" max="5" width="31.7109375" style="77" bestFit="1" customWidth="1"/>
    <col min="6" max="6" width="5" style="76" customWidth="1"/>
    <col min="7" max="7" width="6.28515625" style="77" bestFit="1" customWidth="1"/>
    <col min="8" max="8" width="9.42578125" style="77" bestFit="1" customWidth="1"/>
    <col min="9" max="9" width="7.140625" style="77" bestFit="1" customWidth="1"/>
    <col min="10" max="10" width="8.85546875" style="77" bestFit="1" customWidth="1"/>
    <col min="11" max="16384" width="9.140625" style="77"/>
  </cols>
  <sheetData>
    <row r="1" spans="1:10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46"/>
      <c r="J1" s="46"/>
    </row>
    <row r="2" spans="1:10" customFormat="1">
      <c r="A2" s="47"/>
      <c r="B2" s="48"/>
      <c r="D2" s="47"/>
      <c r="E2" s="48"/>
      <c r="F2" s="48"/>
      <c r="G2" s="47"/>
      <c r="H2" s="47"/>
      <c r="I2" s="47"/>
      <c r="J2" s="47"/>
    </row>
    <row r="3" spans="1:10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49"/>
      <c r="J3" s="49"/>
    </row>
    <row r="4" spans="1:10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"/>
      <c r="J5" s="53"/>
    </row>
    <row r="6" spans="1:10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51"/>
    </row>
    <row r="7" spans="1:10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"/>
      <c r="J7" s="53"/>
    </row>
    <row r="8" spans="1:10" ht="19.5">
      <c r="A8" s="74"/>
      <c r="B8" s="75"/>
      <c r="C8" s="75"/>
      <c r="E8" s="75"/>
      <c r="G8" s="75"/>
      <c r="H8" s="75"/>
      <c r="I8" s="75"/>
      <c r="J8" s="75"/>
    </row>
    <row r="9" spans="1:10" ht="20.25" thickBot="1">
      <c r="A9" s="54" t="str">
        <f>Popis!$B$6</f>
        <v>1. kategorie: Naděje nejmladší B, ročník 2012 a mladší</v>
      </c>
      <c r="B9" s="48"/>
      <c r="C9" s="55"/>
      <c r="D9" s="55"/>
      <c r="E9" s="55"/>
      <c r="F9" s="48"/>
      <c r="G9" s="55"/>
      <c r="H9" s="55"/>
      <c r="I9" s="55"/>
      <c r="J9" s="55"/>
    </row>
    <row r="10" spans="1:10" ht="20.25" thickTop="1">
      <c r="A10" s="56"/>
      <c r="B10" s="57"/>
      <c r="C10" s="58"/>
      <c r="D10" s="59"/>
      <c r="E10" s="60"/>
      <c r="F10" s="61"/>
      <c r="G10" s="530" t="str">
        <f>Kat1S1</f>
        <v>sestava bez náčiní</v>
      </c>
      <c r="H10" s="531"/>
      <c r="I10" s="531"/>
      <c r="J10" s="62"/>
    </row>
    <row r="11" spans="1:10" ht="16.5">
      <c r="A11" s="63" t="s">
        <v>1042</v>
      </c>
      <c r="B11" s="64" t="s">
        <v>1043</v>
      </c>
      <c r="C11" s="65" t="s">
        <v>1044</v>
      </c>
      <c r="D11" s="66" t="s">
        <v>2</v>
      </c>
      <c r="E11" s="67" t="s">
        <v>3</v>
      </c>
      <c r="F11" s="68" t="s">
        <v>4</v>
      </c>
      <c r="G11" s="69" t="s">
        <v>1045</v>
      </c>
      <c r="H11" s="69" t="s">
        <v>1046</v>
      </c>
      <c r="I11" s="70" t="s">
        <v>5</v>
      </c>
      <c r="J11" s="63" t="s">
        <v>1047</v>
      </c>
    </row>
    <row r="12" spans="1:10" ht="15.75" thickBot="1">
      <c r="A12" s="301"/>
      <c r="B12" s="302"/>
      <c r="C12" s="303"/>
      <c r="D12" s="304"/>
      <c r="E12" s="305"/>
      <c r="F12" s="318"/>
      <c r="G12" s="71" t="s">
        <v>8</v>
      </c>
      <c r="H12" s="71" t="s">
        <v>11</v>
      </c>
      <c r="I12" s="306"/>
      <c r="J12" s="301"/>
    </row>
    <row r="13" spans="1:10" ht="17.25" thickTop="1">
      <c r="A13" s="443">
        <v>1</v>
      </c>
      <c r="B13" s="443">
        <f>Seznam!B5</f>
        <v>5</v>
      </c>
      <c r="C13" s="444" t="str">
        <f>Seznam!C5</f>
        <v>Pintová Andrea</v>
      </c>
      <c r="D13" s="443">
        <f>Seznam!D5</f>
        <v>2012</v>
      </c>
      <c r="E13" s="445" t="str">
        <f>Seznam!E5</f>
        <v>RG Proactive Milevsko</v>
      </c>
      <c r="F13" s="329" t="str">
        <f>Seznam!F5</f>
        <v>CZE</v>
      </c>
      <c r="G13" s="326">
        <f>'Z1+Z2'!X12</f>
        <v>2.5</v>
      </c>
      <c r="H13" s="327">
        <f>'Z1+Z2'!Y12</f>
        <v>5.2000000000000011</v>
      </c>
      <c r="I13" s="328">
        <f>'Z1+Z2'!Z12</f>
        <v>0</v>
      </c>
      <c r="J13" s="329">
        <f>'Z1+Z2'!AA12</f>
        <v>7.7000000000000011</v>
      </c>
    </row>
    <row r="14" spans="1:10" ht="16.5">
      <c r="A14" s="446">
        <v>2</v>
      </c>
      <c r="B14" s="446">
        <f>Seznam!B2</f>
        <v>1</v>
      </c>
      <c r="C14" s="447" t="str">
        <f>Seznam!C2</f>
        <v>Semenjuková Sofie</v>
      </c>
      <c r="D14" s="446">
        <f>Seznam!D2</f>
        <v>2012</v>
      </c>
      <c r="E14" s="448" t="str">
        <f>Seznam!E2</f>
        <v>SK Provo Brno</v>
      </c>
      <c r="F14" s="446" t="str">
        <f>Seznam!F2</f>
        <v>CZE</v>
      </c>
      <c r="G14" s="331">
        <f>'Z1+Z2'!X9</f>
        <v>1.5</v>
      </c>
      <c r="H14" s="332">
        <f>'Z1+Z2'!Y9</f>
        <v>4.0999999999999996</v>
      </c>
      <c r="I14" s="333">
        <f>'Z1+Z2'!Z9</f>
        <v>0</v>
      </c>
      <c r="J14" s="330">
        <f>'Z1+Z2'!AA9</f>
        <v>5.6</v>
      </c>
    </row>
    <row r="15" spans="1:10" ht="16.5">
      <c r="A15" s="446">
        <v>3</v>
      </c>
      <c r="B15" s="446">
        <f>Seznam!B6</f>
        <v>6</v>
      </c>
      <c r="C15" s="447" t="str">
        <f>Seznam!C6</f>
        <v>Laslopová Barbora</v>
      </c>
      <c r="D15" s="446">
        <f>Seznam!D6</f>
        <v>2012</v>
      </c>
      <c r="E15" s="448" t="str">
        <f>Seznam!E6</f>
        <v>TopGym Karlovy Vary</v>
      </c>
      <c r="F15" s="446" t="str">
        <f>Seznam!F6</f>
        <v>CZE</v>
      </c>
      <c r="G15" s="331">
        <f>'Z1+Z2'!X13</f>
        <v>2</v>
      </c>
      <c r="H15" s="332">
        <f>'Z1+Z2'!Y13</f>
        <v>3.1999999999999997</v>
      </c>
      <c r="I15" s="333">
        <f>'Z1+Z2'!Z13</f>
        <v>0</v>
      </c>
      <c r="J15" s="330">
        <f>'Z1+Z2'!AA13</f>
        <v>5.1999999999999993</v>
      </c>
    </row>
    <row r="16" spans="1:10">
      <c r="A16" s="284">
        <v>4</v>
      </c>
      <c r="B16" s="284">
        <f>Seznam!B4</f>
        <v>4</v>
      </c>
      <c r="C16" s="285" t="str">
        <f>Seznam!C4</f>
        <v>Herzog Johanna</v>
      </c>
      <c r="D16" s="284">
        <f>Seznam!D4</f>
        <v>2012</v>
      </c>
      <c r="E16" s="286" t="str">
        <f>Seznam!E4</f>
        <v>Sportunion Rauris</v>
      </c>
      <c r="F16" s="284" t="str">
        <f>Seznam!F4</f>
        <v>AUT</v>
      </c>
      <c r="G16" s="290">
        <f>'Z1+Z2'!X11</f>
        <v>1.6</v>
      </c>
      <c r="H16" s="107">
        <f>'Z1+Z2'!Y11</f>
        <v>2.5</v>
      </c>
      <c r="I16" s="203">
        <f>'Z1+Z2'!Z11</f>
        <v>0</v>
      </c>
      <c r="J16" s="292">
        <f>'Z1+Z2'!AA11</f>
        <v>4.0999999999999996</v>
      </c>
    </row>
    <row r="17" spans="1:10">
      <c r="A17" s="284">
        <v>5</v>
      </c>
      <c r="B17" s="284">
        <f>Seznam!B3</f>
        <v>3</v>
      </c>
      <c r="C17" s="285" t="str">
        <f>Seznam!C3</f>
        <v>Zahradníková Viktorie</v>
      </c>
      <c r="D17" s="284">
        <f>Seznam!D3</f>
        <v>2012</v>
      </c>
      <c r="E17" s="286" t="str">
        <f>Seznam!E3</f>
        <v>RG Proactive Milevsko</v>
      </c>
      <c r="F17" s="284" t="str">
        <f>Seznam!F3</f>
        <v>CZE</v>
      </c>
      <c r="G17" s="290">
        <f>'Z1+Z2'!X10</f>
        <v>1.5</v>
      </c>
      <c r="H17" s="107">
        <f>'Z1+Z2'!Y10</f>
        <v>1.5499999999999998</v>
      </c>
      <c r="I17" s="203">
        <f>'Z1+Z2'!Z10</f>
        <v>0</v>
      </c>
      <c r="J17" s="292">
        <f>'Z1+Z2'!AA10</f>
        <v>3.05</v>
      </c>
    </row>
    <row r="18" spans="1:10" ht="35.25" customHeight="1"/>
    <row r="19" spans="1:10" ht="20.25" thickBot="1">
      <c r="A19" s="54" t="str">
        <f>Popis!$B$7</f>
        <v>2. kategorie: Naděje nejmladší A, ročník 2011</v>
      </c>
      <c r="B19" s="48"/>
      <c r="C19" s="55"/>
      <c r="D19" s="55"/>
      <c r="E19" s="55"/>
      <c r="F19" s="48"/>
      <c r="G19" s="55"/>
      <c r="H19" s="55"/>
      <c r="I19" s="55"/>
      <c r="J19" s="55"/>
    </row>
    <row r="20" spans="1:10" ht="20.25" thickTop="1">
      <c r="A20" s="56"/>
      <c r="B20" s="57"/>
      <c r="C20" s="58"/>
      <c r="D20" s="59"/>
      <c r="E20" s="60"/>
      <c r="F20" s="61"/>
      <c r="G20" s="530" t="str">
        <f>Kat2S1</f>
        <v>sestava bez náčiní</v>
      </c>
      <c r="H20" s="531"/>
      <c r="I20" s="531"/>
      <c r="J20" s="62"/>
    </row>
    <row r="21" spans="1:10" ht="16.5">
      <c r="A21" s="63" t="s">
        <v>1042</v>
      </c>
      <c r="B21" s="64" t="s">
        <v>1043</v>
      </c>
      <c r="C21" s="65" t="s">
        <v>1044</v>
      </c>
      <c r="D21" s="66" t="s">
        <v>2</v>
      </c>
      <c r="E21" s="67" t="s">
        <v>3</v>
      </c>
      <c r="F21" s="68" t="s">
        <v>4</v>
      </c>
      <c r="G21" s="69" t="s">
        <v>1045</v>
      </c>
      <c r="H21" s="69" t="s">
        <v>1046</v>
      </c>
      <c r="I21" s="70" t="s">
        <v>5</v>
      </c>
      <c r="J21" s="63" t="s">
        <v>1047</v>
      </c>
    </row>
    <row r="22" spans="1:10" ht="15.75" thickBot="1">
      <c r="A22" s="301"/>
      <c r="B22" s="302"/>
      <c r="C22" s="303"/>
      <c r="D22" s="304"/>
      <c r="E22" s="305"/>
      <c r="F22" s="318"/>
      <c r="G22" s="407" t="s">
        <v>8</v>
      </c>
      <c r="H22" s="407" t="s">
        <v>11</v>
      </c>
      <c r="I22" s="417"/>
      <c r="J22" s="418"/>
    </row>
    <row r="23" spans="1:10" ht="17.25" thickTop="1">
      <c r="A23" s="446">
        <v>1</v>
      </c>
      <c r="B23" s="446">
        <f>Seznam!B7</f>
        <v>1</v>
      </c>
      <c r="C23" s="447" t="str">
        <f>Seznam!C7</f>
        <v>Górecka Kalina</v>
      </c>
      <c r="D23" s="446">
        <f>Seznam!D7</f>
        <v>2011</v>
      </c>
      <c r="E23" s="448" t="str">
        <f>Seznam!E7</f>
        <v>UKS Błękitna</v>
      </c>
      <c r="F23" s="446" t="str">
        <f>Seznam!F7</f>
        <v>POL</v>
      </c>
      <c r="G23" s="449">
        <f>'Z1+Z2'!X22</f>
        <v>1.8</v>
      </c>
      <c r="H23" s="410">
        <f>'Z1+Z2'!Y22</f>
        <v>6.6</v>
      </c>
      <c r="I23" s="415">
        <f>'Z1+Z2'!Z22</f>
        <v>0</v>
      </c>
      <c r="J23" s="416">
        <f>'Z1+Z2'!AA22</f>
        <v>8.4</v>
      </c>
    </row>
    <row r="24" spans="1:10" ht="16.5">
      <c r="A24" s="446">
        <v>2</v>
      </c>
      <c r="B24" s="446">
        <f>Seznam!B9</f>
        <v>3</v>
      </c>
      <c r="C24" s="447" t="str">
        <f>Seznam!C9</f>
        <v>Nováková Sofie</v>
      </c>
      <c r="D24" s="446">
        <f>Seznam!D9</f>
        <v>2011</v>
      </c>
      <c r="E24" s="448" t="str">
        <f>Seznam!E9</f>
        <v>RG ESPRIT Jihlava</v>
      </c>
      <c r="F24" s="446" t="str">
        <f>Seznam!F9</f>
        <v>CZE</v>
      </c>
      <c r="G24" s="331">
        <f>'Z1+Z2'!X24</f>
        <v>1.7</v>
      </c>
      <c r="H24" s="332">
        <f>'Z1+Z2'!Y24</f>
        <v>6.15</v>
      </c>
      <c r="I24" s="333">
        <f>'Z1+Z2'!Z24</f>
        <v>0</v>
      </c>
      <c r="J24" s="330">
        <f>'Z1+Z2'!AA24</f>
        <v>7.8500000000000005</v>
      </c>
    </row>
    <row r="25" spans="1:10" ht="16.5">
      <c r="A25" s="446">
        <v>3</v>
      </c>
      <c r="B25" s="446">
        <f>Seznam!B15</f>
        <v>10</v>
      </c>
      <c r="C25" s="447" t="str">
        <f>Seznam!C15</f>
        <v>Zbroch Barbara</v>
      </c>
      <c r="D25" s="446">
        <f>Seznam!D15</f>
        <v>2011</v>
      </c>
      <c r="E25" s="448" t="str">
        <f>Seznam!E15</f>
        <v>KSGA Legion Warszawa</v>
      </c>
      <c r="F25" s="330" t="str">
        <f>Seznam!F15</f>
        <v>POL</v>
      </c>
      <c r="G25" s="331">
        <f>'Z1+Z2'!X30</f>
        <v>2.1</v>
      </c>
      <c r="H25" s="332">
        <f>'Z1+Z2'!Y30</f>
        <v>5.4499999999999993</v>
      </c>
      <c r="I25" s="333">
        <f>'Z1+Z2'!Z30</f>
        <v>0</v>
      </c>
      <c r="J25" s="330">
        <f>'Z1+Z2'!AA30</f>
        <v>7.5499999999999989</v>
      </c>
    </row>
    <row r="26" spans="1:10">
      <c r="A26" s="284" t="s">
        <v>1608</v>
      </c>
      <c r="B26" s="284">
        <f>Seznam!B12</f>
        <v>6</v>
      </c>
      <c r="C26" s="285" t="str">
        <f>Seznam!C12</f>
        <v>Planná Rozálie</v>
      </c>
      <c r="D26" s="284">
        <f>Seznam!D12</f>
        <v>2011</v>
      </c>
      <c r="E26" s="286" t="str">
        <f>Seznam!E12</f>
        <v>La Pirouette Jeseník</v>
      </c>
      <c r="F26" s="284" t="str">
        <f>Seznam!F12</f>
        <v>CZE</v>
      </c>
      <c r="G26" s="290">
        <f>'Z1+Z2'!X27</f>
        <v>1.9</v>
      </c>
      <c r="H26" s="107">
        <f>'Z1+Z2'!Y27</f>
        <v>5.0999999999999996</v>
      </c>
      <c r="I26" s="203">
        <f>'Z1+Z2'!Z27</f>
        <v>0</v>
      </c>
      <c r="J26" s="292">
        <f>'Z1+Z2'!AA27</f>
        <v>7</v>
      </c>
    </row>
    <row r="27" spans="1:10">
      <c r="A27" s="284" t="s">
        <v>1609</v>
      </c>
      <c r="B27" s="284">
        <f>Seznam!B13</f>
        <v>7</v>
      </c>
      <c r="C27" s="285" t="str">
        <f>Seznam!C13</f>
        <v>Berchová Adina</v>
      </c>
      <c r="D27" s="284">
        <f>Seznam!D13</f>
        <v>2011</v>
      </c>
      <c r="E27" s="286" t="str">
        <f>Seznam!E13</f>
        <v>SK MG Máj České Budějovice</v>
      </c>
      <c r="F27" s="284" t="str">
        <f>Seznam!F13</f>
        <v>CZE</v>
      </c>
      <c r="G27" s="290">
        <f>'Z1+Z2'!X28</f>
        <v>1.9</v>
      </c>
      <c r="H27" s="107">
        <f>'Z1+Z2'!Y28</f>
        <v>5.1000000000000005</v>
      </c>
      <c r="I27" s="203">
        <f>'Z1+Z2'!Z28</f>
        <v>0</v>
      </c>
      <c r="J27" s="292">
        <f>'Z1+Z2'!AA28</f>
        <v>7</v>
      </c>
    </row>
    <row r="28" spans="1:10">
      <c r="A28" s="284">
        <v>6</v>
      </c>
      <c r="B28" s="284">
        <f>Seznam!B14</f>
        <v>8</v>
      </c>
      <c r="C28" s="285" t="str">
        <f>Seznam!C14</f>
        <v>Wleklak Hanna</v>
      </c>
      <c r="D28" s="284">
        <f>Seznam!D14</f>
        <v>2011</v>
      </c>
      <c r="E28" s="286" t="str">
        <f>Seznam!E14</f>
        <v>UKS Błękitna</v>
      </c>
      <c r="F28" s="284" t="str">
        <f>Seznam!F14</f>
        <v>POL</v>
      </c>
      <c r="G28" s="290">
        <f>'Z1+Z2'!X29</f>
        <v>1.9</v>
      </c>
      <c r="H28" s="107">
        <f>'Z1+Z2'!Y29</f>
        <v>5.05</v>
      </c>
      <c r="I28" s="203">
        <f>'Z1+Z2'!Z29</f>
        <v>0</v>
      </c>
      <c r="J28" s="292">
        <f>'Z1+Z2'!AA29</f>
        <v>6.9499999999999993</v>
      </c>
    </row>
    <row r="29" spans="1:10">
      <c r="A29" s="319">
        <v>7</v>
      </c>
      <c r="B29" s="319">
        <f>Seznam!B11</f>
        <v>5</v>
      </c>
      <c r="C29" s="320" t="str">
        <f>Seznam!C11</f>
        <v>Filipová Eliška</v>
      </c>
      <c r="D29" s="319">
        <f>Seznam!D11</f>
        <v>2011</v>
      </c>
      <c r="E29" s="321" t="str">
        <f>Seznam!E11</f>
        <v>RG Proactive Milevsko</v>
      </c>
      <c r="F29" s="319" t="str">
        <f>Seznam!F11</f>
        <v>CZE</v>
      </c>
      <c r="G29" s="322">
        <f>'Z1+Z2'!X26</f>
        <v>1.6</v>
      </c>
      <c r="H29" s="256">
        <f>'Z1+Z2'!Y26</f>
        <v>3.95</v>
      </c>
      <c r="I29" s="323">
        <f>'Z1+Z2'!Z26</f>
        <v>0</v>
      </c>
      <c r="J29" s="324">
        <f>'Z1+Z2'!AA26</f>
        <v>5.5500000000000007</v>
      </c>
    </row>
    <row r="30" spans="1:10">
      <c r="A30" s="319">
        <v>8</v>
      </c>
      <c r="B30" s="319">
        <f>Seznam!B10</f>
        <v>4</v>
      </c>
      <c r="C30" s="320" t="str">
        <f>Seznam!C10</f>
        <v>Bendová Jolana</v>
      </c>
      <c r="D30" s="319">
        <f>Seznam!D10</f>
        <v>2011</v>
      </c>
      <c r="E30" s="321" t="str">
        <f>Seznam!E10</f>
        <v>TopGym Karlovy Vary</v>
      </c>
      <c r="F30" s="319" t="str">
        <f>Seznam!F10</f>
        <v>CZE</v>
      </c>
      <c r="G30" s="322">
        <f>'Z1+Z2'!X25</f>
        <v>1.2</v>
      </c>
      <c r="H30" s="256">
        <f>'Z1+Z2'!Y25</f>
        <v>3</v>
      </c>
      <c r="I30" s="323">
        <f>'Z1+Z2'!Z25</f>
        <v>0</v>
      </c>
      <c r="J30" s="324">
        <f>'Z1+Z2'!AA25</f>
        <v>4.2</v>
      </c>
    </row>
    <row r="31" spans="1:10" ht="15.75" thickBot="1">
      <c r="A31" s="287">
        <v>9</v>
      </c>
      <c r="B31" s="287">
        <f>Seznam!B8</f>
        <v>2</v>
      </c>
      <c r="C31" s="288" t="str">
        <f>Seznam!C8</f>
        <v>Kokrdová Eliška</v>
      </c>
      <c r="D31" s="287">
        <f>Seznam!D8</f>
        <v>2011</v>
      </c>
      <c r="E31" s="289" t="str">
        <f>Seznam!E8</f>
        <v>TJ Sokol Plzeň IV</v>
      </c>
      <c r="F31" s="287" t="str">
        <f>Seznam!F8</f>
        <v>CZE</v>
      </c>
      <c r="G31" s="291">
        <f>'Z1+Z2'!X23</f>
        <v>0.8</v>
      </c>
      <c r="H31" s="72">
        <f>'Z1+Z2'!Y23</f>
        <v>2.5999999999999996</v>
      </c>
      <c r="I31" s="204">
        <f>'Z1+Z2'!Z23</f>
        <v>0</v>
      </c>
      <c r="J31" s="73">
        <f>'Z1+Z2'!AA23</f>
        <v>3.3999999999999995</v>
      </c>
    </row>
    <row r="32" spans="1:10" ht="15.75" thickTop="1"/>
  </sheetData>
  <sortState ref="B23:J31">
    <sortCondition descending="1" ref="J23:J31"/>
  </sortState>
  <mergeCells count="6">
    <mergeCell ref="G10:I10"/>
    <mergeCell ref="G20:I20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10" workbookViewId="0">
      <selection activeCell="R13" sqref="R13"/>
    </sheetView>
  </sheetViews>
  <sheetFormatPr defaultRowHeight="15"/>
  <cols>
    <col min="1" max="1" width="9.7109375" style="77" customWidth="1"/>
    <col min="2" max="2" width="5.85546875" style="77" bestFit="1" customWidth="1"/>
    <col min="3" max="3" width="24" style="77" bestFit="1" customWidth="1"/>
    <col min="4" max="4" width="6.7109375" style="76" customWidth="1"/>
    <col min="5" max="5" width="27.7109375" style="77" bestFit="1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Popis!$B$8</f>
        <v>3. kategorie: Naděje mladší B, ročník 2010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Kat3S1</f>
        <v>sestava bez náčiní</v>
      </c>
      <c r="H10" s="537"/>
      <c r="I10" s="537"/>
      <c r="J10" s="538"/>
      <c r="K10" s="539" t="str">
        <f>Kat3S2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294" t="s">
        <v>8</v>
      </c>
      <c r="H12" s="96" t="s">
        <v>11</v>
      </c>
      <c r="I12" s="96"/>
      <c r="J12" s="97"/>
      <c r="K12" s="536"/>
      <c r="L12" s="71" t="s">
        <v>8</v>
      </c>
      <c r="M12" s="96" t="s">
        <v>11</v>
      </c>
      <c r="N12" s="96"/>
      <c r="O12" s="97"/>
      <c r="P12" s="114"/>
    </row>
    <row r="13" spans="1:16" s="104" customFormat="1" ht="17.25" thickTop="1">
      <c r="A13" s="335">
        <v>1</v>
      </c>
      <c r="B13" s="335">
        <f>Seznam!B28</f>
        <v>14</v>
      </c>
      <c r="C13" s="450" t="str">
        <f>Seznam!C28</f>
        <v>Zaripova Ekaterina</v>
      </c>
      <c r="D13" s="451">
        <f>Seznam!D28</f>
        <v>2010</v>
      </c>
      <c r="E13" s="452" t="str">
        <f>Seznam!E28</f>
        <v>SK Motorlet Praha</v>
      </c>
      <c r="F13" s="335" t="str">
        <f>Seznam!F28</f>
        <v>CZE</v>
      </c>
      <c r="G13" s="336">
        <f>'Z3'!X21</f>
        <v>3.6</v>
      </c>
      <c r="H13" s="327">
        <f>'Z3'!Y21</f>
        <v>6.5499999999999989</v>
      </c>
      <c r="I13" s="336">
        <f>'Z3'!Z21</f>
        <v>0</v>
      </c>
      <c r="J13" s="337">
        <f>'Z3'!AA21</f>
        <v>10.149999999999999</v>
      </c>
      <c r="K13" s="338" t="str">
        <f>'Z3'!W37</f>
        <v>švih</v>
      </c>
      <c r="L13" s="336">
        <f>'Z3'!X37</f>
        <v>3.1</v>
      </c>
      <c r="M13" s="327">
        <f>'Z3'!Y37</f>
        <v>3.3499999999999996</v>
      </c>
      <c r="N13" s="336">
        <f>'Z3'!Z37</f>
        <v>0</v>
      </c>
      <c r="O13" s="337">
        <f>'Z3'!AA37</f>
        <v>6.4499999999999993</v>
      </c>
      <c r="P13" s="339">
        <f>'Z3'!AB37</f>
        <v>16.599999999999998</v>
      </c>
    </row>
    <row r="14" spans="1:16" s="104" customFormat="1" ht="16.5">
      <c r="A14" s="340">
        <v>2</v>
      </c>
      <c r="B14" s="340">
        <f>Seznam!B26</f>
        <v>12</v>
      </c>
      <c r="C14" s="453" t="str">
        <f>Seznam!C26</f>
        <v>Boďová Emma</v>
      </c>
      <c r="D14" s="454">
        <f>Seznam!D26</f>
        <v>2010</v>
      </c>
      <c r="E14" s="455" t="str">
        <f>Seznam!E26</f>
        <v>SK MG Mantila Brno</v>
      </c>
      <c r="F14" s="340" t="str">
        <f>Seznam!F26</f>
        <v>CZE</v>
      </c>
      <c r="G14" s="341">
        <f>'Z3'!X19</f>
        <v>2.9</v>
      </c>
      <c r="H14" s="332">
        <f>'Z3'!Y19</f>
        <v>5.8500000000000005</v>
      </c>
      <c r="I14" s="341">
        <f>'Z3'!Z19</f>
        <v>0</v>
      </c>
      <c r="J14" s="342">
        <f>'Z3'!AA19</f>
        <v>8.75</v>
      </c>
      <c r="K14" s="343" t="str">
        <f>'Z3'!W35</f>
        <v>obruč</v>
      </c>
      <c r="L14" s="341">
        <f>'Z3'!X35</f>
        <v>2.0999999999999996</v>
      </c>
      <c r="M14" s="332">
        <f>'Z3'!Y35</f>
        <v>2.25</v>
      </c>
      <c r="N14" s="341">
        <f>'Z3'!Z35</f>
        <v>0</v>
      </c>
      <c r="O14" s="342">
        <f>'Z3'!AA35</f>
        <v>4.3499999999999996</v>
      </c>
      <c r="P14" s="344">
        <f>'Z3'!AB35</f>
        <v>13.1</v>
      </c>
    </row>
    <row r="15" spans="1:16" s="104" customFormat="1" ht="16.5">
      <c r="A15" s="340">
        <v>3</v>
      </c>
      <c r="B15" s="340">
        <f>Seznam!B23</f>
        <v>8</v>
      </c>
      <c r="C15" s="453" t="str">
        <f>Seznam!C23</f>
        <v>Pindurová Eliška</v>
      </c>
      <c r="D15" s="454">
        <f>Seznam!D23</f>
        <v>2010</v>
      </c>
      <c r="E15" s="455" t="str">
        <f>Seznam!E23</f>
        <v>SK MG Máj České Budějovice</v>
      </c>
      <c r="F15" s="340" t="str">
        <f>Seznam!F23</f>
        <v>CZE</v>
      </c>
      <c r="G15" s="341">
        <f>'Z3'!X16</f>
        <v>2.2000000000000002</v>
      </c>
      <c r="H15" s="332">
        <f>'Z3'!Y16</f>
        <v>5.1999999999999993</v>
      </c>
      <c r="I15" s="341">
        <f>'Z3'!Z16</f>
        <v>0</v>
      </c>
      <c r="J15" s="342">
        <f>'Z3'!AA16</f>
        <v>7.3999999999999995</v>
      </c>
      <c r="K15" s="343" t="str">
        <f>'Z3'!W32</f>
        <v>obruč</v>
      </c>
      <c r="L15" s="341">
        <f>'Z3'!X32</f>
        <v>1.9</v>
      </c>
      <c r="M15" s="332">
        <f>'Z3'!Y32</f>
        <v>2</v>
      </c>
      <c r="N15" s="341">
        <f>'Z3'!Z32</f>
        <v>0</v>
      </c>
      <c r="O15" s="342">
        <f>'Z3'!AA32</f>
        <v>3.9</v>
      </c>
      <c r="P15" s="344">
        <f>'Z3'!AB32</f>
        <v>11.299999999999999</v>
      </c>
    </row>
    <row r="16" spans="1:16" s="104" customFormat="1" ht="16.5">
      <c r="A16" s="191">
        <v>4</v>
      </c>
      <c r="B16" s="191">
        <f>Seznam!B21</f>
        <v>6</v>
      </c>
      <c r="C16" s="192" t="str">
        <f>Seznam!C21</f>
        <v>Marešová Pavla</v>
      </c>
      <c r="D16" s="89">
        <f>Seznam!D21</f>
        <v>2010</v>
      </c>
      <c r="E16" s="105" t="str">
        <f>Seznam!E21</f>
        <v>TJ Sokol Bedřichvov</v>
      </c>
      <c r="F16" s="191" t="str">
        <f>Seznam!F21</f>
        <v>CZE</v>
      </c>
      <c r="G16" s="106">
        <f>'Z3'!X14</f>
        <v>1.9</v>
      </c>
      <c r="H16" s="107">
        <f>'Z3'!Y14</f>
        <v>4.8499999999999996</v>
      </c>
      <c r="I16" s="106">
        <f>'Z3'!Z14</f>
        <v>0</v>
      </c>
      <c r="J16" s="108">
        <f>'Z3'!AA14</f>
        <v>6.75</v>
      </c>
      <c r="K16" s="117" t="str">
        <f>'Z3'!W30</f>
        <v>švih</v>
      </c>
      <c r="L16" s="106">
        <f>'Z3'!X30</f>
        <v>1.9</v>
      </c>
      <c r="M16" s="107">
        <f>'Z3'!Y30</f>
        <v>2.1499999999999995</v>
      </c>
      <c r="N16" s="106">
        <f>'Z3'!Z30</f>
        <v>0</v>
      </c>
      <c r="O16" s="108">
        <f>'Z3'!AA30</f>
        <v>4.0499999999999989</v>
      </c>
      <c r="P16" s="298">
        <f>'Z3'!AB30</f>
        <v>10.799999999999999</v>
      </c>
    </row>
    <row r="17" spans="1:16" s="104" customFormat="1" ht="16.5">
      <c r="A17" s="191">
        <v>5</v>
      </c>
      <c r="B17" s="191">
        <f>Seznam!B19</f>
        <v>4</v>
      </c>
      <c r="C17" s="192" t="str">
        <f>Seznam!C19</f>
        <v>Pietrzyńska Oliwia</v>
      </c>
      <c r="D17" s="89">
        <f>Seznam!D19</f>
        <v>2010</v>
      </c>
      <c r="E17" s="105" t="str">
        <f>Seznam!E19</f>
        <v>UKS Błękitna</v>
      </c>
      <c r="F17" s="191" t="str">
        <f>Seznam!F19</f>
        <v>POL</v>
      </c>
      <c r="G17" s="106">
        <f>'Z3'!X12</f>
        <v>1.5</v>
      </c>
      <c r="H17" s="107">
        <f>'Z3'!Y12</f>
        <v>4.8999999999999995</v>
      </c>
      <c r="I17" s="106">
        <f>'Z3'!Z12</f>
        <v>0</v>
      </c>
      <c r="J17" s="108">
        <f>'Z3'!AA12</f>
        <v>6.3999999999999995</v>
      </c>
      <c r="K17" s="117" t="str">
        <f>'Z3'!W28</f>
        <v>švih</v>
      </c>
      <c r="L17" s="106">
        <f>'Z3'!X28</f>
        <v>1.5</v>
      </c>
      <c r="M17" s="107">
        <f>'Z3'!Y28</f>
        <v>2.75</v>
      </c>
      <c r="N17" s="106">
        <f>'Z3'!Z28</f>
        <v>0</v>
      </c>
      <c r="O17" s="108">
        <f>'Z3'!AA28</f>
        <v>4.25</v>
      </c>
      <c r="P17" s="298">
        <f>'Z3'!AB28</f>
        <v>10.649999999999999</v>
      </c>
    </row>
    <row r="18" spans="1:16" s="104" customFormat="1" ht="16.5">
      <c r="A18" s="191">
        <v>6</v>
      </c>
      <c r="B18" s="191">
        <f>Seznam!B20</f>
        <v>5</v>
      </c>
      <c r="C18" s="192" t="str">
        <f>Seznam!C20</f>
        <v>Bergerová Eliška</v>
      </c>
      <c r="D18" s="89">
        <f>Seznam!D20</f>
        <v>2010</v>
      </c>
      <c r="E18" s="105" t="str">
        <f>Seznam!E20</f>
        <v>SK MG Mantila Brno</v>
      </c>
      <c r="F18" s="191" t="str">
        <f>Seznam!F20</f>
        <v>CZE</v>
      </c>
      <c r="G18" s="106">
        <f>'Z3'!X13</f>
        <v>1.6</v>
      </c>
      <c r="H18" s="107">
        <f>'Z3'!Y13</f>
        <v>4.8999999999999995</v>
      </c>
      <c r="I18" s="106">
        <f>'Z3'!Z13</f>
        <v>0</v>
      </c>
      <c r="J18" s="108">
        <f>'Z3'!AA13</f>
        <v>6.5</v>
      </c>
      <c r="K18" s="117" t="str">
        <f>'Z3'!W29</f>
        <v>švih</v>
      </c>
      <c r="L18" s="106">
        <f>'Z3'!X29</f>
        <v>1.7000000000000002</v>
      </c>
      <c r="M18" s="107">
        <f>'Z3'!Y29</f>
        <v>1.9000000000000004</v>
      </c>
      <c r="N18" s="106">
        <f>'Z3'!Z29</f>
        <v>0</v>
      </c>
      <c r="O18" s="108">
        <f>'Z3'!AA29</f>
        <v>3.6000000000000005</v>
      </c>
      <c r="P18" s="298">
        <f>'Z3'!AB29</f>
        <v>10.100000000000001</v>
      </c>
    </row>
    <row r="19" spans="1:16" s="104" customFormat="1" ht="16.5">
      <c r="A19" s="191">
        <v>7</v>
      </c>
      <c r="B19" s="191">
        <f>Seznam!B27</f>
        <v>13</v>
      </c>
      <c r="C19" s="192" t="str">
        <f>Seznam!C27</f>
        <v>Kratochvílová Leontýna</v>
      </c>
      <c r="D19" s="89">
        <f>Seznam!D27</f>
        <v>2010</v>
      </c>
      <c r="E19" s="105" t="str">
        <f>Seznam!E27</f>
        <v>TJ Sokol Plzeň IV</v>
      </c>
      <c r="F19" s="191" t="str">
        <f>Seznam!F27</f>
        <v>CZE</v>
      </c>
      <c r="G19" s="106">
        <f>'Z3'!X20</f>
        <v>1.4</v>
      </c>
      <c r="H19" s="107">
        <f>'Z3'!Y20</f>
        <v>4.4499999999999993</v>
      </c>
      <c r="I19" s="106">
        <f>'Z3'!Z20</f>
        <v>0</v>
      </c>
      <c r="J19" s="108">
        <f>'Z3'!AA20</f>
        <v>5.85</v>
      </c>
      <c r="K19" s="117" t="str">
        <f>'Z3'!W36</f>
        <v>obruč</v>
      </c>
      <c r="L19" s="106">
        <f>'Z3'!X36</f>
        <v>1.3</v>
      </c>
      <c r="M19" s="107">
        <f>'Z3'!Y36</f>
        <v>0.59999999999999964</v>
      </c>
      <c r="N19" s="106">
        <f>'Z3'!Z36</f>
        <v>0</v>
      </c>
      <c r="O19" s="108">
        <f>'Z3'!AA36</f>
        <v>1.8999999999999997</v>
      </c>
      <c r="P19" s="298">
        <f>'Z3'!AB36</f>
        <v>7.7499999999999991</v>
      </c>
    </row>
    <row r="20" spans="1:16" s="104" customFormat="1" ht="16.5">
      <c r="A20" s="191">
        <v>8</v>
      </c>
      <c r="B20" s="191">
        <f>Seznam!B22</f>
        <v>7</v>
      </c>
      <c r="C20" s="192" t="str">
        <f>Seznam!C22</f>
        <v>Fialová Karolína</v>
      </c>
      <c r="D20" s="89">
        <f>Seznam!D22</f>
        <v>2010</v>
      </c>
      <c r="E20" s="105" t="str">
        <f>Seznam!E22</f>
        <v>TJ Sokol Plzeň IV</v>
      </c>
      <c r="F20" s="191" t="str">
        <f>Seznam!F22</f>
        <v>CZE</v>
      </c>
      <c r="G20" s="106">
        <f>'Z3'!X15</f>
        <v>1.8</v>
      </c>
      <c r="H20" s="107">
        <f>'Z3'!Y15</f>
        <v>3.8000000000000007</v>
      </c>
      <c r="I20" s="106">
        <f>'Z3'!Z15</f>
        <v>0</v>
      </c>
      <c r="J20" s="108">
        <f>'Z3'!AA15</f>
        <v>5.6000000000000005</v>
      </c>
      <c r="K20" s="117" t="str">
        <f>'Z3'!W31</f>
        <v>obruč</v>
      </c>
      <c r="L20" s="106">
        <f>'Z3'!X31</f>
        <v>1.3</v>
      </c>
      <c r="M20" s="107">
        <f>'Z3'!Y31</f>
        <v>0.39999999999999947</v>
      </c>
      <c r="N20" s="106">
        <f>'Z3'!Z31</f>
        <v>0</v>
      </c>
      <c r="O20" s="108">
        <f>'Z3'!AA31</f>
        <v>1.6999999999999995</v>
      </c>
      <c r="P20" s="298">
        <f>'Z3'!AB31</f>
        <v>7.3</v>
      </c>
    </row>
    <row r="21" spans="1:16" s="104" customFormat="1" ht="16.5">
      <c r="A21" s="191">
        <v>9</v>
      </c>
      <c r="B21" s="191">
        <f>Seznam!B16</f>
        <v>1</v>
      </c>
      <c r="C21" s="192" t="str">
        <f>Seznam!C16</f>
        <v>Dlouhá Sára</v>
      </c>
      <c r="D21" s="89">
        <f>Seznam!D16</f>
        <v>2010</v>
      </c>
      <c r="E21" s="105" t="str">
        <f>Seznam!E16</f>
        <v>SK MG Mantila Brno</v>
      </c>
      <c r="F21" s="191" t="str">
        <f>Seznam!F16</f>
        <v>CZE</v>
      </c>
      <c r="G21" s="106">
        <f>'Z3'!X9</f>
        <v>1.1000000000000001</v>
      </c>
      <c r="H21" s="107">
        <f>'Z3'!Y9</f>
        <v>4.05</v>
      </c>
      <c r="I21" s="106">
        <f>'Z3'!Z9</f>
        <v>0</v>
      </c>
      <c r="J21" s="108">
        <f>'Z3'!AA9</f>
        <v>5.15</v>
      </c>
      <c r="K21" s="117" t="str">
        <f>'Z3'!W25</f>
        <v>obruč</v>
      </c>
      <c r="L21" s="106">
        <f>'Z3'!X25</f>
        <v>1.2</v>
      </c>
      <c r="M21" s="107">
        <f>'Z3'!Y25</f>
        <v>0</v>
      </c>
      <c r="N21" s="106">
        <f>'Z3'!Z25</f>
        <v>0</v>
      </c>
      <c r="O21" s="108">
        <f>'Z3'!AA25</f>
        <v>1.2</v>
      </c>
      <c r="P21" s="298">
        <f>'Z3'!AB25</f>
        <v>6.3500000000000005</v>
      </c>
    </row>
    <row r="22" spans="1:16" s="104" customFormat="1" ht="16.5">
      <c r="A22" s="191">
        <v>10</v>
      </c>
      <c r="B22" s="191">
        <f>Seznam!B18</f>
        <v>3</v>
      </c>
      <c r="C22" s="192" t="str">
        <f>Seznam!C18</f>
        <v>Salchegger Mia</v>
      </c>
      <c r="D22" s="89">
        <f>Seznam!D18</f>
        <v>2010</v>
      </c>
      <c r="E22" s="105" t="str">
        <f>Seznam!E18</f>
        <v>Sportunion Rauris</v>
      </c>
      <c r="F22" s="191" t="str">
        <f>Seznam!F18</f>
        <v>AUT</v>
      </c>
      <c r="G22" s="106">
        <f>'Z3'!X11</f>
        <v>1</v>
      </c>
      <c r="H22" s="107">
        <f>'Z3'!Y11</f>
        <v>3.25</v>
      </c>
      <c r="I22" s="106">
        <f>'Z3'!Z11</f>
        <v>0</v>
      </c>
      <c r="J22" s="108">
        <f>'Z3'!AA11</f>
        <v>4.25</v>
      </c>
      <c r="K22" s="117" t="str">
        <f>'Z3'!W27</f>
        <v>švih</v>
      </c>
      <c r="L22" s="106">
        <f>'Z3'!X27</f>
        <v>1.7</v>
      </c>
      <c r="M22" s="107">
        <f>'Z3'!Y27</f>
        <v>0</v>
      </c>
      <c r="N22" s="106">
        <f>'Z3'!Z27</f>
        <v>0</v>
      </c>
      <c r="O22" s="108">
        <f>'Z3'!AA27</f>
        <v>1.7</v>
      </c>
      <c r="P22" s="298">
        <f>'Z3'!AB27</f>
        <v>5.95</v>
      </c>
    </row>
    <row r="23" spans="1:16" s="104" customFormat="1" ht="16.5">
      <c r="A23" s="191">
        <v>11</v>
      </c>
      <c r="B23" s="191">
        <f>Seznam!B17</f>
        <v>2</v>
      </c>
      <c r="C23" s="192" t="str">
        <f>Seznam!C17</f>
        <v>Lebrušková Ema</v>
      </c>
      <c r="D23" s="89">
        <f>Seznam!D17</f>
        <v>2010</v>
      </c>
      <c r="E23" s="105" t="str">
        <f>Seznam!E17</f>
        <v>SK Jihlava</v>
      </c>
      <c r="F23" s="191" t="str">
        <f>Seznam!F17</f>
        <v>CZE</v>
      </c>
      <c r="G23" s="106">
        <f>'Z3'!X10</f>
        <v>1.2000000000000002</v>
      </c>
      <c r="H23" s="107">
        <f>'Z3'!Y10</f>
        <v>3.6999999999999993</v>
      </c>
      <c r="I23" s="106">
        <f>'Z3'!Z10</f>
        <v>0</v>
      </c>
      <c r="J23" s="108">
        <f>'Z3'!AA10</f>
        <v>4.8999999999999995</v>
      </c>
      <c r="K23" s="117" t="str">
        <f>'Z3'!W26</f>
        <v>švih</v>
      </c>
      <c r="L23" s="106">
        <f>'Z3'!X26</f>
        <v>0.5</v>
      </c>
      <c r="M23" s="107">
        <f>'Z3'!Y26</f>
        <v>0</v>
      </c>
      <c r="N23" s="106">
        <f>'Z3'!Z26</f>
        <v>0</v>
      </c>
      <c r="O23" s="108">
        <f>'Z3'!AA26</f>
        <v>0.5</v>
      </c>
      <c r="P23" s="298">
        <f>'Z3'!AB26</f>
        <v>5.3999999999999995</v>
      </c>
    </row>
    <row r="24" spans="1:16" s="104" customFormat="1" ht="16.5">
      <c r="A24" s="191">
        <v>12</v>
      </c>
      <c r="B24" s="191">
        <f>Seznam!B25</f>
        <v>11</v>
      </c>
      <c r="C24" s="192" t="str">
        <f>Seznam!C25</f>
        <v>Thurner Lea</v>
      </c>
      <c r="D24" s="89">
        <f>Seznam!D25</f>
        <v>2010</v>
      </c>
      <c r="E24" s="105" t="str">
        <f>Seznam!E25</f>
        <v>Sportunion Rauris</v>
      </c>
      <c r="F24" s="191" t="str">
        <f>Seznam!F25</f>
        <v>AUT</v>
      </c>
      <c r="G24" s="106">
        <f>'Z3'!X18</f>
        <v>0.8</v>
      </c>
      <c r="H24" s="107">
        <f>'Z3'!Y18</f>
        <v>2.5999999999999996</v>
      </c>
      <c r="I24" s="106">
        <f>'Z3'!Z18</f>
        <v>0</v>
      </c>
      <c r="J24" s="108">
        <f>'Z3'!AA18</f>
        <v>3.3999999999999995</v>
      </c>
      <c r="K24" s="117" t="str">
        <f>'Z3'!W34</f>
        <v>švih</v>
      </c>
      <c r="L24" s="106">
        <f>'Z3'!X34</f>
        <v>1.3</v>
      </c>
      <c r="M24" s="107">
        <f>'Z3'!Y34</f>
        <v>0</v>
      </c>
      <c r="N24" s="106">
        <f>'Z3'!Z34</f>
        <v>0</v>
      </c>
      <c r="O24" s="108">
        <f>'Z3'!AA34</f>
        <v>1.3</v>
      </c>
      <c r="P24" s="298">
        <f>'Z3'!AB34</f>
        <v>4.6999999999999993</v>
      </c>
    </row>
    <row r="25" spans="1:16" s="104" customFormat="1" ht="17.25" thickBot="1">
      <c r="A25" s="193">
        <v>13</v>
      </c>
      <c r="B25" s="193">
        <f>Seznam!B24</f>
        <v>10</v>
      </c>
      <c r="C25" s="194" t="str">
        <f>Seznam!C24</f>
        <v>Čepeláková Tereza</v>
      </c>
      <c r="D25" s="195">
        <f>Seznam!D24</f>
        <v>2010</v>
      </c>
      <c r="E25" s="196" t="str">
        <f>Seznam!E24</f>
        <v>TJ Sokol Plzeň IV</v>
      </c>
      <c r="F25" s="193" t="str">
        <f>Seznam!F24</f>
        <v>CZE</v>
      </c>
      <c r="G25" s="109">
        <f>'Z3'!X17</f>
        <v>1</v>
      </c>
      <c r="H25" s="72">
        <f>'Z3'!Y17</f>
        <v>1.6499999999999995</v>
      </c>
      <c r="I25" s="109">
        <f>'Z3'!Z17</f>
        <v>0</v>
      </c>
      <c r="J25" s="110">
        <f>'Z3'!AA17</f>
        <v>2.6499999999999995</v>
      </c>
      <c r="K25" s="118" t="str">
        <f>'Z3'!W33</f>
        <v>švih</v>
      </c>
      <c r="L25" s="109">
        <f>'Z3'!X33</f>
        <v>0.9</v>
      </c>
      <c r="M25" s="72">
        <f>'Z3'!Y33</f>
        <v>0.29999999999999982</v>
      </c>
      <c r="N25" s="109">
        <f>'Z3'!Z33</f>
        <v>0</v>
      </c>
      <c r="O25" s="110">
        <f>'Z3'!AA33</f>
        <v>1.1999999999999997</v>
      </c>
      <c r="P25" s="300">
        <f>'Z3'!AB33</f>
        <v>3.8499999999999992</v>
      </c>
    </row>
    <row r="26" spans="1:16" ht="15.75" thickTop="1"/>
  </sheetData>
  <sortState ref="B13:P25">
    <sortCondition descending="1" ref="P13:P25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opLeftCell="A16" zoomScale="106" zoomScaleNormal="106" workbookViewId="0">
      <selection activeCell="C41" sqref="C40:C41"/>
    </sheetView>
  </sheetViews>
  <sheetFormatPr defaultRowHeight="15"/>
  <cols>
    <col min="1" max="1" width="9.7109375" style="77" customWidth="1"/>
    <col min="2" max="2" width="5.85546875" style="77" bestFit="1" customWidth="1"/>
    <col min="3" max="3" width="22.140625" style="77" bestFit="1" customWidth="1"/>
    <col min="4" max="4" width="6.7109375" style="76" customWidth="1"/>
    <col min="5" max="5" width="29" style="77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Popis!$B$9</f>
        <v>4. kategorie: Naděje mladší A,ročník 2009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Popis!$D$9</f>
        <v>sestava bez náčiní</v>
      </c>
      <c r="H10" s="537"/>
      <c r="I10" s="537"/>
      <c r="J10" s="538"/>
      <c r="K10" s="539" t="str">
        <f>Kat4S2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294" t="s">
        <v>8</v>
      </c>
      <c r="H12" s="96" t="s">
        <v>11</v>
      </c>
      <c r="I12" s="96"/>
      <c r="J12" s="97"/>
      <c r="K12" s="536"/>
      <c r="L12" s="71" t="s">
        <v>8</v>
      </c>
      <c r="M12" s="96" t="s">
        <v>11</v>
      </c>
      <c r="N12" s="96"/>
      <c r="O12" s="97"/>
      <c r="P12" s="114"/>
    </row>
    <row r="13" spans="1:16" s="104" customFormat="1" ht="17.25" thickTop="1">
      <c r="A13" s="335">
        <v>1</v>
      </c>
      <c r="B13" s="335">
        <f>Seznam!B41</f>
        <v>14</v>
      </c>
      <c r="C13" s="450" t="str">
        <f>Seznam!C41</f>
        <v>Kofroňová Anna</v>
      </c>
      <c r="D13" s="451">
        <f>Seznam!D41</f>
        <v>2009</v>
      </c>
      <c r="E13" s="452" t="str">
        <f>Seznam!E41</f>
        <v>La Pirouette Jeseník</v>
      </c>
      <c r="F13" s="335" t="str">
        <f>Seznam!F41</f>
        <v>CZE</v>
      </c>
      <c r="G13" s="336">
        <f>'Z4'!X21</f>
        <v>3.8000000000000003</v>
      </c>
      <c r="H13" s="327">
        <f>'Z4'!Y21</f>
        <v>7.5000000000000009</v>
      </c>
      <c r="I13" s="336">
        <f>'Z4'!Z21</f>
        <v>0</v>
      </c>
      <c r="J13" s="337">
        <f>'Z4'!AA21</f>
        <v>11.3</v>
      </c>
      <c r="K13" s="338" t="str">
        <f>'Z4'!W50</f>
        <v>obruč</v>
      </c>
      <c r="L13" s="336">
        <f>'Z4'!X50</f>
        <v>3.3</v>
      </c>
      <c r="M13" s="327">
        <f>'Z4'!Y50</f>
        <v>3.8</v>
      </c>
      <c r="N13" s="336">
        <f>'Z4'!Z50</f>
        <v>0</v>
      </c>
      <c r="O13" s="337">
        <f>'Z4'!AA50</f>
        <v>7.1</v>
      </c>
      <c r="P13" s="339">
        <f>'Z4'!AB50</f>
        <v>18.399999999999999</v>
      </c>
    </row>
    <row r="14" spans="1:16" s="104" customFormat="1" ht="16.5">
      <c r="A14" s="340">
        <v>2</v>
      </c>
      <c r="B14" s="340">
        <f>Seznam!B29</f>
        <v>1</v>
      </c>
      <c r="C14" s="453" t="str">
        <f>Seznam!C29</f>
        <v>Gill Darja</v>
      </c>
      <c r="D14" s="454">
        <f>Seznam!D29</f>
        <v>2009</v>
      </c>
      <c r="E14" s="455" t="str">
        <f>Seznam!E29</f>
        <v>SK Provo Brno</v>
      </c>
      <c r="F14" s="340" t="str">
        <f>Seznam!F29</f>
        <v>CZE</v>
      </c>
      <c r="G14" s="341">
        <f>'Z4'!X9</f>
        <v>2.1</v>
      </c>
      <c r="H14" s="332">
        <f>'Z4'!Y9</f>
        <v>6.65</v>
      </c>
      <c r="I14" s="341">
        <f>'Z4'!Z9</f>
        <v>0</v>
      </c>
      <c r="J14" s="342">
        <f>'Z4'!AA9</f>
        <v>8.75</v>
      </c>
      <c r="K14" s="343" t="str">
        <f>'Z4'!W38</f>
        <v>obruč</v>
      </c>
      <c r="L14" s="341">
        <f>'Z4'!X38</f>
        <v>3.2</v>
      </c>
      <c r="M14" s="332">
        <f>'Z4'!Y38</f>
        <v>4.9000000000000004</v>
      </c>
      <c r="N14" s="341">
        <f>'Z4'!Z38</f>
        <v>0</v>
      </c>
      <c r="O14" s="342">
        <f>'Z4'!AA38</f>
        <v>8.1000000000000014</v>
      </c>
      <c r="P14" s="344">
        <f>'Z4'!AB38</f>
        <v>16.850000000000001</v>
      </c>
    </row>
    <row r="15" spans="1:16" s="104" customFormat="1" ht="16.5">
      <c r="A15" s="340">
        <v>3</v>
      </c>
      <c r="B15" s="340">
        <f>Seznam!B36</f>
        <v>9</v>
      </c>
      <c r="C15" s="453" t="str">
        <f>Seznam!C36</f>
        <v>Mandíková Karolína</v>
      </c>
      <c r="D15" s="454">
        <f>Seznam!D36</f>
        <v>2009</v>
      </c>
      <c r="E15" s="455" t="str">
        <f>Seznam!E36</f>
        <v>SK Motorlet Praha</v>
      </c>
      <c r="F15" s="340" t="str">
        <f>Seznam!F36</f>
        <v>CZE</v>
      </c>
      <c r="G15" s="341">
        <f>'Z4'!X16</f>
        <v>2.8</v>
      </c>
      <c r="H15" s="332">
        <f>'Z4'!Y16</f>
        <v>6.75</v>
      </c>
      <c r="I15" s="341">
        <f>'Z4'!Z16</f>
        <v>0</v>
      </c>
      <c r="J15" s="342">
        <f>'Z4'!AA16</f>
        <v>9.5500000000000007</v>
      </c>
      <c r="K15" s="343" t="str">
        <f>'Z4'!W45</f>
        <v>švih</v>
      </c>
      <c r="L15" s="341">
        <f>'Z4'!X45</f>
        <v>3.3</v>
      </c>
      <c r="M15" s="332">
        <f>'Z4'!Y45</f>
        <v>3.7499999999999996</v>
      </c>
      <c r="N15" s="341">
        <f>'Z4'!Z45</f>
        <v>0</v>
      </c>
      <c r="O15" s="342">
        <f>'Z4'!AA45</f>
        <v>7.0499999999999989</v>
      </c>
      <c r="P15" s="344">
        <f>'Z4'!AB45</f>
        <v>16.600000000000001</v>
      </c>
    </row>
    <row r="16" spans="1:16" s="104" customFormat="1" ht="16.5">
      <c r="A16" s="191">
        <v>4</v>
      </c>
      <c r="B16" s="191">
        <f>Seznam!B52</f>
        <v>25</v>
      </c>
      <c r="C16" s="192" t="str">
        <f>Seznam!C52</f>
        <v>Tygielska Nell</v>
      </c>
      <c r="D16" s="89">
        <f>Seznam!D52</f>
        <v>2009</v>
      </c>
      <c r="E16" s="105" t="str">
        <f>Seznam!E52</f>
        <v>KSGA Legion Warszawa</v>
      </c>
      <c r="F16" s="191" t="str">
        <f>Seznam!F52</f>
        <v>POL</v>
      </c>
      <c r="G16" s="106">
        <f>'Z4'!X32</f>
        <v>1.7</v>
      </c>
      <c r="H16" s="107">
        <f>'Z4'!Y32</f>
        <v>6.65</v>
      </c>
      <c r="I16" s="106">
        <f>'Z4'!Z32</f>
        <v>0</v>
      </c>
      <c r="J16" s="108">
        <f>'Z4'!AA32</f>
        <v>8.35</v>
      </c>
      <c r="K16" s="117" t="str">
        <f>'Z4'!W61</f>
        <v>obruč</v>
      </c>
      <c r="L16" s="106">
        <f>'Z4'!X61</f>
        <v>3.5999999999999996</v>
      </c>
      <c r="M16" s="107">
        <f>'Z4'!Y61</f>
        <v>3.7999999999999989</v>
      </c>
      <c r="N16" s="106">
        <f>'Z4'!Z61</f>
        <v>0</v>
      </c>
      <c r="O16" s="108">
        <f>'Z4'!AA61</f>
        <v>7.3999999999999986</v>
      </c>
      <c r="P16" s="298">
        <f>'Z4'!AB61</f>
        <v>15.749999999999998</v>
      </c>
    </row>
    <row r="17" spans="1:16" s="104" customFormat="1" ht="16.5">
      <c r="A17" s="191">
        <v>5</v>
      </c>
      <c r="B17" s="191">
        <f>Seznam!B45</f>
        <v>18</v>
      </c>
      <c r="C17" s="192" t="str">
        <f>Seznam!C45</f>
        <v>Churanová Amélie</v>
      </c>
      <c r="D17" s="89">
        <f>Seznam!D45</f>
        <v>2009</v>
      </c>
      <c r="E17" s="105" t="str">
        <f>Seznam!E45</f>
        <v>SK MG Máj České Budějovice</v>
      </c>
      <c r="F17" s="191" t="str">
        <f>Seznam!F45</f>
        <v>CZE</v>
      </c>
      <c r="G17" s="106">
        <f>'Z4'!X25</f>
        <v>2.2000000000000002</v>
      </c>
      <c r="H17" s="107">
        <f>'Z4'!Y25</f>
        <v>6.9500000000000011</v>
      </c>
      <c r="I17" s="106">
        <f>'Z4'!Z25</f>
        <v>0</v>
      </c>
      <c r="J17" s="108">
        <f>'Z4'!AA25</f>
        <v>9.1500000000000021</v>
      </c>
      <c r="K17" s="117" t="str">
        <f>'Z4'!W54</f>
        <v>obruč</v>
      </c>
      <c r="L17" s="106">
        <f>'Z4'!X54</f>
        <v>2.2999999999999998</v>
      </c>
      <c r="M17" s="107">
        <f>'Z4'!Y54</f>
        <v>4.0500000000000007</v>
      </c>
      <c r="N17" s="106">
        <f>'Z4'!Z54</f>
        <v>0</v>
      </c>
      <c r="O17" s="108">
        <f>'Z4'!AA54</f>
        <v>6.3500000000000005</v>
      </c>
      <c r="P17" s="298">
        <f>'Z4'!AB54</f>
        <v>15.500000000000004</v>
      </c>
    </row>
    <row r="18" spans="1:16" s="104" customFormat="1" ht="16.5">
      <c r="A18" s="191">
        <v>6</v>
      </c>
      <c r="B18" s="191">
        <f>Seznam!B32</f>
        <v>5</v>
      </c>
      <c r="C18" s="192" t="str">
        <f>Seznam!C32</f>
        <v>Zemanová Veronika</v>
      </c>
      <c r="D18" s="89">
        <f>Seznam!D32</f>
        <v>2009</v>
      </c>
      <c r="E18" s="105" t="str">
        <f>Seznam!E32</f>
        <v>SK Provo Brno</v>
      </c>
      <c r="F18" s="191" t="str">
        <f>Seznam!F32</f>
        <v>CZE</v>
      </c>
      <c r="G18" s="106">
        <f>'Z4'!X12</f>
        <v>2.1</v>
      </c>
      <c r="H18" s="107">
        <f>'Z4'!Y12</f>
        <v>6.5</v>
      </c>
      <c r="I18" s="106">
        <f>'Z4'!Z12</f>
        <v>0</v>
      </c>
      <c r="J18" s="108">
        <f>'Z4'!AA12</f>
        <v>8.6</v>
      </c>
      <c r="K18" s="117" t="str">
        <f>'Z4'!W41</f>
        <v>obruč</v>
      </c>
      <c r="L18" s="106">
        <f>'Z4'!X41</f>
        <v>3</v>
      </c>
      <c r="M18" s="107">
        <f>'Z4'!Y41</f>
        <v>3.45</v>
      </c>
      <c r="N18" s="106">
        <f>'Z4'!Z41</f>
        <v>0.3</v>
      </c>
      <c r="O18" s="108">
        <f>'Z4'!AA41</f>
        <v>6.15</v>
      </c>
      <c r="P18" s="298">
        <f>'Z4'!AB41</f>
        <v>14.75</v>
      </c>
    </row>
    <row r="19" spans="1:16" s="104" customFormat="1" ht="16.5">
      <c r="A19" s="284">
        <v>7</v>
      </c>
      <c r="B19" s="191">
        <f>Seznam!B30</f>
        <v>2</v>
      </c>
      <c r="C19" s="192" t="str">
        <f>Seznam!C30</f>
        <v>Švomová Sydney</v>
      </c>
      <c r="D19" s="89">
        <f>Seznam!D30</f>
        <v>2009</v>
      </c>
      <c r="E19" s="105" t="str">
        <f>Seznam!E30</f>
        <v>Active SVČ Žďár nad Sázavou</v>
      </c>
      <c r="F19" s="191" t="str">
        <f>Seznam!F30</f>
        <v>CZE</v>
      </c>
      <c r="G19" s="106">
        <f>'Z4'!X10</f>
        <v>1.7999999999999998</v>
      </c>
      <c r="H19" s="107">
        <f>'Z4'!Y10</f>
        <v>5.7999999999999989</v>
      </c>
      <c r="I19" s="106">
        <f>'Z4'!Z10</f>
        <v>0</v>
      </c>
      <c r="J19" s="108">
        <f>'Z4'!AA10</f>
        <v>7.5999999999999988</v>
      </c>
      <c r="K19" s="117" t="str">
        <f>'Z4'!W39</f>
        <v>obruč</v>
      </c>
      <c r="L19" s="106">
        <f>'Z4'!X39</f>
        <v>3.3</v>
      </c>
      <c r="M19" s="107">
        <f>'Z4'!Y39</f>
        <v>3.5000000000000004</v>
      </c>
      <c r="N19" s="106">
        <f>'Z4'!Z39</f>
        <v>0</v>
      </c>
      <c r="O19" s="108">
        <f>'Z4'!AA39</f>
        <v>6.8000000000000007</v>
      </c>
      <c r="P19" s="298">
        <f>'Z4'!AB39</f>
        <v>14.399999999999999</v>
      </c>
    </row>
    <row r="20" spans="1:16" s="104" customFormat="1" ht="16.5">
      <c r="A20" s="284">
        <v>8</v>
      </c>
      <c r="B20" s="191">
        <f>Seznam!B40</f>
        <v>13</v>
      </c>
      <c r="C20" s="192" t="str">
        <f>Seznam!C40</f>
        <v>Poláková Markéta</v>
      </c>
      <c r="D20" s="89">
        <f>Seznam!D40</f>
        <v>2009</v>
      </c>
      <c r="E20" s="105" t="str">
        <f>Seznam!E40</f>
        <v>SK Provo Brno</v>
      </c>
      <c r="F20" s="191" t="str">
        <f>Seznam!F40</f>
        <v>CZE</v>
      </c>
      <c r="G20" s="106">
        <f>'Z4'!X20</f>
        <v>2.4</v>
      </c>
      <c r="H20" s="107">
        <f>'Z4'!Y20</f>
        <v>7.15</v>
      </c>
      <c r="I20" s="106">
        <f>'Z4'!Z20</f>
        <v>0</v>
      </c>
      <c r="J20" s="108">
        <f>'Z4'!AA20</f>
        <v>9.5500000000000007</v>
      </c>
      <c r="K20" s="117" t="str">
        <f>'Z4'!W49</f>
        <v>obruč</v>
      </c>
      <c r="L20" s="106">
        <f>'Z4'!X49</f>
        <v>2.2000000000000002</v>
      </c>
      <c r="M20" s="107">
        <f>'Z4'!Y49</f>
        <v>2.25</v>
      </c>
      <c r="N20" s="106">
        <f>'Z4'!Z49</f>
        <v>0</v>
      </c>
      <c r="O20" s="108">
        <f>'Z4'!AA49</f>
        <v>4.45</v>
      </c>
      <c r="P20" s="298">
        <f>'Z4'!AB49</f>
        <v>14</v>
      </c>
    </row>
    <row r="21" spans="1:16" s="104" customFormat="1" ht="16.5">
      <c r="A21" s="284">
        <v>9</v>
      </c>
      <c r="B21" s="191">
        <f>Seznam!B37</f>
        <v>10</v>
      </c>
      <c r="C21" s="192" t="str">
        <f>Seznam!C37</f>
        <v>Semenjuková Viktorie</v>
      </c>
      <c r="D21" s="89">
        <f>Seznam!D37</f>
        <v>2009</v>
      </c>
      <c r="E21" s="105" t="str">
        <f>Seznam!E37</f>
        <v>SK Provo Brno</v>
      </c>
      <c r="F21" s="191" t="str">
        <f>Seznam!F37</f>
        <v>CZE</v>
      </c>
      <c r="G21" s="106">
        <f>'Z4'!X17</f>
        <v>1.9</v>
      </c>
      <c r="H21" s="107">
        <f>'Z4'!Y17</f>
        <v>5.3000000000000007</v>
      </c>
      <c r="I21" s="106">
        <f>'Z4'!Z17</f>
        <v>0</v>
      </c>
      <c r="J21" s="108">
        <f>'Z4'!AA17</f>
        <v>7.2000000000000011</v>
      </c>
      <c r="K21" s="117" t="str">
        <f>'Z4'!W46</f>
        <v>obruč</v>
      </c>
      <c r="L21" s="106">
        <f>'Z4'!X46</f>
        <v>3.0999999999999996</v>
      </c>
      <c r="M21" s="107">
        <f>'Z4'!Y46</f>
        <v>3.4000000000000004</v>
      </c>
      <c r="N21" s="106">
        <f>'Z4'!Z46</f>
        <v>0</v>
      </c>
      <c r="O21" s="108">
        <f>'Z4'!AA46</f>
        <v>6.5</v>
      </c>
      <c r="P21" s="298">
        <f>'Z4'!AB46</f>
        <v>13.700000000000001</v>
      </c>
    </row>
    <row r="22" spans="1:16" s="104" customFormat="1" ht="16.5">
      <c r="A22" s="284">
        <v>10</v>
      </c>
      <c r="B22" s="191">
        <f>Seznam!B53</f>
        <v>26</v>
      </c>
      <c r="C22" s="192" t="str">
        <f>Seznam!C53</f>
        <v>Pivoňková Eliška</v>
      </c>
      <c r="D22" s="89">
        <f>Seznam!D53</f>
        <v>2009</v>
      </c>
      <c r="E22" s="105" t="str">
        <f>Seznam!E53</f>
        <v>SK Provo Brno</v>
      </c>
      <c r="F22" s="191" t="str">
        <f>Seznam!F53</f>
        <v>CZE</v>
      </c>
      <c r="G22" s="106">
        <f>'Z4'!X33</f>
        <v>1.7000000000000002</v>
      </c>
      <c r="H22" s="107">
        <f>'Z4'!Y33</f>
        <v>6.2999999999999989</v>
      </c>
      <c r="I22" s="106">
        <f>'Z4'!Z33</f>
        <v>0</v>
      </c>
      <c r="J22" s="108">
        <f>'Z4'!AA33</f>
        <v>7.9999999999999991</v>
      </c>
      <c r="K22" s="117" t="str">
        <f>'Z4'!W62</f>
        <v>obruč</v>
      </c>
      <c r="L22" s="106">
        <f>'Z4'!X62</f>
        <v>2.2999999999999998</v>
      </c>
      <c r="M22" s="107">
        <f>'Z4'!Y62</f>
        <v>2.5</v>
      </c>
      <c r="N22" s="106">
        <f>'Z4'!Z62</f>
        <v>0</v>
      </c>
      <c r="O22" s="108">
        <f>'Z4'!AA62</f>
        <v>4.8</v>
      </c>
      <c r="P22" s="298">
        <f>'Z4'!AB62</f>
        <v>12.799999999999999</v>
      </c>
    </row>
    <row r="23" spans="1:16" s="104" customFormat="1" ht="16.5">
      <c r="A23" s="284">
        <v>11</v>
      </c>
      <c r="B23" s="191">
        <f>Seznam!B47</f>
        <v>20</v>
      </c>
      <c r="C23" s="192" t="str">
        <f>Seznam!C47</f>
        <v>Trnková Šárka</v>
      </c>
      <c r="D23" s="89">
        <f>Seznam!D47</f>
        <v>2009</v>
      </c>
      <c r="E23" s="105" t="str">
        <f>Seznam!E47</f>
        <v>RG ESPRIT Jihlava</v>
      </c>
      <c r="F23" s="191" t="str">
        <f>Seznam!F47</f>
        <v>CZE</v>
      </c>
      <c r="G23" s="106">
        <f>'Z4'!X27</f>
        <v>2</v>
      </c>
      <c r="H23" s="107">
        <f>'Z4'!Y27</f>
        <v>6.1999999999999993</v>
      </c>
      <c r="I23" s="106">
        <f>'Z4'!Z27</f>
        <v>0</v>
      </c>
      <c r="J23" s="108">
        <f>'Z4'!AA27</f>
        <v>8.1999999999999993</v>
      </c>
      <c r="K23" s="117" t="str">
        <f>'Z4'!W56</f>
        <v>obruč</v>
      </c>
      <c r="L23" s="106">
        <f>'Z4'!X56</f>
        <v>2.5</v>
      </c>
      <c r="M23" s="107">
        <f>'Z4'!Y56</f>
        <v>1.9499999999999993</v>
      </c>
      <c r="N23" s="106">
        <f>'Z4'!Z56</f>
        <v>0</v>
      </c>
      <c r="O23" s="108">
        <f>'Z4'!AA56</f>
        <v>4.4499999999999993</v>
      </c>
      <c r="P23" s="298">
        <f>'Z4'!AB56</f>
        <v>12.649999999999999</v>
      </c>
    </row>
    <row r="24" spans="1:16" s="104" customFormat="1" ht="16.5">
      <c r="A24" s="284">
        <v>12</v>
      </c>
      <c r="B24" s="191">
        <f>Seznam!B33</f>
        <v>6</v>
      </c>
      <c r="C24" s="192" t="str">
        <f>Seznam!C33</f>
        <v>Pezelj Maria</v>
      </c>
      <c r="D24" s="89">
        <f>Seznam!D33</f>
        <v>2009</v>
      </c>
      <c r="E24" s="105" t="str">
        <f>Seznam!E33</f>
        <v>GK Maksimir</v>
      </c>
      <c r="F24" s="191" t="str">
        <f>Seznam!F33</f>
        <v>CRO</v>
      </c>
      <c r="G24" s="106">
        <f>'Z4'!X13</f>
        <v>1.2000000000000002</v>
      </c>
      <c r="H24" s="107">
        <f>'Z4'!Y13</f>
        <v>5.2499999999999991</v>
      </c>
      <c r="I24" s="106">
        <f>'Z4'!Z13</f>
        <v>0</v>
      </c>
      <c r="J24" s="108">
        <f>'Z4'!AA13</f>
        <v>6.4499999999999993</v>
      </c>
      <c r="K24" s="117" t="str">
        <f>'Z4'!W42</f>
        <v>obruč</v>
      </c>
      <c r="L24" s="106">
        <f>'Z4'!X42</f>
        <v>2.8</v>
      </c>
      <c r="M24" s="107">
        <f>'Z4'!Y42</f>
        <v>3.3500000000000005</v>
      </c>
      <c r="N24" s="106">
        <f>'Z4'!Z42</f>
        <v>0</v>
      </c>
      <c r="O24" s="108">
        <f>'Z4'!AA42</f>
        <v>6.15</v>
      </c>
      <c r="P24" s="298">
        <f>'Z4'!AB42</f>
        <v>12.6</v>
      </c>
    </row>
    <row r="25" spans="1:16" s="104" customFormat="1" ht="16.5">
      <c r="A25" s="284">
        <v>13</v>
      </c>
      <c r="B25" s="191">
        <f>Seznam!B31</f>
        <v>3</v>
      </c>
      <c r="C25" s="192" t="str">
        <f>Seznam!C31</f>
        <v>Damerová Nataly</v>
      </c>
      <c r="D25" s="89">
        <f>Seznam!D31</f>
        <v>2009</v>
      </c>
      <c r="E25" s="105" t="str">
        <f>Seznam!E31</f>
        <v>SK MG Mantila Brno</v>
      </c>
      <c r="F25" s="191" t="str">
        <f>Seznam!F31</f>
        <v>CZE</v>
      </c>
      <c r="G25" s="106">
        <f>'Z4'!X11</f>
        <v>2</v>
      </c>
      <c r="H25" s="107">
        <f>'Z4'!Y11</f>
        <v>5.8</v>
      </c>
      <c r="I25" s="106">
        <f>'Z4'!Z11</f>
        <v>0</v>
      </c>
      <c r="J25" s="108">
        <f>'Z4'!AA11</f>
        <v>7.8</v>
      </c>
      <c r="K25" s="117" t="str">
        <f>'Z4'!W40</f>
        <v>obruč</v>
      </c>
      <c r="L25" s="106">
        <f>'Z4'!X40</f>
        <v>1.5</v>
      </c>
      <c r="M25" s="107">
        <f>'Z4'!Y40</f>
        <v>2.5</v>
      </c>
      <c r="N25" s="106">
        <f>'Z4'!Z40</f>
        <v>0</v>
      </c>
      <c r="O25" s="108">
        <f>'Z4'!AA40</f>
        <v>4</v>
      </c>
      <c r="P25" s="298">
        <f>'Z4'!AB40</f>
        <v>11.8</v>
      </c>
    </row>
    <row r="26" spans="1:16" s="104" customFormat="1" ht="16.5">
      <c r="A26" s="284">
        <v>14</v>
      </c>
      <c r="B26" s="191">
        <f>Seznam!B54</f>
        <v>27</v>
      </c>
      <c r="C26" s="192" t="str">
        <f>Seznam!C54</f>
        <v>Musilová Lucie</v>
      </c>
      <c r="D26" s="89">
        <f>Seznam!D54</f>
        <v>2009</v>
      </c>
      <c r="E26" s="105" t="str">
        <f>Seznam!E54</f>
        <v>SK Jihlava</v>
      </c>
      <c r="F26" s="191" t="str">
        <f>Seznam!F54</f>
        <v>CZE</v>
      </c>
      <c r="G26" s="106">
        <f>'Z4'!X34</f>
        <v>2.2999999999999998</v>
      </c>
      <c r="H26" s="107">
        <f>'Z4'!Y34</f>
        <v>5.4</v>
      </c>
      <c r="I26" s="106">
        <f>'Z4'!Z34</f>
        <v>0</v>
      </c>
      <c r="J26" s="108">
        <f>'Z4'!AA34</f>
        <v>7.7</v>
      </c>
      <c r="K26" s="117" t="str">
        <f>'Z4'!W63</f>
        <v>švih</v>
      </c>
      <c r="L26" s="106">
        <f>'Z4'!X63</f>
        <v>1.2</v>
      </c>
      <c r="M26" s="107">
        <f>'Z4'!Y63</f>
        <v>1.7000000000000002</v>
      </c>
      <c r="N26" s="106">
        <f>'Z4'!Z63</f>
        <v>0</v>
      </c>
      <c r="O26" s="108">
        <f>'Z4'!AA63</f>
        <v>2.9000000000000004</v>
      </c>
      <c r="P26" s="298">
        <f>'Z4'!AB63</f>
        <v>10.600000000000001</v>
      </c>
    </row>
    <row r="27" spans="1:16" s="104" customFormat="1" ht="16.5">
      <c r="A27" s="284">
        <v>15</v>
      </c>
      <c r="B27" s="191">
        <f>Seznam!B50</f>
        <v>23</v>
      </c>
      <c r="C27" s="192" t="str">
        <f>Seznam!C50</f>
        <v>Permedlová Nikola</v>
      </c>
      <c r="D27" s="89">
        <f>Seznam!D50</f>
        <v>2009</v>
      </c>
      <c r="E27" s="105" t="str">
        <f>Seznam!E50</f>
        <v>RG Proactive Milevsko</v>
      </c>
      <c r="F27" s="191" t="str">
        <f>Seznam!F50</f>
        <v>CZE</v>
      </c>
      <c r="G27" s="106">
        <f>'Z4'!X30</f>
        <v>1.9</v>
      </c>
      <c r="H27" s="107">
        <f>'Z4'!Y30</f>
        <v>5.1000000000000005</v>
      </c>
      <c r="I27" s="106">
        <f>'Z4'!Z30</f>
        <v>0</v>
      </c>
      <c r="J27" s="108">
        <f>'Z4'!AA30</f>
        <v>7</v>
      </c>
      <c r="K27" s="117" t="str">
        <f>'Z4'!W59</f>
        <v>obruč</v>
      </c>
      <c r="L27" s="106">
        <f>'Z4'!X59</f>
        <v>1.9</v>
      </c>
      <c r="M27" s="107">
        <f>'Z4'!Y59</f>
        <v>1.7000000000000002</v>
      </c>
      <c r="N27" s="106">
        <f>'Z4'!Z59</f>
        <v>0</v>
      </c>
      <c r="O27" s="108">
        <f>'Z4'!AA59</f>
        <v>3.6</v>
      </c>
      <c r="P27" s="298">
        <f>'Z4'!AB59</f>
        <v>10.6</v>
      </c>
    </row>
    <row r="28" spans="1:16" s="104" customFormat="1" ht="16.5">
      <c r="A28" s="284">
        <v>16</v>
      </c>
      <c r="B28" s="191">
        <f>Seznam!B39</f>
        <v>12</v>
      </c>
      <c r="C28" s="192" t="str">
        <f>Seznam!C39</f>
        <v>Krejčová Zuzana</v>
      </c>
      <c r="D28" s="89">
        <f>Seznam!D39</f>
        <v>2009</v>
      </c>
      <c r="E28" s="105" t="str">
        <f>Seznam!E39</f>
        <v>RG ESPRIT Jihlava</v>
      </c>
      <c r="F28" s="191" t="str">
        <f>Seznam!F39</f>
        <v>CZE</v>
      </c>
      <c r="G28" s="106">
        <f>'Z4'!X19</f>
        <v>1.5</v>
      </c>
      <c r="H28" s="107">
        <f>'Z4'!Y19</f>
        <v>5.2</v>
      </c>
      <c r="I28" s="106">
        <f>'Z4'!Z19</f>
        <v>0</v>
      </c>
      <c r="J28" s="108">
        <f>'Z4'!AA19</f>
        <v>6.7</v>
      </c>
      <c r="K28" s="117" t="str">
        <f>'Z4'!W48</f>
        <v>švih</v>
      </c>
      <c r="L28" s="106">
        <f>'Z4'!X48</f>
        <v>1.7999999999999998</v>
      </c>
      <c r="M28" s="107">
        <f>'Z4'!Y48</f>
        <v>1.2000000000000002</v>
      </c>
      <c r="N28" s="106">
        <f>'Z4'!Z48</f>
        <v>0</v>
      </c>
      <c r="O28" s="108">
        <f>'Z4'!AA48</f>
        <v>3</v>
      </c>
      <c r="P28" s="298">
        <f>'Z4'!AB48</f>
        <v>9.6999999999999993</v>
      </c>
    </row>
    <row r="29" spans="1:16" s="104" customFormat="1" ht="16.5">
      <c r="A29" s="284">
        <v>17</v>
      </c>
      <c r="B29" s="191">
        <f>Seznam!B43</f>
        <v>16</v>
      </c>
      <c r="C29" s="192" t="str">
        <f>Seznam!C43</f>
        <v>Kloubková Veronika</v>
      </c>
      <c r="D29" s="89">
        <f>Seznam!D43</f>
        <v>2009</v>
      </c>
      <c r="E29" s="105" t="str">
        <f>Seznam!E43</f>
        <v>TJ Sokol Jablonec nad Nisou</v>
      </c>
      <c r="F29" s="191" t="str">
        <f>Seznam!F43</f>
        <v>CZE</v>
      </c>
      <c r="G29" s="106">
        <f>'Z4'!X23</f>
        <v>0.9</v>
      </c>
      <c r="H29" s="107">
        <f>'Z4'!Y23</f>
        <v>4.7000000000000011</v>
      </c>
      <c r="I29" s="106">
        <f>'Z4'!Z23</f>
        <v>0</v>
      </c>
      <c r="J29" s="108">
        <f>'Z4'!AA23</f>
        <v>5.6000000000000014</v>
      </c>
      <c r="K29" s="117" t="str">
        <f>'Z4'!W52</f>
        <v>švih</v>
      </c>
      <c r="L29" s="106">
        <f>'Z4'!X52</f>
        <v>1.6</v>
      </c>
      <c r="M29" s="107">
        <f>'Z4'!Y52</f>
        <v>2.0999999999999996</v>
      </c>
      <c r="N29" s="106">
        <f>'Z4'!Z52</f>
        <v>0</v>
      </c>
      <c r="O29" s="108">
        <f>'Z4'!AA52</f>
        <v>3.6999999999999997</v>
      </c>
      <c r="P29" s="298">
        <f>'Z4'!AB52</f>
        <v>9.3000000000000007</v>
      </c>
    </row>
    <row r="30" spans="1:16" s="104" customFormat="1" ht="16.5">
      <c r="A30" s="284">
        <v>18</v>
      </c>
      <c r="B30" s="191">
        <f>Seznam!B35</f>
        <v>8</v>
      </c>
      <c r="C30" s="192" t="str">
        <f>Seznam!C35</f>
        <v>Lorencová Kateřina</v>
      </c>
      <c r="D30" s="89">
        <f>Seznam!D35</f>
        <v>2009</v>
      </c>
      <c r="E30" s="105" t="str">
        <f>Seznam!E35</f>
        <v>TJ Sokol Jablonec nad Nisou</v>
      </c>
      <c r="F30" s="191" t="str">
        <f>Seznam!F35</f>
        <v>CZE</v>
      </c>
      <c r="G30" s="106">
        <f>'Z4'!X15</f>
        <v>0.89999999999999991</v>
      </c>
      <c r="H30" s="107">
        <f>'Z4'!Y15</f>
        <v>4.55</v>
      </c>
      <c r="I30" s="106">
        <f>'Z4'!Z15</f>
        <v>0</v>
      </c>
      <c r="J30" s="108">
        <f>'Z4'!AA15</f>
        <v>5.4499999999999993</v>
      </c>
      <c r="K30" s="117" t="str">
        <f>'Z4'!W44</f>
        <v>švih</v>
      </c>
      <c r="L30" s="106">
        <f>'Z4'!X44</f>
        <v>1.7</v>
      </c>
      <c r="M30" s="107">
        <f>'Z4'!Y44</f>
        <v>1.75</v>
      </c>
      <c r="N30" s="106">
        <f>'Z4'!Z44</f>
        <v>0</v>
      </c>
      <c r="O30" s="108">
        <f>'Z4'!AA44</f>
        <v>3.45</v>
      </c>
      <c r="P30" s="298">
        <f>'Z4'!AB44</f>
        <v>8.8999999999999986</v>
      </c>
    </row>
    <row r="31" spans="1:16" s="104" customFormat="1" ht="16.5">
      <c r="A31" s="284">
        <v>19</v>
      </c>
      <c r="B31" s="191">
        <f>Seznam!B48</f>
        <v>21</v>
      </c>
      <c r="C31" s="192" t="str">
        <f>Seznam!C48</f>
        <v>Vedralová Emma</v>
      </c>
      <c r="D31" s="89">
        <f>Seznam!D48</f>
        <v>2009</v>
      </c>
      <c r="E31" s="105" t="str">
        <f>Seznam!E48</f>
        <v>TJ Sokol Praha VII</v>
      </c>
      <c r="F31" s="191" t="str">
        <f>Seznam!F48</f>
        <v>CZE</v>
      </c>
      <c r="G31" s="106">
        <f>'Z4'!X28</f>
        <v>0.89999999999999991</v>
      </c>
      <c r="H31" s="107">
        <f>'Z4'!Y28</f>
        <v>5.65</v>
      </c>
      <c r="I31" s="106">
        <f>'Z4'!Z28</f>
        <v>0</v>
      </c>
      <c r="J31" s="108">
        <f>'Z4'!AA28</f>
        <v>6.5500000000000007</v>
      </c>
      <c r="K31" s="117" t="str">
        <f>'Z4'!W57</f>
        <v>švih</v>
      </c>
      <c r="L31" s="106">
        <f>'Z4'!X57</f>
        <v>1.2000000000000002</v>
      </c>
      <c r="M31" s="107">
        <f>'Z4'!Y57</f>
        <v>0.10000000000000053</v>
      </c>
      <c r="N31" s="106">
        <f>'Z4'!Z57</f>
        <v>0</v>
      </c>
      <c r="O31" s="108">
        <f>'Z4'!AA57</f>
        <v>1.3000000000000007</v>
      </c>
      <c r="P31" s="298">
        <f>'Z4'!AB57</f>
        <v>7.8500000000000014</v>
      </c>
    </row>
    <row r="32" spans="1:16" s="104" customFormat="1" ht="16.5">
      <c r="A32" s="284">
        <v>20</v>
      </c>
      <c r="B32" s="191">
        <f>Seznam!B34</f>
        <v>7</v>
      </c>
      <c r="C32" s="192" t="str">
        <f>Seznam!C34</f>
        <v>Plocková Veronika</v>
      </c>
      <c r="D32" s="89">
        <f>Seznam!D34</f>
        <v>2009</v>
      </c>
      <c r="E32" s="105" t="str">
        <f>Seznam!E34</f>
        <v>TJ Sokol Praha VII</v>
      </c>
      <c r="F32" s="191" t="str">
        <f>Seznam!F34</f>
        <v>CZE</v>
      </c>
      <c r="G32" s="106">
        <f>'Z4'!X14</f>
        <v>1.2</v>
      </c>
      <c r="H32" s="107">
        <f>'Z4'!Y14</f>
        <v>5.0999999999999996</v>
      </c>
      <c r="I32" s="106">
        <f>'Z4'!Z14</f>
        <v>0</v>
      </c>
      <c r="J32" s="108">
        <f>'Z4'!AA14</f>
        <v>6.3</v>
      </c>
      <c r="K32" s="117" t="str">
        <f>'Z4'!W43</f>
        <v>švih</v>
      </c>
      <c r="L32" s="106">
        <f>'Z4'!X43</f>
        <v>0.9</v>
      </c>
      <c r="M32" s="107">
        <f>'Z4'!Y43</f>
        <v>4.9999999999999822E-2</v>
      </c>
      <c r="N32" s="106">
        <f>'Z4'!Z43</f>
        <v>0</v>
      </c>
      <c r="O32" s="108">
        <f>'Z4'!AA43</f>
        <v>0.94999999999999984</v>
      </c>
      <c r="P32" s="298">
        <f>'Z4'!AB43</f>
        <v>7.25</v>
      </c>
    </row>
    <row r="33" spans="1:16" s="104" customFormat="1" ht="16.5">
      <c r="A33" s="284" t="s">
        <v>1611</v>
      </c>
      <c r="B33" s="191">
        <f>Seznam!B38</f>
        <v>11</v>
      </c>
      <c r="C33" s="192" t="str">
        <f>Seznam!C38</f>
        <v>Smažilová Bibiana</v>
      </c>
      <c r="D33" s="89">
        <f>Seznam!D38</f>
        <v>2009</v>
      </c>
      <c r="E33" s="105" t="str">
        <f>Seznam!E38</f>
        <v>Active SVČ Žďár nad Sázavou</v>
      </c>
      <c r="F33" s="191" t="str">
        <f>Seznam!F38</f>
        <v>CZE</v>
      </c>
      <c r="G33" s="106">
        <f>'Z4'!X18</f>
        <v>1</v>
      </c>
      <c r="H33" s="107">
        <f>'Z4'!Y18</f>
        <v>3.8</v>
      </c>
      <c r="I33" s="106">
        <f>'Z4'!Z18</f>
        <v>0</v>
      </c>
      <c r="J33" s="108">
        <f>'Z4'!AA18</f>
        <v>4.8</v>
      </c>
      <c r="K33" s="117" t="str">
        <f>'Z4'!W47</f>
        <v>obruč</v>
      </c>
      <c r="L33" s="106">
        <f>'Z4'!X47</f>
        <v>2</v>
      </c>
      <c r="M33" s="107">
        <f>'Z4'!Y47</f>
        <v>0.40000000000000036</v>
      </c>
      <c r="N33" s="106">
        <f>'Z4'!Z47</f>
        <v>0</v>
      </c>
      <c r="O33" s="108">
        <f>'Z4'!AA47</f>
        <v>2.4000000000000004</v>
      </c>
      <c r="P33" s="298">
        <f>'Z4'!AB47</f>
        <v>7.2</v>
      </c>
    </row>
    <row r="34" spans="1:16" s="104" customFormat="1" ht="16.5">
      <c r="A34" s="284" t="s">
        <v>1611</v>
      </c>
      <c r="B34" s="191">
        <f>Seznam!B49</f>
        <v>22</v>
      </c>
      <c r="C34" s="192" t="str">
        <f>Seznam!C49</f>
        <v>Obermoser Lara</v>
      </c>
      <c r="D34" s="89">
        <f>Seznam!D49</f>
        <v>2009</v>
      </c>
      <c r="E34" s="105" t="str">
        <f>Seznam!E49</f>
        <v>Sportunion Rauris</v>
      </c>
      <c r="F34" s="191" t="str">
        <f>Seznam!F49</f>
        <v>AUT</v>
      </c>
      <c r="G34" s="106">
        <f>'Z4'!X29</f>
        <v>1.5</v>
      </c>
      <c r="H34" s="107">
        <f>'Z4'!Y29</f>
        <v>3.8</v>
      </c>
      <c r="I34" s="106">
        <f>'Z4'!Z29</f>
        <v>0</v>
      </c>
      <c r="J34" s="108">
        <f>'Z4'!AA29</f>
        <v>5.3</v>
      </c>
      <c r="K34" s="117" t="str">
        <f>'Z4'!W58</f>
        <v>švih</v>
      </c>
      <c r="L34" s="106">
        <f>'Z4'!X58</f>
        <v>1.9</v>
      </c>
      <c r="M34" s="107">
        <f>'Z4'!Y58</f>
        <v>0</v>
      </c>
      <c r="N34" s="106">
        <f>'Z4'!Z58</f>
        <v>0</v>
      </c>
      <c r="O34" s="108">
        <f>'Z4'!AA58</f>
        <v>1.9</v>
      </c>
      <c r="P34" s="298">
        <f>'Z4'!AB58</f>
        <v>7.1999999999999993</v>
      </c>
    </row>
    <row r="35" spans="1:16" s="104" customFormat="1" ht="16.5">
      <c r="A35" s="284">
        <v>23</v>
      </c>
      <c r="B35" s="191">
        <f>Seznam!B51</f>
        <v>24</v>
      </c>
      <c r="C35" s="192" t="str">
        <f>Seznam!C51</f>
        <v>Fučíková Eliška</v>
      </c>
      <c r="D35" s="89">
        <f>Seznam!D51</f>
        <v>2009</v>
      </c>
      <c r="E35" s="105" t="str">
        <f>Seznam!E51</f>
        <v>SK GymŠarm Plzeň</v>
      </c>
      <c r="F35" s="191" t="str">
        <f>Seznam!F51</f>
        <v>CZE</v>
      </c>
      <c r="G35" s="106">
        <f>'Z4'!X31</f>
        <v>1.2</v>
      </c>
      <c r="H35" s="107">
        <f>'Z4'!Y31</f>
        <v>4.6500000000000004</v>
      </c>
      <c r="I35" s="106">
        <f>'Z4'!Z31</f>
        <v>0</v>
      </c>
      <c r="J35" s="108">
        <f>'Z4'!AA31</f>
        <v>5.8500000000000005</v>
      </c>
      <c r="K35" s="117" t="str">
        <f>'Z4'!W60</f>
        <v>švih</v>
      </c>
      <c r="L35" s="106">
        <f>'Z4'!X60</f>
        <v>0.9</v>
      </c>
      <c r="M35" s="107">
        <f>'Z4'!Y60</f>
        <v>0</v>
      </c>
      <c r="N35" s="106">
        <f>'Z4'!Z60</f>
        <v>0.3</v>
      </c>
      <c r="O35" s="108">
        <f>'Z4'!AA60</f>
        <v>0.60000000000000009</v>
      </c>
      <c r="P35" s="298">
        <f>'Z4'!AB60</f>
        <v>6.4500000000000011</v>
      </c>
    </row>
    <row r="36" spans="1:16" s="104" customFormat="1" ht="16.5">
      <c r="A36" s="284" t="s">
        <v>1612</v>
      </c>
      <c r="B36" s="251">
        <f>Seznam!B42</f>
        <v>15</v>
      </c>
      <c r="C36" s="252" t="str">
        <f>Seznam!C42</f>
        <v>Herzog Katharina</v>
      </c>
      <c r="D36" s="96">
        <f>Seznam!D42</f>
        <v>2009</v>
      </c>
      <c r="E36" s="253" t="str">
        <f>Seznam!E42</f>
        <v>Sportunion Rauris</v>
      </c>
      <c r="F36" s="251" t="str">
        <f>Seznam!F42</f>
        <v>AUT</v>
      </c>
      <c r="G36" s="255">
        <f>'Z4'!X22</f>
        <v>1.2</v>
      </c>
      <c r="H36" s="256">
        <f>'Z4'!Y22</f>
        <v>3.8499999999999996</v>
      </c>
      <c r="I36" s="255">
        <f>'Z4'!Z22</f>
        <v>0</v>
      </c>
      <c r="J36" s="257">
        <f>'Z4'!AA22</f>
        <v>5.05</v>
      </c>
      <c r="K36" s="254" t="str">
        <f>'Z4'!W51</f>
        <v>švih</v>
      </c>
      <c r="L36" s="255">
        <f>'Z4'!X51</f>
        <v>1.3</v>
      </c>
      <c r="M36" s="256">
        <f>'Z4'!Y51</f>
        <v>0</v>
      </c>
      <c r="N36" s="255">
        <f>'Z4'!Z51</f>
        <v>0</v>
      </c>
      <c r="O36" s="257">
        <f>'Z4'!AA51</f>
        <v>1.3</v>
      </c>
      <c r="P36" s="299">
        <f>'Z4'!AB51</f>
        <v>6.35</v>
      </c>
    </row>
    <row r="37" spans="1:16" s="104" customFormat="1" ht="16.5">
      <c r="A37" s="284" t="s">
        <v>1613</v>
      </c>
      <c r="B37" s="251">
        <f>Seznam!B46</f>
        <v>19</v>
      </c>
      <c r="C37" s="252" t="str">
        <f>Seznam!C46</f>
        <v>Okáčová Alžběta</v>
      </c>
      <c r="D37" s="96">
        <f>Seznam!D46</f>
        <v>2009</v>
      </c>
      <c r="E37" s="253" t="str">
        <f>Seznam!E46</f>
        <v>SK MG Mantila Brno</v>
      </c>
      <c r="F37" s="251" t="str">
        <f>Seznam!F46</f>
        <v>CZE</v>
      </c>
      <c r="G37" s="255">
        <f>'Z4'!X26</f>
        <v>1.1000000000000001</v>
      </c>
      <c r="H37" s="256">
        <f>'Z4'!Y26</f>
        <v>4.3499999999999996</v>
      </c>
      <c r="I37" s="255">
        <f>'Z4'!Z26</f>
        <v>0</v>
      </c>
      <c r="J37" s="257">
        <f>'Z4'!AA26</f>
        <v>5.4499999999999993</v>
      </c>
      <c r="K37" s="254" t="str">
        <f>'Z4'!W55</f>
        <v>obruč</v>
      </c>
      <c r="L37" s="255">
        <f>'Z4'!X55</f>
        <v>0.9</v>
      </c>
      <c r="M37" s="256">
        <f>'Z4'!Y55</f>
        <v>0</v>
      </c>
      <c r="N37" s="255">
        <f>'Z4'!Z55</f>
        <v>0</v>
      </c>
      <c r="O37" s="257">
        <f>'Z4'!AA55</f>
        <v>0.9</v>
      </c>
      <c r="P37" s="299">
        <f>'Z4'!AB55</f>
        <v>6.35</v>
      </c>
    </row>
    <row r="38" spans="1:16" s="104" customFormat="1" ht="17.25" thickBot="1">
      <c r="A38" s="287">
        <v>26</v>
      </c>
      <c r="B38" s="193">
        <f>Seznam!B44</f>
        <v>17</v>
      </c>
      <c r="C38" s="194" t="str">
        <f>Seznam!C44</f>
        <v>Pavelcová Anežka</v>
      </c>
      <c r="D38" s="195">
        <f>Seznam!D44</f>
        <v>2009</v>
      </c>
      <c r="E38" s="196" t="str">
        <f>Seznam!E44</f>
        <v>SK GymŠarm Plzeň</v>
      </c>
      <c r="F38" s="193" t="str">
        <f>Seznam!F44</f>
        <v>CZE</v>
      </c>
      <c r="G38" s="109">
        <f>'Z4'!X24</f>
        <v>0.7</v>
      </c>
      <c r="H38" s="72">
        <f>'Z4'!Y24</f>
        <v>3.95</v>
      </c>
      <c r="I38" s="109">
        <f>'Z4'!Z24</f>
        <v>0</v>
      </c>
      <c r="J38" s="110">
        <f>'Z4'!AA24</f>
        <v>4.6500000000000004</v>
      </c>
      <c r="K38" s="118" t="str">
        <f>'Z4'!W53</f>
        <v>švih</v>
      </c>
      <c r="L38" s="109">
        <f>'Z4'!X53</f>
        <v>0.3</v>
      </c>
      <c r="M38" s="72">
        <f>'Z4'!Y53</f>
        <v>0</v>
      </c>
      <c r="N38" s="109">
        <f>'Z4'!Z53</f>
        <v>0</v>
      </c>
      <c r="O38" s="110">
        <f>'Z4'!AA53</f>
        <v>0.3</v>
      </c>
      <c r="P38" s="300">
        <f>'Z4'!AB53</f>
        <v>4.95</v>
      </c>
    </row>
    <row r="39" spans="1:16" ht="15.75" thickTop="1"/>
  </sheetData>
  <sortState ref="B13:P38">
    <sortCondition descending="1" ref="P13:P38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10" workbookViewId="0">
      <selection activeCell="C26" sqref="C26"/>
    </sheetView>
  </sheetViews>
  <sheetFormatPr defaultRowHeight="15"/>
  <cols>
    <col min="1" max="1" width="9.7109375" style="77" customWidth="1"/>
    <col min="2" max="2" width="5.85546875" style="77" bestFit="1" customWidth="1"/>
    <col min="3" max="3" width="22.140625" style="77" bestFit="1" customWidth="1"/>
    <col min="4" max="4" width="6.7109375" style="76" customWidth="1"/>
    <col min="5" max="5" width="30.5703125" style="77" bestFit="1" customWidth="1"/>
    <col min="6" max="6" width="5" style="76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Popis!$B$10</f>
        <v>5. kategorie: Naděje starší B, ročník 2008</v>
      </c>
    </row>
    <row r="10" spans="1:16" ht="17.25" thickTop="1">
      <c r="A10" s="78"/>
      <c r="B10" s="79"/>
      <c r="C10" s="80"/>
      <c r="D10" s="81"/>
      <c r="E10" s="82"/>
      <c r="F10" s="295"/>
      <c r="G10" s="540" t="str">
        <f>Popis!$D$10</f>
        <v>sestava se švihadlem</v>
      </c>
      <c r="H10" s="540"/>
      <c r="I10" s="540"/>
      <c r="J10" s="541"/>
      <c r="K10" s="539" t="str">
        <f>Popis!$E$10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294" t="s">
        <v>8</v>
      </c>
      <c r="H12" s="96" t="s">
        <v>11</v>
      </c>
      <c r="I12" s="96"/>
      <c r="J12" s="97"/>
      <c r="K12" s="536"/>
      <c r="L12" s="71" t="s">
        <v>8</v>
      </c>
      <c r="M12" s="96" t="s">
        <v>11</v>
      </c>
      <c r="N12" s="96"/>
      <c r="O12" s="97"/>
      <c r="P12" s="114"/>
    </row>
    <row r="13" spans="1:16" s="104" customFormat="1" ht="18" thickTop="1" thickBot="1">
      <c r="A13" s="335">
        <v>1</v>
      </c>
      <c r="B13" s="335">
        <f>Seznam!B73</f>
        <v>19</v>
      </c>
      <c r="C13" s="450" t="str">
        <f>Seznam!C73</f>
        <v>Štěpánková Aneta</v>
      </c>
      <c r="D13" s="451">
        <f>Seznam!D73</f>
        <v>2008</v>
      </c>
      <c r="E13" s="452" t="str">
        <f>Seznam!E73</f>
        <v>TJ ZŠ Hostivař Praha</v>
      </c>
      <c r="F13" s="335" t="str">
        <f>Seznam!F73</f>
        <v>CZE</v>
      </c>
      <c r="G13" s="336">
        <f>'Z5'!X26</f>
        <v>4.8000000000000007</v>
      </c>
      <c r="H13" s="327">
        <f>'Z5'!Y26</f>
        <v>7</v>
      </c>
      <c r="I13" s="336">
        <f>'Z5'!Z26</f>
        <v>0</v>
      </c>
      <c r="J13" s="337">
        <f>'Z5'!AA26</f>
        <v>11.8</v>
      </c>
      <c r="K13" s="338" t="str">
        <f>'Z5'!W48</f>
        <v>kuž</v>
      </c>
      <c r="L13" s="336">
        <f>'Z5'!X48</f>
        <v>4.1999999999999993</v>
      </c>
      <c r="M13" s="327">
        <f>'Z5'!Y48</f>
        <v>5.25</v>
      </c>
      <c r="N13" s="336">
        <f>'Z5'!Z48</f>
        <v>0</v>
      </c>
      <c r="O13" s="337">
        <f>'Z5'!AA48</f>
        <v>9.4499999999999993</v>
      </c>
      <c r="P13" s="339">
        <f>'Z5'!AB48</f>
        <v>21.25</v>
      </c>
    </row>
    <row r="14" spans="1:16" s="104" customFormat="1" ht="18" thickTop="1" thickBot="1">
      <c r="A14" s="335">
        <v>2</v>
      </c>
      <c r="B14" s="345">
        <f>Seznam!B64</f>
        <v>10</v>
      </c>
      <c r="C14" s="470" t="str">
        <f>Seznam!C64</f>
        <v>Chamzina Diana</v>
      </c>
      <c r="D14" s="471">
        <f>Seznam!D64</f>
        <v>2008</v>
      </c>
      <c r="E14" s="472" t="str">
        <f>Seznam!E64</f>
        <v>SK Tart MS Brno</v>
      </c>
      <c r="F14" s="345" t="str">
        <f>Seznam!F64</f>
        <v>CZE</v>
      </c>
      <c r="G14" s="346">
        <f>'Z5'!X17</f>
        <v>3.8</v>
      </c>
      <c r="H14" s="347">
        <f>'Z5'!Y17</f>
        <v>6.6000000000000005</v>
      </c>
      <c r="I14" s="346">
        <f>'Z5'!Z17</f>
        <v>0</v>
      </c>
      <c r="J14" s="348">
        <f>'Z5'!AA17</f>
        <v>10.4</v>
      </c>
      <c r="K14" s="349" t="str">
        <f>'Z5'!W39</f>
        <v>míč</v>
      </c>
      <c r="L14" s="346">
        <f>'Z5'!X39</f>
        <v>3.2</v>
      </c>
      <c r="M14" s="347">
        <f>'Z5'!Y39</f>
        <v>5.4</v>
      </c>
      <c r="N14" s="346">
        <f>'Z5'!Z39</f>
        <v>0</v>
      </c>
      <c r="O14" s="348">
        <f>'Z5'!AA39</f>
        <v>8.6000000000000014</v>
      </c>
      <c r="P14" s="350">
        <f>'Z5'!AB39</f>
        <v>19</v>
      </c>
    </row>
    <row r="15" spans="1:16" s="104" customFormat="1" ht="18" thickTop="1" thickBot="1">
      <c r="A15" s="335">
        <v>3</v>
      </c>
      <c r="B15" s="345">
        <f>Seznam!B56</f>
        <v>2</v>
      </c>
      <c r="C15" s="470" t="str">
        <f>Seznam!C56</f>
        <v>Osičková Laura</v>
      </c>
      <c r="D15" s="471">
        <f>Seznam!D56</f>
        <v>2008</v>
      </c>
      <c r="E15" s="472" t="str">
        <f>Seznam!E56</f>
        <v>SK Tart MS Brno</v>
      </c>
      <c r="F15" s="345" t="str">
        <f>Seznam!F56</f>
        <v>CZE</v>
      </c>
      <c r="G15" s="346">
        <f>'Z5'!X10</f>
        <v>4.2</v>
      </c>
      <c r="H15" s="347">
        <f>'Z5'!Y10</f>
        <v>6.2</v>
      </c>
      <c r="I15" s="346">
        <f>'Z5'!Z10</f>
        <v>0</v>
      </c>
      <c r="J15" s="348">
        <f>'Z5'!AA10</f>
        <v>10.4</v>
      </c>
      <c r="K15" s="349" t="str">
        <f>'Z5'!W32</f>
        <v>kuž</v>
      </c>
      <c r="L15" s="346">
        <f>'Z5'!X32</f>
        <v>3.9000000000000004</v>
      </c>
      <c r="M15" s="347">
        <f>'Z5'!Y32</f>
        <v>3.8000000000000007</v>
      </c>
      <c r="N15" s="346">
        <f>'Z5'!Z32</f>
        <v>0</v>
      </c>
      <c r="O15" s="348">
        <f>'Z5'!AA32</f>
        <v>7.7000000000000011</v>
      </c>
      <c r="P15" s="350">
        <f>'Z5'!AB32</f>
        <v>18.100000000000001</v>
      </c>
    </row>
    <row r="16" spans="1:16" s="104" customFormat="1" ht="17.25" thickTop="1">
      <c r="A16" s="441">
        <v>4</v>
      </c>
      <c r="B16" s="251">
        <f>Seznam!B74</f>
        <v>20</v>
      </c>
      <c r="C16" s="252" t="str">
        <f>Seznam!C74</f>
        <v>Nasiadka Jagoda</v>
      </c>
      <c r="D16" s="96">
        <f>Seznam!D74</f>
        <v>2008</v>
      </c>
      <c r="E16" s="253" t="str">
        <f>Seznam!E74</f>
        <v>KSGA Legion Warszawa</v>
      </c>
      <c r="F16" s="251" t="str">
        <f>Seznam!F74</f>
        <v>POL</v>
      </c>
      <c r="G16" s="255">
        <f>'Z5'!X27</f>
        <v>3.4000000000000004</v>
      </c>
      <c r="H16" s="256">
        <f>'Z5'!Y27</f>
        <v>5.9499999999999993</v>
      </c>
      <c r="I16" s="255">
        <f>'Z5'!Z27</f>
        <v>0</v>
      </c>
      <c r="J16" s="257">
        <f>'Z5'!AA27</f>
        <v>9.35</v>
      </c>
      <c r="K16" s="254" t="str">
        <f>'Z5'!W49</f>
        <v>obruč</v>
      </c>
      <c r="L16" s="255">
        <f>'Z5'!X49</f>
        <v>4.4000000000000004</v>
      </c>
      <c r="M16" s="256">
        <f>'Z5'!Y49</f>
        <v>4.25</v>
      </c>
      <c r="N16" s="255">
        <f>'Z5'!Z49</f>
        <v>0</v>
      </c>
      <c r="O16" s="257">
        <f>'Z5'!AA49</f>
        <v>8.65</v>
      </c>
      <c r="P16" s="299">
        <f>'Z5'!AB49</f>
        <v>18</v>
      </c>
    </row>
    <row r="17" spans="1:16" s="104" customFormat="1" ht="16.5">
      <c r="A17" s="251">
        <v>5</v>
      </c>
      <c r="B17" s="251">
        <f>Seznam!B72</f>
        <v>18</v>
      </c>
      <c r="C17" s="252" t="str">
        <f>Seznam!C72</f>
        <v>Dvořáková Žaneta</v>
      </c>
      <c r="D17" s="96">
        <f>Seznam!D72</f>
        <v>2008</v>
      </c>
      <c r="E17" s="253" t="str">
        <f>Seznam!E72</f>
        <v>SK Tart MS Brno</v>
      </c>
      <c r="F17" s="251" t="str">
        <f>Seznam!F72</f>
        <v>CZE</v>
      </c>
      <c r="G17" s="255">
        <f>'Z5'!X25</f>
        <v>3.2</v>
      </c>
      <c r="H17" s="256">
        <f>'Z5'!Y25</f>
        <v>6.05</v>
      </c>
      <c r="I17" s="255">
        <f>'Z5'!Z25</f>
        <v>0</v>
      </c>
      <c r="J17" s="257">
        <f>'Z5'!AA25</f>
        <v>9.25</v>
      </c>
      <c r="K17" s="254" t="str">
        <f>'Z5'!W47</f>
        <v>kuž</v>
      </c>
      <c r="L17" s="255">
        <f>'Z5'!X47</f>
        <v>4</v>
      </c>
      <c r="M17" s="256">
        <f>'Z5'!Y47</f>
        <v>4</v>
      </c>
      <c r="N17" s="255">
        <f>'Z5'!Z47</f>
        <v>0</v>
      </c>
      <c r="O17" s="257">
        <f>'Z5'!AA47</f>
        <v>8</v>
      </c>
      <c r="P17" s="299">
        <f>'Z5'!AB47</f>
        <v>17.25</v>
      </c>
    </row>
    <row r="18" spans="1:16" s="104" customFormat="1" ht="16.5">
      <c r="A18" s="251">
        <v>6</v>
      </c>
      <c r="B18" s="251">
        <f>Seznam!B61</f>
        <v>7</v>
      </c>
      <c r="C18" s="252" t="str">
        <f>Seznam!C61</f>
        <v>Kwiatkowska Michalina</v>
      </c>
      <c r="D18" s="96">
        <f>Seznam!D61</f>
        <v>2008</v>
      </c>
      <c r="E18" s="253" t="str">
        <f>Seznam!E61</f>
        <v>UKS Błękitna</v>
      </c>
      <c r="F18" s="251" t="str">
        <f>Seznam!F61</f>
        <v>POL</v>
      </c>
      <c r="G18" s="255">
        <f>'Z5'!X14</f>
        <v>2.8</v>
      </c>
      <c r="H18" s="256">
        <f>'Z5'!Y14</f>
        <v>4.5999999999999996</v>
      </c>
      <c r="I18" s="255">
        <f>'Z5'!Z14</f>
        <v>0</v>
      </c>
      <c r="J18" s="257">
        <f>'Z5'!AA14</f>
        <v>7.3999999999999995</v>
      </c>
      <c r="K18" s="254" t="str">
        <f>'Z5'!W36</f>
        <v>obruč</v>
      </c>
      <c r="L18" s="255">
        <f>'Z5'!X36</f>
        <v>5</v>
      </c>
      <c r="M18" s="256">
        <f>'Z5'!Y36</f>
        <v>4.45</v>
      </c>
      <c r="N18" s="255">
        <f>'Z5'!Z36</f>
        <v>0</v>
      </c>
      <c r="O18" s="257">
        <f>'Z5'!AA36</f>
        <v>9.4499999999999993</v>
      </c>
      <c r="P18" s="299">
        <f>'Z5'!AB36</f>
        <v>16.849999999999998</v>
      </c>
    </row>
    <row r="19" spans="1:16" s="104" customFormat="1" ht="16.5">
      <c r="A19" s="251">
        <v>7</v>
      </c>
      <c r="B19" s="251">
        <f>Seznam!B65</f>
        <v>11</v>
      </c>
      <c r="C19" s="252" t="str">
        <f>Seznam!C65</f>
        <v>Gvozden Mia</v>
      </c>
      <c r="D19" s="96">
        <f>Seznam!D65</f>
        <v>2008</v>
      </c>
      <c r="E19" s="253" t="str">
        <f>Seznam!E65</f>
        <v>GK Maksimir</v>
      </c>
      <c r="F19" s="251" t="str">
        <f>Seznam!F65</f>
        <v>CRO</v>
      </c>
      <c r="G19" s="255">
        <f>'Z5'!X18</f>
        <v>3.2</v>
      </c>
      <c r="H19" s="256">
        <f>'Z5'!Y18</f>
        <v>4.2</v>
      </c>
      <c r="I19" s="255">
        <f>'Z5'!Z18</f>
        <v>0</v>
      </c>
      <c r="J19" s="257">
        <f>'Z5'!AA18</f>
        <v>7.4</v>
      </c>
      <c r="K19" s="254" t="str">
        <f>'Z5'!W40</f>
        <v>míč</v>
      </c>
      <c r="L19" s="255">
        <f>'Z5'!X40</f>
        <v>4.4000000000000004</v>
      </c>
      <c r="M19" s="256">
        <f>'Z5'!Y40</f>
        <v>4.8499999999999996</v>
      </c>
      <c r="N19" s="255">
        <f>'Z5'!Z40</f>
        <v>0</v>
      </c>
      <c r="O19" s="257">
        <f>'Z5'!AA40</f>
        <v>9.25</v>
      </c>
      <c r="P19" s="299">
        <f>'Z5'!AB40</f>
        <v>16.649999999999999</v>
      </c>
    </row>
    <row r="20" spans="1:16" s="104" customFormat="1" ht="16.5">
      <c r="A20" s="251">
        <v>8</v>
      </c>
      <c r="B20" s="251">
        <f>Seznam!B71</f>
        <v>17</v>
      </c>
      <c r="C20" s="252" t="str">
        <f>Seznam!C71</f>
        <v>Pouzarová Leona</v>
      </c>
      <c r="D20" s="96">
        <f>Seznam!D71</f>
        <v>2008</v>
      </c>
      <c r="E20" s="253" t="str">
        <f>Seznam!E71</f>
        <v>SK MG Máj České Budějovice</v>
      </c>
      <c r="F20" s="251" t="str">
        <f>Seznam!F71</f>
        <v>CZE</v>
      </c>
      <c r="G20" s="255">
        <f>'Z5'!X24</f>
        <v>2.4</v>
      </c>
      <c r="H20" s="256">
        <f>'Z5'!Y24</f>
        <v>5.75</v>
      </c>
      <c r="I20" s="255">
        <f>'Z5'!Z24</f>
        <v>0</v>
      </c>
      <c r="J20" s="257">
        <f>'Z5'!AA24</f>
        <v>8.15</v>
      </c>
      <c r="K20" s="254" t="str">
        <f>'Z5'!W46</f>
        <v>kuž</v>
      </c>
      <c r="L20" s="255">
        <f>'Z5'!X46</f>
        <v>2.6</v>
      </c>
      <c r="M20" s="256">
        <f>'Z5'!Y46</f>
        <v>5.6999999999999993</v>
      </c>
      <c r="N20" s="255">
        <f>'Z5'!Z46</f>
        <v>0</v>
      </c>
      <c r="O20" s="257">
        <f>'Z5'!AA46</f>
        <v>8.2999999999999989</v>
      </c>
      <c r="P20" s="299">
        <f>'Z5'!AB46</f>
        <v>16.45</v>
      </c>
    </row>
    <row r="21" spans="1:16" s="104" customFormat="1" ht="16.5">
      <c r="A21" s="251">
        <v>9</v>
      </c>
      <c r="B21" s="251">
        <f>Seznam!B70</f>
        <v>16</v>
      </c>
      <c r="C21" s="252" t="str">
        <f>Seznam!C70</f>
        <v>Adamowicz Nadia</v>
      </c>
      <c r="D21" s="96">
        <f>Seznam!D70</f>
        <v>2008</v>
      </c>
      <c r="E21" s="253" t="str">
        <f>Seznam!E70</f>
        <v>UKS Błękitna</v>
      </c>
      <c r="F21" s="251" t="str">
        <f>Seznam!F70</f>
        <v>POL</v>
      </c>
      <c r="G21" s="255">
        <f>'Z5'!X23</f>
        <v>1.7000000000000002</v>
      </c>
      <c r="H21" s="256">
        <f>'Z5'!Y23</f>
        <v>5.65</v>
      </c>
      <c r="I21" s="255">
        <f>'Z5'!Z23</f>
        <v>0</v>
      </c>
      <c r="J21" s="257">
        <f>'Z5'!AA23</f>
        <v>7.3500000000000005</v>
      </c>
      <c r="K21" s="254" t="str">
        <f>'Z5'!W45</f>
        <v>obruč</v>
      </c>
      <c r="L21" s="255">
        <f>'Z5'!X45</f>
        <v>3.7</v>
      </c>
      <c r="M21" s="256">
        <f>'Z5'!Y45</f>
        <v>5.15</v>
      </c>
      <c r="N21" s="255">
        <f>'Z5'!Z45</f>
        <v>0</v>
      </c>
      <c r="O21" s="257">
        <f>'Z5'!AA45</f>
        <v>8.8500000000000014</v>
      </c>
      <c r="P21" s="299">
        <f>'Z5'!AB45</f>
        <v>16.200000000000003</v>
      </c>
    </row>
    <row r="22" spans="1:16" s="104" customFormat="1" ht="16.5">
      <c r="A22" s="251">
        <v>10</v>
      </c>
      <c r="B22" s="251">
        <f>Seznam!B57</f>
        <v>3</v>
      </c>
      <c r="C22" s="252" t="str">
        <f>Seznam!C57</f>
        <v>Chramostová Martina</v>
      </c>
      <c r="D22" s="96">
        <f>Seznam!D57</f>
        <v>2008</v>
      </c>
      <c r="E22" s="253" t="str">
        <f>Seznam!E57</f>
        <v>SK Motorlet Praha</v>
      </c>
      <c r="F22" s="251" t="str">
        <f>Seznam!F57</f>
        <v>CZE</v>
      </c>
      <c r="G22" s="255">
        <f>'Z5'!X11</f>
        <v>5.2</v>
      </c>
      <c r="H22" s="256">
        <f>'Z5'!Y11</f>
        <v>5</v>
      </c>
      <c r="I22" s="255">
        <f>'Z5'!Z11</f>
        <v>0</v>
      </c>
      <c r="J22" s="257">
        <f>'Z5'!AA11</f>
        <v>10.199999999999999</v>
      </c>
      <c r="K22" s="254" t="str">
        <f>'Z5'!W33</f>
        <v>kuž</v>
      </c>
      <c r="L22" s="255">
        <f>'Z5'!X33</f>
        <v>3.3</v>
      </c>
      <c r="M22" s="256">
        <f>'Z5'!Y33</f>
        <v>2.2999999999999998</v>
      </c>
      <c r="N22" s="255">
        <f>'Z5'!Z33</f>
        <v>0.3</v>
      </c>
      <c r="O22" s="257">
        <f>'Z5'!AA33</f>
        <v>5.3</v>
      </c>
      <c r="P22" s="299">
        <f>'Z5'!AB33</f>
        <v>15.5</v>
      </c>
    </row>
    <row r="23" spans="1:16" s="104" customFormat="1" ht="16.5">
      <c r="A23" s="251">
        <v>11</v>
      </c>
      <c r="B23" s="251">
        <f>Seznam!B59</f>
        <v>5</v>
      </c>
      <c r="C23" s="252" t="str">
        <f>Seznam!C59</f>
        <v>Štěpánová Viktorie</v>
      </c>
      <c r="D23" s="96">
        <f>Seznam!D59</f>
        <v>2008</v>
      </c>
      <c r="E23" s="253" t="str">
        <f>Seznam!E59</f>
        <v>TJ Bohemians Praha</v>
      </c>
      <c r="F23" s="251" t="str">
        <f>Seznam!F59</f>
        <v>CZE</v>
      </c>
      <c r="G23" s="255">
        <f>'Z5'!X13</f>
        <v>3.4</v>
      </c>
      <c r="H23" s="256">
        <f>'Z5'!Y13</f>
        <v>4.2</v>
      </c>
      <c r="I23" s="255">
        <f>'Z5'!Z13</f>
        <v>0</v>
      </c>
      <c r="J23" s="257">
        <f>'Z5'!AA13</f>
        <v>7.6</v>
      </c>
      <c r="K23" s="254" t="str">
        <f>'Z5'!W35</f>
        <v>míč</v>
      </c>
      <c r="L23" s="255">
        <f>'Z5'!X35</f>
        <v>3.2</v>
      </c>
      <c r="M23" s="256">
        <f>'Z5'!Y35</f>
        <v>3.6000000000000005</v>
      </c>
      <c r="N23" s="255">
        <f>'Z5'!Z35</f>
        <v>0</v>
      </c>
      <c r="O23" s="257">
        <f>'Z5'!AA35</f>
        <v>6.8000000000000007</v>
      </c>
      <c r="P23" s="299">
        <f>'Z5'!AB35</f>
        <v>14.4</v>
      </c>
    </row>
    <row r="24" spans="1:16" s="104" customFormat="1" ht="16.5">
      <c r="A24" s="251" t="s">
        <v>1617</v>
      </c>
      <c r="B24" s="251">
        <f>Seznam!B62</f>
        <v>8</v>
      </c>
      <c r="C24" s="252" t="str">
        <f>Seznam!C62</f>
        <v>Matúšová Ema</v>
      </c>
      <c r="D24" s="96">
        <f>Seznam!D62</f>
        <v>2008</v>
      </c>
      <c r="E24" s="253" t="str">
        <f>Seznam!E62</f>
        <v>TJ Bohemians Praha</v>
      </c>
      <c r="F24" s="251" t="str">
        <f>Seznam!F62</f>
        <v>CZE</v>
      </c>
      <c r="G24" s="255">
        <f>'Z5'!X15</f>
        <v>1.9</v>
      </c>
      <c r="H24" s="256">
        <f>'Z5'!Y15</f>
        <v>3.5999999999999996</v>
      </c>
      <c r="I24" s="255">
        <f>'Z5'!Z15</f>
        <v>0</v>
      </c>
      <c r="J24" s="257">
        <f>'Z5'!AA15</f>
        <v>5.5</v>
      </c>
      <c r="K24" s="254" t="str">
        <f>'Z5'!W37</f>
        <v>míč</v>
      </c>
      <c r="L24" s="255">
        <f>'Z5'!X37</f>
        <v>3.9</v>
      </c>
      <c r="M24" s="256">
        <f>'Z5'!Y37</f>
        <v>4.4999999999999991</v>
      </c>
      <c r="N24" s="255">
        <f>'Z5'!Z37</f>
        <v>0</v>
      </c>
      <c r="O24" s="257">
        <f>'Z5'!AA37</f>
        <v>8.3999999999999986</v>
      </c>
      <c r="P24" s="299">
        <f>'Z5'!AB37</f>
        <v>13.899999999999999</v>
      </c>
    </row>
    <row r="25" spans="1:16" s="104" customFormat="1" ht="16.5">
      <c r="A25" s="251" t="s">
        <v>1617</v>
      </c>
      <c r="B25" s="251">
        <f>Seznam!B63</f>
        <v>9</v>
      </c>
      <c r="C25" s="252" t="str">
        <f>Seznam!C63</f>
        <v>Krulišová Alice</v>
      </c>
      <c r="D25" s="96">
        <f>Seznam!D63</f>
        <v>2008</v>
      </c>
      <c r="E25" s="253" t="str">
        <f>Seznam!E63</f>
        <v>TJ ZŠ Hostivař Praha</v>
      </c>
      <c r="F25" s="251" t="str">
        <f>Seznam!F63</f>
        <v>CZE</v>
      </c>
      <c r="G25" s="255">
        <f>'Z5'!X16</f>
        <v>2.2000000000000002</v>
      </c>
      <c r="H25" s="256">
        <f>'Z5'!Y16</f>
        <v>5.2</v>
      </c>
      <c r="I25" s="255">
        <f>'Z5'!Z16</f>
        <v>0</v>
      </c>
      <c r="J25" s="257">
        <f>'Z5'!AA16</f>
        <v>7.4</v>
      </c>
      <c r="K25" s="254" t="str">
        <f>'Z5'!W38</f>
        <v>kuž</v>
      </c>
      <c r="L25" s="255">
        <f>'Z5'!X38</f>
        <v>2.2000000000000002</v>
      </c>
      <c r="M25" s="256">
        <f>'Z5'!Y38</f>
        <v>4.2999999999999989</v>
      </c>
      <c r="N25" s="255">
        <f>'Z5'!Z38</f>
        <v>0</v>
      </c>
      <c r="O25" s="257">
        <f>'Z5'!AA38</f>
        <v>6.4999999999999991</v>
      </c>
      <c r="P25" s="299">
        <f>'Z5'!AB38</f>
        <v>13.899999999999999</v>
      </c>
    </row>
    <row r="26" spans="1:16" s="104" customFormat="1" ht="16.5">
      <c r="A26" s="251">
        <v>14</v>
      </c>
      <c r="B26" s="251">
        <f>Seznam!B55</f>
        <v>1</v>
      </c>
      <c r="C26" s="252" t="str">
        <f>Seznam!C55</f>
        <v>Lněničková Anna Marie</v>
      </c>
      <c r="D26" s="96">
        <f>Seznam!D55</f>
        <v>2008</v>
      </c>
      <c r="E26" s="253" t="str">
        <f>Seznam!E55</f>
        <v>TJ Sokol Praha VII</v>
      </c>
      <c r="F26" s="251" t="str">
        <f>Seznam!F55</f>
        <v>CZE</v>
      </c>
      <c r="G26" s="255">
        <f>'Z5'!X9</f>
        <v>2.9000000000000004</v>
      </c>
      <c r="H26" s="256">
        <f>'Z5'!Y9</f>
        <v>4.6499999999999995</v>
      </c>
      <c r="I26" s="255">
        <f>'Z5'!Z9</f>
        <v>0</v>
      </c>
      <c r="J26" s="257">
        <f>'Z5'!AA9</f>
        <v>7.55</v>
      </c>
      <c r="K26" s="254" t="str">
        <f>'Z5'!W31</f>
        <v>kuž</v>
      </c>
      <c r="L26" s="255">
        <f>'Z5'!X31</f>
        <v>2.1</v>
      </c>
      <c r="M26" s="256">
        <f>'Z5'!Y31</f>
        <v>3.75</v>
      </c>
      <c r="N26" s="255">
        <f>'Z5'!Z31</f>
        <v>0</v>
      </c>
      <c r="O26" s="257">
        <f>'Z5'!AA31</f>
        <v>5.85</v>
      </c>
      <c r="P26" s="299">
        <f>'Z5'!AB31</f>
        <v>13.399999999999999</v>
      </c>
    </row>
    <row r="27" spans="1:16" s="104" customFormat="1" ht="16.5">
      <c r="A27" s="251">
        <v>15</v>
      </c>
      <c r="B27" s="251">
        <f>Seznam!B58</f>
        <v>4</v>
      </c>
      <c r="C27" s="252" t="str">
        <f>Seznam!C58</f>
        <v>Vaiglová Viktorie</v>
      </c>
      <c r="D27" s="96">
        <f>Seznam!D58</f>
        <v>2008</v>
      </c>
      <c r="E27" s="253" t="str">
        <f>Seznam!E58</f>
        <v>La Pirouette Jeseník</v>
      </c>
      <c r="F27" s="251" t="str">
        <f>Seznam!F58</f>
        <v>CZE</v>
      </c>
      <c r="G27" s="255">
        <f>'Z5'!X12</f>
        <v>2.8</v>
      </c>
      <c r="H27" s="256">
        <f>'Z5'!Y12</f>
        <v>3.2</v>
      </c>
      <c r="I27" s="255">
        <f>'Z5'!Z12</f>
        <v>0</v>
      </c>
      <c r="J27" s="257">
        <f>'Z5'!AA12</f>
        <v>6</v>
      </c>
      <c r="K27" s="254" t="str">
        <f>'Z5'!W34</f>
        <v>kuž</v>
      </c>
      <c r="L27" s="255">
        <f>'Z5'!X34</f>
        <v>1.9</v>
      </c>
      <c r="M27" s="256">
        <f>'Z5'!Y34</f>
        <v>4.8000000000000007</v>
      </c>
      <c r="N27" s="255">
        <f>'Z5'!Z34</f>
        <v>0</v>
      </c>
      <c r="O27" s="257">
        <f>'Z5'!AA34</f>
        <v>6.7000000000000011</v>
      </c>
      <c r="P27" s="299">
        <f>'Z5'!AB34</f>
        <v>12.700000000000001</v>
      </c>
    </row>
    <row r="28" spans="1:16" s="104" customFormat="1" ht="16.5">
      <c r="A28" s="251">
        <v>16</v>
      </c>
      <c r="B28" s="251">
        <f>Seznam!B69</f>
        <v>15</v>
      </c>
      <c r="C28" s="252" t="str">
        <f>Seznam!C69</f>
        <v>Hoffmannová Karolína</v>
      </c>
      <c r="D28" s="96">
        <f>Seznam!D69</f>
        <v>2008</v>
      </c>
      <c r="E28" s="253" t="str">
        <f>Seznam!E69</f>
        <v>TJ ZŠ Hostivař Praha</v>
      </c>
      <c r="F28" s="251" t="str">
        <f>Seznam!F69</f>
        <v>CZE</v>
      </c>
      <c r="G28" s="255">
        <f>'Z5'!X22</f>
        <v>1.9</v>
      </c>
      <c r="H28" s="256">
        <f>'Z5'!Y22</f>
        <v>4.6500000000000004</v>
      </c>
      <c r="I28" s="255">
        <f>'Z5'!Z22</f>
        <v>0</v>
      </c>
      <c r="J28" s="257">
        <f>'Z5'!AA22</f>
        <v>6.5500000000000007</v>
      </c>
      <c r="K28" s="254" t="str">
        <f>'Z5'!W44</f>
        <v>míč</v>
      </c>
      <c r="L28" s="255">
        <f>'Z5'!X44</f>
        <v>1</v>
      </c>
      <c r="M28" s="256">
        <f>'Z5'!Y44</f>
        <v>2.5999999999999996</v>
      </c>
      <c r="N28" s="255">
        <f>'Z5'!Z44</f>
        <v>0</v>
      </c>
      <c r="O28" s="257">
        <f>'Z5'!AA44</f>
        <v>3.5999999999999996</v>
      </c>
      <c r="P28" s="299">
        <f>'Z5'!AB44</f>
        <v>10.15</v>
      </c>
    </row>
    <row r="29" spans="1:16" s="104" customFormat="1" ht="16.5">
      <c r="A29" s="251">
        <v>17</v>
      </c>
      <c r="B29" s="251">
        <f>Seznam!B68</f>
        <v>14</v>
      </c>
      <c r="C29" s="252" t="str">
        <f>Seznam!C68</f>
        <v>Spillerová Dominika</v>
      </c>
      <c r="D29" s="96">
        <f>Seznam!D68</f>
        <v>2008</v>
      </c>
      <c r="E29" s="253" t="str">
        <f>Seznam!E68</f>
        <v>La Pirouette Jeseník</v>
      </c>
      <c r="F29" s="251" t="str">
        <f>Seznam!F68</f>
        <v>CZE</v>
      </c>
      <c r="G29" s="255">
        <f>'Z5'!X21</f>
        <v>1.6</v>
      </c>
      <c r="H29" s="256">
        <f>'Z5'!Y21</f>
        <v>2.5999999999999996</v>
      </c>
      <c r="I29" s="255">
        <f>'Z5'!Z21</f>
        <v>0</v>
      </c>
      <c r="J29" s="257">
        <f>'Z5'!AA21</f>
        <v>4.1999999999999993</v>
      </c>
      <c r="K29" s="254" t="str">
        <f>'Z5'!W43</f>
        <v>kuž</v>
      </c>
      <c r="L29" s="255">
        <f>'Z5'!X43</f>
        <v>2.4</v>
      </c>
      <c r="M29" s="256">
        <f>'Z5'!Y43</f>
        <v>2.75</v>
      </c>
      <c r="N29" s="255">
        <f>'Z5'!Z43</f>
        <v>0</v>
      </c>
      <c r="O29" s="257">
        <f>'Z5'!AA43</f>
        <v>5.15</v>
      </c>
      <c r="P29" s="299">
        <f>'Z5'!AB43</f>
        <v>9.35</v>
      </c>
    </row>
    <row r="30" spans="1:16" s="104" customFormat="1" ht="16.5">
      <c r="A30" s="251">
        <v>18</v>
      </c>
      <c r="B30" s="251">
        <f>Seznam!B66</f>
        <v>12</v>
      </c>
      <c r="C30" s="252" t="str">
        <f>Seznam!C66</f>
        <v>Wolfová Laura</v>
      </c>
      <c r="D30" s="96">
        <f>Seznam!D66</f>
        <v>2008</v>
      </c>
      <c r="E30" s="253" t="str">
        <f>Seznam!E66</f>
        <v>SK Triumf Praha</v>
      </c>
      <c r="F30" s="251" t="str">
        <f>Seznam!F66</f>
        <v>CZE</v>
      </c>
      <c r="G30" s="255">
        <f>'Z5'!X19</f>
        <v>0.89999999999999991</v>
      </c>
      <c r="H30" s="256">
        <f>'Z5'!Y19</f>
        <v>4</v>
      </c>
      <c r="I30" s="255">
        <f>'Z5'!Z19</f>
        <v>0</v>
      </c>
      <c r="J30" s="257">
        <f>'Z5'!AA19</f>
        <v>4.9000000000000004</v>
      </c>
      <c r="K30" s="254" t="str">
        <f>'Z5'!W41</f>
        <v>kuž</v>
      </c>
      <c r="L30" s="255">
        <f>'Z5'!X41</f>
        <v>0.9</v>
      </c>
      <c r="M30" s="256">
        <f>'Z5'!Y41</f>
        <v>2.8000000000000007</v>
      </c>
      <c r="N30" s="255">
        <f>'Z5'!Z41</f>
        <v>0</v>
      </c>
      <c r="O30" s="257">
        <f>'Z5'!AA41</f>
        <v>3.7000000000000006</v>
      </c>
      <c r="P30" s="299">
        <f>'Z5'!AB41</f>
        <v>8.6000000000000014</v>
      </c>
    </row>
    <row r="31" spans="1:16" s="104" customFormat="1" ht="17.25" thickBot="1">
      <c r="A31" s="193">
        <v>19</v>
      </c>
      <c r="B31" s="193">
        <f>Seznam!B67</f>
        <v>13</v>
      </c>
      <c r="C31" s="194" t="str">
        <f>Seznam!C67</f>
        <v>Tomsová Laura</v>
      </c>
      <c r="D31" s="195">
        <f>Seznam!D67</f>
        <v>2008</v>
      </c>
      <c r="E31" s="196" t="str">
        <f>Seznam!E67</f>
        <v>TJ Bohemians Praha</v>
      </c>
      <c r="F31" s="193" t="str">
        <f>Seznam!F67</f>
        <v>CZE</v>
      </c>
      <c r="G31" s="109">
        <f>'Z5'!X20</f>
        <v>1</v>
      </c>
      <c r="H31" s="72">
        <f>'Z5'!Y20</f>
        <v>3.8999999999999995</v>
      </c>
      <c r="I31" s="109">
        <f>'Z5'!Z20</f>
        <v>0</v>
      </c>
      <c r="J31" s="110">
        <f>'Z5'!AA20</f>
        <v>4.8999999999999995</v>
      </c>
      <c r="K31" s="118" t="str">
        <f>'Z5'!W42</f>
        <v>míč</v>
      </c>
      <c r="L31" s="109">
        <f>'Z5'!X42</f>
        <v>1.8</v>
      </c>
      <c r="M31" s="72">
        <f>'Z5'!Y42</f>
        <v>1.5</v>
      </c>
      <c r="N31" s="109">
        <f>'Z5'!Z42</f>
        <v>0</v>
      </c>
      <c r="O31" s="110">
        <f>'Z5'!AA42</f>
        <v>3.3</v>
      </c>
      <c r="P31" s="300">
        <f>'Z5'!AB42</f>
        <v>8.1999999999999993</v>
      </c>
    </row>
    <row r="32" spans="1:16" ht="15.75" thickTop="1"/>
  </sheetData>
  <autoFilter ref="A13:A31">
    <filterColumn colId="0"/>
  </autoFilter>
  <sortState ref="B13:P31">
    <sortCondition descending="1" ref="P13:P31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opLeftCell="A19" workbookViewId="0">
      <selection activeCell="R28" sqref="R28"/>
    </sheetView>
  </sheetViews>
  <sheetFormatPr defaultRowHeight="15"/>
  <cols>
    <col min="1" max="1" width="9.7109375" style="77" customWidth="1"/>
    <col min="2" max="2" width="5.85546875" style="77" bestFit="1" customWidth="1"/>
    <col min="3" max="3" width="18.5703125" style="77" bestFit="1" customWidth="1"/>
    <col min="4" max="4" width="6.7109375" style="76" customWidth="1"/>
    <col min="5" max="5" width="28" style="77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Popis!$B$11</f>
        <v>6. kategorie: Naděje starší A, ročník 2007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Popis!$D$11</f>
        <v>sestava s míčem</v>
      </c>
      <c r="H10" s="537"/>
      <c r="I10" s="537"/>
      <c r="J10" s="538"/>
      <c r="K10" s="539" t="str">
        <f>Kat6S2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414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403" t="s">
        <v>8</v>
      </c>
      <c r="H12" s="195" t="s">
        <v>11</v>
      </c>
      <c r="I12" s="195"/>
      <c r="J12" s="404"/>
      <c r="K12" s="536"/>
      <c r="L12" s="407" t="s">
        <v>8</v>
      </c>
      <c r="M12" s="195" t="s">
        <v>11</v>
      </c>
      <c r="N12" s="195"/>
      <c r="O12" s="404"/>
      <c r="P12" s="408"/>
    </row>
    <row r="13" spans="1:16" s="104" customFormat="1" ht="17.25" thickTop="1">
      <c r="A13" s="340">
        <v>1</v>
      </c>
      <c r="B13" s="340">
        <f>Seznam!B75</f>
        <v>1</v>
      </c>
      <c r="C13" s="453" t="str">
        <f>Seznam!C75</f>
        <v>Gajšak Bianca</v>
      </c>
      <c r="D13" s="454">
        <f>Seznam!D75</f>
        <v>2007</v>
      </c>
      <c r="E13" s="455" t="str">
        <f>Seznam!E75</f>
        <v>GK Maksimir</v>
      </c>
      <c r="F13" s="340" t="str">
        <f>Seznam!F75</f>
        <v>CRO</v>
      </c>
      <c r="G13" s="409">
        <f>'Z6'!X9</f>
        <v>5.0999999999999996</v>
      </c>
      <c r="H13" s="410">
        <f>'Z6'!Y9</f>
        <v>5.9999999999999991</v>
      </c>
      <c r="I13" s="409">
        <f>'Z6'!Z9</f>
        <v>0</v>
      </c>
      <c r="J13" s="411">
        <f>'Z6'!AA9</f>
        <v>11.099999999999998</v>
      </c>
      <c r="K13" s="412" t="str">
        <f>'Z6'!W21</f>
        <v>obruč</v>
      </c>
      <c r="L13" s="409">
        <f>'Z6'!X21</f>
        <v>4.2</v>
      </c>
      <c r="M13" s="410">
        <f>'Z6'!Y21</f>
        <v>5.35</v>
      </c>
      <c r="N13" s="409">
        <f>'Z6'!Z21</f>
        <v>0</v>
      </c>
      <c r="O13" s="411">
        <f>'Z6'!AA21</f>
        <v>9.5500000000000007</v>
      </c>
      <c r="P13" s="413">
        <f>'Z6'!AB21</f>
        <v>20.65</v>
      </c>
    </row>
    <row r="14" spans="1:16" s="104" customFormat="1" ht="16.5">
      <c r="A14" s="340">
        <v>2</v>
      </c>
      <c r="B14" s="340">
        <f>Seznam!B84</f>
        <v>10</v>
      </c>
      <c r="C14" s="453" t="str">
        <f>Seznam!C84</f>
        <v>Vobořilová Anna</v>
      </c>
      <c r="D14" s="454">
        <f>Seznam!D84</f>
        <v>2007</v>
      </c>
      <c r="E14" s="455" t="str">
        <f>Seznam!E84</f>
        <v>TJ ZŠ Hostivař Praha</v>
      </c>
      <c r="F14" s="340" t="str">
        <f>Seznam!F84</f>
        <v>CZE</v>
      </c>
      <c r="G14" s="341">
        <f>'Z6'!X17</f>
        <v>4.3</v>
      </c>
      <c r="H14" s="332">
        <f>'Z6'!Y17</f>
        <v>5.8999999999999995</v>
      </c>
      <c r="I14" s="341">
        <f>'Z6'!Z17</f>
        <v>0</v>
      </c>
      <c r="J14" s="342">
        <f>'Z6'!AA17</f>
        <v>10.199999999999999</v>
      </c>
      <c r="K14" s="343" t="str">
        <f>'Z6'!W29</f>
        <v>švih</v>
      </c>
      <c r="L14" s="341">
        <f>'Z6'!X29</f>
        <v>4.3000000000000007</v>
      </c>
      <c r="M14" s="332">
        <f>'Z6'!Y29</f>
        <v>5.7499999999999991</v>
      </c>
      <c r="N14" s="341">
        <f>'Z6'!Z29</f>
        <v>0</v>
      </c>
      <c r="O14" s="342">
        <f>'Z6'!AA29</f>
        <v>10.050000000000001</v>
      </c>
      <c r="P14" s="344">
        <f>'Z6'!AB29</f>
        <v>20.25</v>
      </c>
    </row>
    <row r="15" spans="1:16" s="104" customFormat="1" ht="16.5">
      <c r="A15" s="340">
        <v>3</v>
      </c>
      <c r="B15" s="340">
        <f>Seznam!B77</f>
        <v>3</v>
      </c>
      <c r="C15" s="453" t="str">
        <f>Seznam!C77</f>
        <v>Zedníčková Kristýna</v>
      </c>
      <c r="D15" s="454">
        <f>Seznam!D77</f>
        <v>2007</v>
      </c>
      <c r="E15" s="455" t="str">
        <f>Seznam!E77</f>
        <v>SK Tart MS Brno</v>
      </c>
      <c r="F15" s="340" t="str">
        <f>Seznam!F77</f>
        <v>CZE</v>
      </c>
      <c r="G15" s="341">
        <f>'Z6'!X11</f>
        <v>4.2</v>
      </c>
      <c r="H15" s="332">
        <f>'Z6'!Y11</f>
        <v>5</v>
      </c>
      <c r="I15" s="341">
        <f>'Z6'!Z11</f>
        <v>0</v>
      </c>
      <c r="J15" s="342">
        <f>'Z6'!AA11</f>
        <v>9.1999999999999993</v>
      </c>
      <c r="K15" s="343" t="str">
        <f>'Z6'!W23</f>
        <v>kuž</v>
      </c>
      <c r="L15" s="341">
        <f>'Z6'!X23</f>
        <v>4.5</v>
      </c>
      <c r="M15" s="332">
        <f>'Z6'!Y23</f>
        <v>5.1000000000000005</v>
      </c>
      <c r="N15" s="341">
        <f>'Z6'!Z23</f>
        <v>0</v>
      </c>
      <c r="O15" s="342">
        <f>'Z6'!AA23</f>
        <v>9.6000000000000014</v>
      </c>
      <c r="P15" s="344">
        <f>'Z6'!AB23</f>
        <v>18.8</v>
      </c>
    </row>
    <row r="16" spans="1:16" s="104" customFormat="1" ht="16.5">
      <c r="A16" s="191">
        <v>4</v>
      </c>
      <c r="B16" s="191">
        <f>Seznam!B78</f>
        <v>4</v>
      </c>
      <c r="C16" s="192" t="str">
        <f>Seznam!C78</f>
        <v>Inagaki Hana</v>
      </c>
      <c r="D16" s="89">
        <f>Seznam!D78</f>
        <v>2007</v>
      </c>
      <c r="E16" s="105" t="str">
        <f>Seznam!E78</f>
        <v>KSGA Legion Warszawa</v>
      </c>
      <c r="F16" s="191" t="str">
        <f>Seznam!F78</f>
        <v>POL</v>
      </c>
      <c r="G16" s="106">
        <f>'Z6'!X12</f>
        <v>3.5</v>
      </c>
      <c r="H16" s="107">
        <f>'Z6'!Y12</f>
        <v>5.75</v>
      </c>
      <c r="I16" s="106">
        <f>'Z6'!Z12</f>
        <v>0</v>
      </c>
      <c r="J16" s="108">
        <f>'Z6'!AA12</f>
        <v>9.25</v>
      </c>
      <c r="K16" s="117" t="str">
        <f>'Z6'!W24</f>
        <v>obruč</v>
      </c>
      <c r="L16" s="106">
        <f>'Z6'!X24</f>
        <v>4.2</v>
      </c>
      <c r="M16" s="107">
        <f>'Z6'!Y24</f>
        <v>4.8499999999999996</v>
      </c>
      <c r="N16" s="106">
        <f>'Z6'!Z24</f>
        <v>0</v>
      </c>
      <c r="O16" s="108">
        <f>'Z6'!AA24</f>
        <v>9.0500000000000007</v>
      </c>
      <c r="P16" s="298">
        <f>'Z6'!AB24</f>
        <v>18.3</v>
      </c>
    </row>
    <row r="17" spans="1:16" s="104" customFormat="1" ht="16.5">
      <c r="A17" s="191">
        <v>5</v>
      </c>
      <c r="B17" s="191">
        <f>Seznam!B79</f>
        <v>5</v>
      </c>
      <c r="C17" s="192" t="str">
        <f>Seznam!C79</f>
        <v>Nováková Nikola</v>
      </c>
      <c r="D17" s="89">
        <f>Seznam!D79</f>
        <v>2007</v>
      </c>
      <c r="E17" s="105" t="str">
        <f>Seznam!E79</f>
        <v>SK Tart MS Brno</v>
      </c>
      <c r="F17" s="191" t="str">
        <f>Seznam!F79</f>
        <v>CZE</v>
      </c>
      <c r="G17" s="106">
        <f>'Z6'!X13</f>
        <v>3.6</v>
      </c>
      <c r="H17" s="107">
        <f>'Z6'!Y13</f>
        <v>5.8500000000000005</v>
      </c>
      <c r="I17" s="106">
        <f>'Z6'!Z13</f>
        <v>0</v>
      </c>
      <c r="J17" s="108">
        <f>'Z6'!AA13</f>
        <v>9.4500000000000011</v>
      </c>
      <c r="K17" s="117" t="str">
        <f>'Z6'!W25</f>
        <v>kuž</v>
      </c>
      <c r="L17" s="106">
        <f>'Z6'!X25</f>
        <v>4.5</v>
      </c>
      <c r="M17" s="107">
        <f>'Z6'!Y25</f>
        <v>4.05</v>
      </c>
      <c r="N17" s="106">
        <f>'Z6'!Z25</f>
        <v>0</v>
      </c>
      <c r="O17" s="108">
        <f>'Z6'!AA25</f>
        <v>8.5500000000000007</v>
      </c>
      <c r="P17" s="298">
        <f>'Z6'!AB25</f>
        <v>18</v>
      </c>
    </row>
    <row r="18" spans="1:16" s="104" customFormat="1" ht="16.5">
      <c r="A18" s="191">
        <v>6</v>
      </c>
      <c r="B18" s="191">
        <f>Seznam!B76</f>
        <v>2</v>
      </c>
      <c r="C18" s="192" t="str">
        <f>Seznam!C76</f>
        <v>Nejezchlebová Iva</v>
      </c>
      <c r="D18" s="89">
        <f>Seznam!D76</f>
        <v>2007</v>
      </c>
      <c r="E18" s="105" t="str">
        <f>Seznam!E76</f>
        <v>TJ SPKV</v>
      </c>
      <c r="F18" s="191" t="str">
        <f>Seznam!F76</f>
        <v>CZE</v>
      </c>
      <c r="G18" s="106">
        <f>'Z6'!X10</f>
        <v>2.4000000000000004</v>
      </c>
      <c r="H18" s="107">
        <f>'Z6'!Y10</f>
        <v>5.6</v>
      </c>
      <c r="I18" s="106">
        <f>'Z6'!Z10</f>
        <v>0</v>
      </c>
      <c r="J18" s="108">
        <f>'Z6'!AA10</f>
        <v>8</v>
      </c>
      <c r="K18" s="117" t="str">
        <f>'Z6'!W22</f>
        <v>kuž</v>
      </c>
      <c r="L18" s="106">
        <f>'Z6'!X22</f>
        <v>4.9000000000000004</v>
      </c>
      <c r="M18" s="107">
        <f>'Z6'!Y22</f>
        <v>4.9499999999999993</v>
      </c>
      <c r="N18" s="106">
        <f>'Z6'!Z22</f>
        <v>0</v>
      </c>
      <c r="O18" s="108">
        <f>'Z6'!AA22</f>
        <v>9.85</v>
      </c>
      <c r="P18" s="298">
        <f>'Z6'!AB22</f>
        <v>17.850000000000001</v>
      </c>
    </row>
    <row r="19" spans="1:16" s="104" customFormat="1" ht="16.5">
      <c r="A19" s="191">
        <v>7</v>
      </c>
      <c r="B19" s="191">
        <f>Seznam!B82</f>
        <v>8</v>
      </c>
      <c r="C19" s="192" t="str">
        <f>Seznam!C82</f>
        <v>Petříková Valentýna</v>
      </c>
      <c r="D19" s="89">
        <f>Seznam!D82</f>
        <v>2007</v>
      </c>
      <c r="E19" s="105" t="str">
        <f>Seznam!E82</f>
        <v>TJ Sokol Bernartice</v>
      </c>
      <c r="F19" s="191" t="str">
        <f>Seznam!F82</f>
        <v>CZE</v>
      </c>
      <c r="G19" s="106">
        <f>'Z6'!X15</f>
        <v>3.3</v>
      </c>
      <c r="H19" s="107">
        <f>'Z6'!Y15</f>
        <v>5.1000000000000005</v>
      </c>
      <c r="I19" s="106">
        <f>'Z6'!Z15</f>
        <v>0.3</v>
      </c>
      <c r="J19" s="108">
        <f>'Z6'!AA15</f>
        <v>8.1</v>
      </c>
      <c r="K19" s="117" t="str">
        <f>'Z6'!W27</f>
        <v>kuž</v>
      </c>
      <c r="L19" s="106">
        <f>'Z6'!X27</f>
        <v>4.9000000000000004</v>
      </c>
      <c r="M19" s="107">
        <f>'Z6'!Y27</f>
        <v>4.6000000000000005</v>
      </c>
      <c r="N19" s="106">
        <f>'Z6'!Z27</f>
        <v>0.3</v>
      </c>
      <c r="O19" s="108">
        <f>'Z6'!AA27</f>
        <v>9.1999999999999993</v>
      </c>
      <c r="P19" s="298">
        <f>'Z6'!AB27</f>
        <v>17.299999999999997</v>
      </c>
    </row>
    <row r="20" spans="1:16" s="104" customFormat="1" ht="16.5">
      <c r="A20" s="191">
        <v>8</v>
      </c>
      <c r="B20" s="191">
        <f>Seznam!B81</f>
        <v>7</v>
      </c>
      <c r="C20" s="192" t="str">
        <f>Seznam!C81</f>
        <v>Ščepánková Lea</v>
      </c>
      <c r="D20" s="89">
        <f>Seznam!D81</f>
        <v>2007</v>
      </c>
      <c r="E20" s="105" t="str">
        <f>Seznam!E81</f>
        <v>TJ ZŠ Hostivař Praha</v>
      </c>
      <c r="F20" s="191" t="str">
        <f>Seznam!F81</f>
        <v>CZE</v>
      </c>
      <c r="G20" s="106">
        <f>'Z6'!X14</f>
        <v>2.9</v>
      </c>
      <c r="H20" s="107">
        <f>'Z6'!Y14</f>
        <v>4.3000000000000007</v>
      </c>
      <c r="I20" s="106">
        <f>'Z6'!Z14</f>
        <v>0</v>
      </c>
      <c r="J20" s="108">
        <f>'Z6'!AA14</f>
        <v>7.2000000000000011</v>
      </c>
      <c r="K20" s="117" t="str">
        <f>'Z6'!W26</f>
        <v>švih</v>
      </c>
      <c r="L20" s="106">
        <f>'Z6'!X26</f>
        <v>4</v>
      </c>
      <c r="M20" s="107">
        <f>'Z6'!Y26</f>
        <v>5.15</v>
      </c>
      <c r="N20" s="106">
        <f>'Z6'!Z26</f>
        <v>0</v>
      </c>
      <c r="O20" s="108">
        <f>'Z6'!AA26</f>
        <v>9.15</v>
      </c>
      <c r="P20" s="298">
        <f>'Z6'!AB26</f>
        <v>16.350000000000001</v>
      </c>
    </row>
    <row r="21" spans="1:16" s="104" customFormat="1" ht="17.25" thickBot="1">
      <c r="A21" s="193">
        <v>9</v>
      </c>
      <c r="B21" s="193">
        <f>Seznam!B83</f>
        <v>9</v>
      </c>
      <c r="C21" s="194" t="str">
        <f>Seznam!C83</f>
        <v>Kniej Klara</v>
      </c>
      <c r="D21" s="195">
        <f>Seznam!D83</f>
        <v>2007</v>
      </c>
      <c r="E21" s="196" t="str">
        <f>Seznam!E83</f>
        <v>KSGA Legion Warszawa</v>
      </c>
      <c r="F21" s="193" t="str">
        <f>Seznam!F83</f>
        <v>POL</v>
      </c>
      <c r="G21" s="109">
        <f>'Z6'!X16</f>
        <v>3.4000000000000004</v>
      </c>
      <c r="H21" s="72">
        <f>'Z6'!Y16</f>
        <v>3.65</v>
      </c>
      <c r="I21" s="109">
        <f>'Z6'!Z16</f>
        <v>0</v>
      </c>
      <c r="J21" s="110">
        <f>'Z6'!AA16</f>
        <v>7.0500000000000007</v>
      </c>
      <c r="K21" s="118" t="str">
        <f>'Z6'!W28</f>
        <v>obruč</v>
      </c>
      <c r="L21" s="109">
        <f>'Z6'!X28</f>
        <v>3.4000000000000004</v>
      </c>
      <c r="M21" s="72">
        <f>'Z6'!Y28</f>
        <v>5.2499999999999991</v>
      </c>
      <c r="N21" s="109">
        <f>'Z6'!Z28</f>
        <v>0</v>
      </c>
      <c r="O21" s="110">
        <f>'Z6'!AA28</f>
        <v>8.6499999999999986</v>
      </c>
      <c r="P21" s="300">
        <f>'Z6'!AB28</f>
        <v>15.7</v>
      </c>
    </row>
    <row r="22" spans="1:16" ht="15.75" thickTop="1"/>
    <row r="23" spans="1:16" ht="20.25" thickBot="1">
      <c r="A23" s="54" t="str">
        <f>Popis!$B$12</f>
        <v>7. kategorie: Juniorky, ročník 2006-2004</v>
      </c>
    </row>
    <row r="24" spans="1:16" ht="17.25" thickTop="1">
      <c r="A24" s="78"/>
      <c r="B24" s="79"/>
      <c r="C24" s="401"/>
      <c r="D24" s="81"/>
      <c r="E24" s="82"/>
      <c r="F24" s="295"/>
      <c r="G24" s="537" t="str">
        <f>Popis!$D$12</f>
        <v>sestava s kužely</v>
      </c>
      <c r="H24" s="537"/>
      <c r="I24" s="537"/>
      <c r="J24" s="538"/>
      <c r="K24" s="539" t="str">
        <f>Kat7S2</f>
        <v>sestava s libovolným náčiním</v>
      </c>
      <c r="L24" s="540"/>
      <c r="M24" s="540"/>
      <c r="N24" s="540"/>
      <c r="O24" s="541"/>
      <c r="P24" s="112"/>
    </row>
    <row r="25" spans="1:16" ht="16.5">
      <c r="A25" s="84" t="s">
        <v>1042</v>
      </c>
      <c r="B25" s="85" t="s">
        <v>1043</v>
      </c>
      <c r="C25" s="402" t="s">
        <v>1044</v>
      </c>
      <c r="D25" s="87" t="s">
        <v>2</v>
      </c>
      <c r="E25" s="88" t="s">
        <v>3</v>
      </c>
      <c r="F25" s="296" t="s">
        <v>4</v>
      </c>
      <c r="G25" s="414" t="s">
        <v>1045</v>
      </c>
      <c r="H25" s="89" t="s">
        <v>1046</v>
      </c>
      <c r="I25" s="89" t="s">
        <v>5</v>
      </c>
      <c r="J25" s="90" t="s">
        <v>1047</v>
      </c>
      <c r="K25" s="535" t="s">
        <v>1049</v>
      </c>
      <c r="L25" s="69" t="s">
        <v>1045</v>
      </c>
      <c r="M25" s="89" t="s">
        <v>1046</v>
      </c>
      <c r="N25" s="89" t="s">
        <v>5</v>
      </c>
      <c r="O25" s="90" t="s">
        <v>1047</v>
      </c>
      <c r="P25" s="113" t="s">
        <v>1050</v>
      </c>
    </row>
    <row r="26" spans="1:16" ht="15.75" thickBot="1">
      <c r="A26" s="91"/>
      <c r="B26" s="92"/>
      <c r="C26" s="400"/>
      <c r="D26" s="94"/>
      <c r="E26" s="95"/>
      <c r="F26" s="325"/>
      <c r="G26" s="403" t="s">
        <v>8</v>
      </c>
      <c r="H26" s="195" t="s">
        <v>11</v>
      </c>
      <c r="I26" s="195"/>
      <c r="J26" s="404"/>
      <c r="K26" s="536"/>
      <c r="L26" s="407" t="s">
        <v>8</v>
      </c>
      <c r="M26" s="195" t="s">
        <v>11</v>
      </c>
      <c r="N26" s="195"/>
      <c r="O26" s="404"/>
      <c r="P26" s="408"/>
    </row>
    <row r="27" spans="1:16" ht="17.25" thickTop="1">
      <c r="A27" s="340">
        <v>1</v>
      </c>
      <c r="B27" s="340">
        <f>Seznam!B98</f>
        <v>14</v>
      </c>
      <c r="C27" s="453" t="str">
        <f>Seznam!C98</f>
        <v>Sedláková Nela</v>
      </c>
      <c r="D27" s="454">
        <f>Seznam!D98</f>
        <v>2006</v>
      </c>
      <c r="E27" s="455" t="str">
        <f>Seznam!E98</f>
        <v>SK Tart MS Brno</v>
      </c>
      <c r="F27" s="340" t="str">
        <f>Seznam!F98</f>
        <v>CZE</v>
      </c>
      <c r="G27" s="409">
        <f>'Z7'!X22</f>
        <v>4.6999999999999993</v>
      </c>
      <c r="H27" s="410">
        <f>'Z7'!Y22</f>
        <v>6.4</v>
      </c>
      <c r="I27" s="409">
        <f>'Z7'!Z22</f>
        <v>0</v>
      </c>
      <c r="J27" s="411">
        <f>'Z7'!AA22</f>
        <v>11.1</v>
      </c>
      <c r="K27" s="412" t="str">
        <f>'Z7'!W39</f>
        <v>míč</v>
      </c>
      <c r="L27" s="409">
        <f>'Z7'!X39</f>
        <v>6.9</v>
      </c>
      <c r="M27" s="410">
        <f>'Z7'!Y39</f>
        <v>6.2499999999999991</v>
      </c>
      <c r="N27" s="409">
        <f>'Z7'!Z39</f>
        <v>0</v>
      </c>
      <c r="O27" s="411">
        <f>'Z7'!AA39</f>
        <v>13.149999999999999</v>
      </c>
      <c r="P27" s="413">
        <f>'Z7'!AB39</f>
        <v>24.25</v>
      </c>
    </row>
    <row r="28" spans="1:16" ht="16.5">
      <c r="A28" s="345">
        <v>2</v>
      </c>
      <c r="B28" s="345">
        <f>Seznam!B97</f>
        <v>13</v>
      </c>
      <c r="C28" s="470" t="str">
        <f>Seznam!C97</f>
        <v>Šolcová Naďa</v>
      </c>
      <c r="D28" s="471">
        <f>Seznam!D97</f>
        <v>2005</v>
      </c>
      <c r="E28" s="472" t="str">
        <f>Seznam!E97</f>
        <v>SK Motorlet Praha</v>
      </c>
      <c r="F28" s="345" t="str">
        <f>Seznam!F97</f>
        <v>CZE</v>
      </c>
      <c r="G28" s="346">
        <f>'Z7'!X21</f>
        <v>5.8</v>
      </c>
      <c r="H28" s="347">
        <f>'Z7'!Y21</f>
        <v>6.0500000000000007</v>
      </c>
      <c r="I28" s="346">
        <f>'Z7'!Z21</f>
        <v>0</v>
      </c>
      <c r="J28" s="348">
        <f>'Z7'!AA21</f>
        <v>11.850000000000001</v>
      </c>
      <c r="K28" s="349" t="str">
        <f>'Z7'!W38</f>
        <v>míč</v>
      </c>
      <c r="L28" s="346">
        <f>'Z7'!X38</f>
        <v>5.8</v>
      </c>
      <c r="M28" s="347">
        <f>'Z7'!Y38</f>
        <v>6.2999999999999989</v>
      </c>
      <c r="N28" s="346">
        <f>'Z7'!Z38</f>
        <v>0</v>
      </c>
      <c r="O28" s="348">
        <f>'Z7'!AA38</f>
        <v>12.099999999999998</v>
      </c>
      <c r="P28" s="350">
        <f>'Z7'!AB38</f>
        <v>23.95</v>
      </c>
    </row>
    <row r="29" spans="1:16" ht="16.5">
      <c r="A29" s="345">
        <v>3</v>
      </c>
      <c r="B29" s="345">
        <f>Seznam!B89</f>
        <v>5</v>
      </c>
      <c r="C29" s="470" t="str">
        <f>Seznam!C89</f>
        <v>Vysušilová Lucie</v>
      </c>
      <c r="D29" s="471">
        <f>Seznam!D89</f>
        <v>2006</v>
      </c>
      <c r="E29" s="472" t="str">
        <f>Seznam!E89</f>
        <v>TJ ZŠ Hostivař Praha</v>
      </c>
      <c r="F29" s="345" t="str">
        <f>Seznam!F89</f>
        <v>CZE</v>
      </c>
      <c r="G29" s="346">
        <f>'Z7'!X13</f>
        <v>4.6999999999999993</v>
      </c>
      <c r="H29" s="347">
        <f>'Z7'!Y13</f>
        <v>6.8999999999999995</v>
      </c>
      <c r="I29" s="346">
        <f>'Z7'!Z13</f>
        <v>0</v>
      </c>
      <c r="J29" s="348">
        <f>'Z7'!AA13</f>
        <v>11.599999999999998</v>
      </c>
      <c r="K29" s="349" t="str">
        <f>'Z7'!W30</f>
        <v>míč</v>
      </c>
      <c r="L29" s="346">
        <f>'Z7'!X30</f>
        <v>4.5999999999999996</v>
      </c>
      <c r="M29" s="347">
        <f>'Z7'!Y30</f>
        <v>5</v>
      </c>
      <c r="N29" s="346">
        <f>'Z7'!Z30</f>
        <v>0.6</v>
      </c>
      <c r="O29" s="348">
        <f>'Z7'!AA30</f>
        <v>9</v>
      </c>
      <c r="P29" s="350">
        <f>'Z7'!AB30</f>
        <v>20.599999999999998</v>
      </c>
    </row>
    <row r="30" spans="1:16">
      <c r="A30" s="251">
        <v>4</v>
      </c>
      <c r="B30" s="251">
        <f>Seznam!B93</f>
        <v>9</v>
      </c>
      <c r="C30" s="252" t="str">
        <f>Seznam!C93</f>
        <v>Michálková Veronika</v>
      </c>
      <c r="D30" s="96">
        <f>Seznam!D93</f>
        <v>2006</v>
      </c>
      <c r="E30" s="253" t="str">
        <f>Seznam!E93</f>
        <v>SK Jihlava</v>
      </c>
      <c r="F30" s="251" t="str">
        <f>Seznam!F93</f>
        <v>CZE</v>
      </c>
      <c r="G30" s="255">
        <f>'Z7'!X17</f>
        <v>3.5</v>
      </c>
      <c r="H30" s="256">
        <f>'Z7'!Y17</f>
        <v>4.9000000000000004</v>
      </c>
      <c r="I30" s="255">
        <f>'Z7'!Z17</f>
        <v>0</v>
      </c>
      <c r="J30" s="257">
        <f>'Z7'!AA17</f>
        <v>8.4</v>
      </c>
      <c r="K30" s="254" t="str">
        <f>'Z7'!W34</f>
        <v>míč</v>
      </c>
      <c r="L30" s="255">
        <f>'Z7'!X34</f>
        <v>4.5</v>
      </c>
      <c r="M30" s="256">
        <f>'Z7'!Y34</f>
        <v>6.6000000000000005</v>
      </c>
      <c r="N30" s="255">
        <f>'Z7'!Z34</f>
        <v>0</v>
      </c>
      <c r="O30" s="257">
        <f>'Z7'!AA34</f>
        <v>11.100000000000001</v>
      </c>
      <c r="P30" s="299">
        <f>'Z7'!AB34</f>
        <v>19.5</v>
      </c>
    </row>
    <row r="31" spans="1:16">
      <c r="A31" s="251">
        <v>5</v>
      </c>
      <c r="B31" s="251">
        <f>Seznam!B95</f>
        <v>11</v>
      </c>
      <c r="C31" s="252" t="str">
        <f>Seznam!C95</f>
        <v>Blatecká Michaela</v>
      </c>
      <c r="D31" s="96">
        <f>Seznam!D95</f>
        <v>2006</v>
      </c>
      <c r="E31" s="253" t="str">
        <f>Seznam!E95</f>
        <v>SK Tart MS Brno</v>
      </c>
      <c r="F31" s="251" t="str">
        <f>Seznam!F95</f>
        <v>CZE</v>
      </c>
      <c r="G31" s="255">
        <f>'Z7'!X19</f>
        <v>3.5</v>
      </c>
      <c r="H31" s="256">
        <f>'Z7'!Y19</f>
        <v>6.85</v>
      </c>
      <c r="I31" s="255">
        <f>'Z7'!Z19</f>
        <v>0</v>
      </c>
      <c r="J31" s="257">
        <f>'Z7'!AA19</f>
        <v>10.35</v>
      </c>
      <c r="K31" s="254" t="str">
        <f>'Z7'!W36</f>
        <v>stuha</v>
      </c>
      <c r="L31" s="255">
        <f>'Z7'!X36</f>
        <v>3.7</v>
      </c>
      <c r="M31" s="256">
        <f>'Z7'!Y36</f>
        <v>4.05</v>
      </c>
      <c r="N31" s="255">
        <f>'Z7'!Z36</f>
        <v>0</v>
      </c>
      <c r="O31" s="257">
        <f>'Z7'!AA36</f>
        <v>7.75</v>
      </c>
      <c r="P31" s="299">
        <f>'Z7'!AB36</f>
        <v>18.100000000000001</v>
      </c>
    </row>
    <row r="32" spans="1:16">
      <c r="A32" s="251">
        <v>6</v>
      </c>
      <c r="B32" s="251">
        <f>Seznam!B85</f>
        <v>1</v>
      </c>
      <c r="C32" s="252" t="str">
        <f>Seznam!C85</f>
        <v>Hoffmannová Tereza</v>
      </c>
      <c r="D32" s="96">
        <f>Seznam!D85</f>
        <v>2004</v>
      </c>
      <c r="E32" s="253" t="str">
        <f>Seznam!E85</f>
        <v>TJ ZŠ Hostivař Praha</v>
      </c>
      <c r="F32" s="251" t="str">
        <f>Seznam!F85</f>
        <v>CZE</v>
      </c>
      <c r="G32" s="255">
        <f>'Z7'!X9</f>
        <v>4.1999999999999993</v>
      </c>
      <c r="H32" s="256">
        <f>'Z7'!Y9</f>
        <v>5.9499999999999993</v>
      </c>
      <c r="I32" s="255">
        <f>'Z7'!Z9</f>
        <v>0</v>
      </c>
      <c r="J32" s="257">
        <f>'Z7'!AA9</f>
        <v>10.149999999999999</v>
      </c>
      <c r="K32" s="254" t="str">
        <f>'Z7'!W26</f>
        <v>stuha</v>
      </c>
      <c r="L32" s="255">
        <f>'Z7'!X26</f>
        <v>2.7</v>
      </c>
      <c r="M32" s="256">
        <f>'Z7'!Y26</f>
        <v>4.0999999999999996</v>
      </c>
      <c r="N32" s="255">
        <f>'Z7'!Z26</f>
        <v>0</v>
      </c>
      <c r="O32" s="257">
        <f>'Z7'!AA26</f>
        <v>6.8</v>
      </c>
      <c r="P32" s="299">
        <f>'Z7'!AB26</f>
        <v>16.95</v>
      </c>
    </row>
    <row r="33" spans="1:16">
      <c r="A33" s="251">
        <v>7</v>
      </c>
      <c r="B33" s="251">
        <f>Seznam!B87</f>
        <v>3</v>
      </c>
      <c r="C33" s="252" t="str">
        <f>Seznam!C87</f>
        <v>Bencová Karolína</v>
      </c>
      <c r="D33" s="96">
        <f>Seznam!D87</f>
        <v>2006</v>
      </c>
      <c r="E33" s="253" t="str">
        <f>Seznam!E87</f>
        <v>ŠSK Active Žďár nad Sázavou</v>
      </c>
      <c r="F33" s="251" t="str">
        <f>Seznam!F87</f>
        <v>CZE</v>
      </c>
      <c r="G33" s="255">
        <f>'Z7'!X11</f>
        <v>3.5</v>
      </c>
      <c r="H33" s="256">
        <f>'Z7'!Y11</f>
        <v>5.0999999999999996</v>
      </c>
      <c r="I33" s="255">
        <f>'Z7'!Z11</f>
        <v>0</v>
      </c>
      <c r="J33" s="257">
        <f>'Z7'!AA11</f>
        <v>8.6</v>
      </c>
      <c r="K33" s="254" t="str">
        <f>'Z7'!W28</f>
        <v>míč</v>
      </c>
      <c r="L33" s="255">
        <f>'Z7'!X28</f>
        <v>3.8</v>
      </c>
      <c r="M33" s="256">
        <f>'Z7'!Y28</f>
        <v>4.4500000000000011</v>
      </c>
      <c r="N33" s="255">
        <f>'Z7'!Z28</f>
        <v>0</v>
      </c>
      <c r="O33" s="257">
        <f>'Z7'!AA28</f>
        <v>8.25</v>
      </c>
      <c r="P33" s="299">
        <f>'Z7'!AB28</f>
        <v>16.850000000000001</v>
      </c>
    </row>
    <row r="34" spans="1:16">
      <c r="A34" s="251">
        <v>8</v>
      </c>
      <c r="B34" s="251">
        <f>Seznam!B88</f>
        <v>4</v>
      </c>
      <c r="C34" s="252" t="str">
        <f>Seznam!C88</f>
        <v>Kohnová Karolína</v>
      </c>
      <c r="D34" s="96">
        <f>Seznam!D88</f>
        <v>2006</v>
      </c>
      <c r="E34" s="253" t="str">
        <f>Seznam!E88</f>
        <v>TJ Sokol Bedřichov</v>
      </c>
      <c r="F34" s="251" t="str">
        <f>Seznam!F88</f>
        <v>CZE</v>
      </c>
      <c r="G34" s="255">
        <f>'Z7'!X12</f>
        <v>2.9000000000000004</v>
      </c>
      <c r="H34" s="256">
        <f>'Z7'!Y12</f>
        <v>4.8000000000000007</v>
      </c>
      <c r="I34" s="255">
        <f>'Z7'!Z12</f>
        <v>0</v>
      </c>
      <c r="J34" s="257">
        <f>'Z7'!AA12</f>
        <v>7.7000000000000011</v>
      </c>
      <c r="K34" s="254" t="str">
        <f>'Z7'!W29</f>
        <v>míč</v>
      </c>
      <c r="L34" s="255">
        <f>'Z7'!X29</f>
        <v>3.8</v>
      </c>
      <c r="M34" s="256">
        <f>'Z7'!Y29</f>
        <v>5.15</v>
      </c>
      <c r="N34" s="255">
        <f>'Z7'!Z29</f>
        <v>0</v>
      </c>
      <c r="O34" s="257">
        <f>'Z7'!AA29</f>
        <v>8.9499999999999993</v>
      </c>
      <c r="P34" s="299">
        <f>'Z7'!AB29</f>
        <v>16.649999999999999</v>
      </c>
    </row>
    <row r="35" spans="1:16">
      <c r="A35" s="251">
        <v>9</v>
      </c>
      <c r="B35" s="251">
        <f>Seznam!B91</f>
        <v>7</v>
      </c>
      <c r="C35" s="252" t="str">
        <f>Seznam!C91</f>
        <v>Štěpánková Ema</v>
      </c>
      <c r="D35" s="96">
        <f>Seznam!D91</f>
        <v>2006</v>
      </c>
      <c r="E35" s="253" t="str">
        <f>Seznam!E91</f>
        <v>TJ Bohemians Praha</v>
      </c>
      <c r="F35" s="251" t="str">
        <f>Seznam!F91</f>
        <v>CZE</v>
      </c>
      <c r="G35" s="255">
        <f>'Z7'!X15</f>
        <v>3.0999999999999996</v>
      </c>
      <c r="H35" s="256">
        <f>'Z7'!Y15</f>
        <v>5.15</v>
      </c>
      <c r="I35" s="255">
        <f>'Z7'!Z15</f>
        <v>0</v>
      </c>
      <c r="J35" s="257">
        <f>'Z7'!AA15</f>
        <v>8.25</v>
      </c>
      <c r="K35" s="254" t="str">
        <f>'Z7'!W32</f>
        <v>stuha</v>
      </c>
      <c r="L35" s="255">
        <f>'Z7'!X32</f>
        <v>3.6999999999999997</v>
      </c>
      <c r="M35" s="256">
        <f>'Z7'!Y32</f>
        <v>4.3</v>
      </c>
      <c r="N35" s="255">
        <f>'Z7'!Z32</f>
        <v>0</v>
      </c>
      <c r="O35" s="257">
        <f>'Z7'!AA32</f>
        <v>8</v>
      </c>
      <c r="P35" s="299">
        <f>'Z7'!AB32</f>
        <v>16.25</v>
      </c>
    </row>
    <row r="36" spans="1:16">
      <c r="A36" s="251">
        <v>10</v>
      </c>
      <c r="B36" s="251">
        <f>Seznam!B96</f>
        <v>12</v>
      </c>
      <c r="C36" s="252" t="str">
        <f>Seznam!C96</f>
        <v>Vintrová Lucie</v>
      </c>
      <c r="D36" s="96">
        <f>Seznam!D96</f>
        <v>2005</v>
      </c>
      <c r="E36" s="253" t="str">
        <f>Seznam!E96</f>
        <v>TJ ZŠ Hostivař Praha</v>
      </c>
      <c r="F36" s="251" t="str">
        <f>Seznam!F96</f>
        <v>CZE</v>
      </c>
      <c r="G36" s="255">
        <f>'Z7'!X20</f>
        <v>3.2</v>
      </c>
      <c r="H36" s="256">
        <f>'Z7'!Y20</f>
        <v>5.15</v>
      </c>
      <c r="I36" s="255">
        <f>'Z7'!Z20</f>
        <v>0</v>
      </c>
      <c r="J36" s="257">
        <f>'Z7'!AA20</f>
        <v>8.3500000000000014</v>
      </c>
      <c r="K36" s="254" t="str">
        <f>'Z7'!W37</f>
        <v>stuha</v>
      </c>
      <c r="L36" s="255">
        <f>'Z7'!X37</f>
        <v>2.7</v>
      </c>
      <c r="M36" s="256">
        <f>'Z7'!Y37</f>
        <v>4.55</v>
      </c>
      <c r="N36" s="255">
        <f>'Z7'!Z37</f>
        <v>0</v>
      </c>
      <c r="O36" s="257">
        <f>'Z7'!AA37</f>
        <v>7.25</v>
      </c>
      <c r="P36" s="299">
        <f>'Z7'!AB37</f>
        <v>15.600000000000001</v>
      </c>
    </row>
    <row r="37" spans="1:16">
      <c r="A37" s="251">
        <v>11</v>
      </c>
      <c r="B37" s="251">
        <f>Seznam!B92</f>
        <v>8</v>
      </c>
      <c r="C37" s="252" t="str">
        <f>Seznam!C92</f>
        <v>Vedralová Kristýna</v>
      </c>
      <c r="D37" s="96">
        <f>Seznam!D92</f>
        <v>2005</v>
      </c>
      <c r="E37" s="253" t="str">
        <f>Seznam!E92</f>
        <v>TJ Sokol Bedřichov</v>
      </c>
      <c r="F37" s="251" t="str">
        <f>Seznam!F92</f>
        <v>CZE</v>
      </c>
      <c r="G37" s="255">
        <f>'Z7'!X16</f>
        <v>3.7</v>
      </c>
      <c r="H37" s="256">
        <f>'Z7'!Y16</f>
        <v>5.3000000000000007</v>
      </c>
      <c r="I37" s="255">
        <f>'Z7'!Z16</f>
        <v>0</v>
      </c>
      <c r="J37" s="257">
        <f>'Z7'!AA16</f>
        <v>9</v>
      </c>
      <c r="K37" s="254" t="str">
        <f>'Z7'!W33</f>
        <v>stuha</v>
      </c>
      <c r="L37" s="255">
        <f>'Z7'!X33</f>
        <v>3.1</v>
      </c>
      <c r="M37" s="256">
        <f>'Z7'!Y33</f>
        <v>3.1499999999999995</v>
      </c>
      <c r="N37" s="255">
        <f>'Z7'!Z33</f>
        <v>0</v>
      </c>
      <c r="O37" s="257">
        <f>'Z7'!AA33</f>
        <v>6.25</v>
      </c>
      <c r="P37" s="299">
        <f>'Z7'!AB33</f>
        <v>15.25</v>
      </c>
    </row>
    <row r="38" spans="1:16">
      <c r="A38" s="251">
        <v>12</v>
      </c>
      <c r="B38" s="251">
        <f>Seznam!B90</f>
        <v>6</v>
      </c>
      <c r="C38" s="252" t="str">
        <f>Seznam!C90</f>
        <v>Štrbac Nera</v>
      </c>
      <c r="D38" s="96">
        <f>Seznam!D90</f>
        <v>2004</v>
      </c>
      <c r="E38" s="253" t="str">
        <f>Seznam!E90</f>
        <v>GK Maksimir</v>
      </c>
      <c r="F38" s="251" t="str">
        <f>Seznam!F90</f>
        <v>CRO</v>
      </c>
      <c r="G38" s="255">
        <f>'Z7'!X14</f>
        <v>2.5</v>
      </c>
      <c r="H38" s="256">
        <f>'Z7'!Y14</f>
        <v>3.1000000000000005</v>
      </c>
      <c r="I38" s="255">
        <f>'Z7'!Z14</f>
        <v>0</v>
      </c>
      <c r="J38" s="257">
        <f>'Z7'!AA14</f>
        <v>5.6000000000000005</v>
      </c>
      <c r="K38" s="254" t="str">
        <f>'Z7'!W31</f>
        <v>míč</v>
      </c>
      <c r="L38" s="255">
        <f>'Z7'!X31</f>
        <v>5.5</v>
      </c>
      <c r="M38" s="256">
        <f>'Z7'!Y31</f>
        <v>3.9000000000000004</v>
      </c>
      <c r="N38" s="255">
        <f>'Z7'!Z31</f>
        <v>0</v>
      </c>
      <c r="O38" s="257">
        <f>'Z7'!AA31</f>
        <v>9.4</v>
      </c>
      <c r="P38" s="299">
        <f>'Z7'!AB31</f>
        <v>15</v>
      </c>
    </row>
    <row r="39" spans="1:16">
      <c r="A39" s="251">
        <v>13</v>
      </c>
      <c r="B39" s="251">
        <f>Seznam!B94</f>
        <v>10</v>
      </c>
      <c r="C39" s="252" t="str">
        <f>Seznam!C94</f>
        <v>Macešková Veronika</v>
      </c>
      <c r="D39" s="96">
        <f>Seznam!D94</f>
        <v>0</v>
      </c>
      <c r="E39" s="253" t="str">
        <f>Seznam!E94</f>
        <v>TJ SPKV</v>
      </c>
      <c r="F39" s="251" t="str">
        <f>Seznam!F94</f>
        <v>CZE</v>
      </c>
      <c r="G39" s="255">
        <f>'Z7'!X18</f>
        <v>3.3</v>
      </c>
      <c r="H39" s="256">
        <f>'Z7'!Y18</f>
        <v>5.85</v>
      </c>
      <c r="I39" s="255">
        <f>'Z7'!Z18</f>
        <v>0</v>
      </c>
      <c r="J39" s="257">
        <f>'Z7'!AA18</f>
        <v>9.1499999999999986</v>
      </c>
      <c r="K39" s="254" t="str">
        <f>'Z7'!W35</f>
        <v>stuha</v>
      </c>
      <c r="L39" s="255">
        <f>'Z7'!X35</f>
        <v>2</v>
      </c>
      <c r="M39" s="256">
        <f>'Z7'!Y35</f>
        <v>3.6999999999999993</v>
      </c>
      <c r="N39" s="255">
        <f>'Z7'!Z35</f>
        <v>0</v>
      </c>
      <c r="O39" s="257">
        <f>'Z7'!AA35</f>
        <v>5.6999999999999993</v>
      </c>
      <c r="P39" s="299">
        <f>'Z7'!AB35</f>
        <v>14.849999999999998</v>
      </c>
    </row>
    <row r="40" spans="1:16" ht="15.75" thickBot="1">
      <c r="A40" s="193">
        <v>14</v>
      </c>
      <c r="B40" s="193">
        <f>Seznam!B86</f>
        <v>2</v>
      </c>
      <c r="C40" s="194" t="str">
        <f>Seznam!C86</f>
        <v>Hnízdová Sára</v>
      </c>
      <c r="D40" s="195">
        <f>Seznam!D86</f>
        <v>2005</v>
      </c>
      <c r="E40" s="196" t="str">
        <f>Seznam!E86</f>
        <v>TJ Bohemians Praha</v>
      </c>
      <c r="F40" s="193" t="str">
        <f>Seznam!F86</f>
        <v>CZE</v>
      </c>
      <c r="G40" s="109">
        <f>'Z7'!X10</f>
        <v>2.5</v>
      </c>
      <c r="H40" s="72">
        <f>'Z7'!Y10</f>
        <v>3.3</v>
      </c>
      <c r="I40" s="109">
        <f>'Z7'!Z10</f>
        <v>0</v>
      </c>
      <c r="J40" s="110">
        <f>'Z7'!AA10</f>
        <v>5.8</v>
      </c>
      <c r="K40" s="118" t="str">
        <f>'Z7'!W27</f>
        <v>stuha</v>
      </c>
      <c r="L40" s="109">
        <f>'Z7'!X27</f>
        <v>2.5</v>
      </c>
      <c r="M40" s="72">
        <f>'Z7'!Y27</f>
        <v>3.3500000000000005</v>
      </c>
      <c r="N40" s="109">
        <f>'Z7'!Z27</f>
        <v>0</v>
      </c>
      <c r="O40" s="110">
        <f>'Z7'!AA27</f>
        <v>5.8500000000000005</v>
      </c>
      <c r="P40" s="300">
        <f>'Z7'!AB27</f>
        <v>11.65</v>
      </c>
    </row>
    <row r="41" spans="1:16" ht="15.75" thickTop="1"/>
  </sheetData>
  <sortState ref="B27:P40">
    <sortCondition descending="1" ref="P27:P40"/>
  </sortState>
  <mergeCells count="10">
    <mergeCell ref="A1:K1"/>
    <mergeCell ref="A3:K3"/>
    <mergeCell ref="A5:K5"/>
    <mergeCell ref="A7:K7"/>
    <mergeCell ref="K25:K26"/>
    <mergeCell ref="K11:K12"/>
    <mergeCell ref="G10:J10"/>
    <mergeCell ref="K10:O10"/>
    <mergeCell ref="G24:J24"/>
    <mergeCell ref="K24:O24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opLeftCell="A26" workbookViewId="0">
      <selection activeCell="E33" sqref="E33"/>
    </sheetView>
  </sheetViews>
  <sheetFormatPr defaultRowHeight="15"/>
  <cols>
    <col min="1" max="1" width="9.7109375" style="77" customWidth="1"/>
    <col min="2" max="2" width="5.85546875" style="77" bestFit="1" customWidth="1"/>
    <col min="3" max="3" width="22.42578125" style="77" bestFit="1" customWidth="1"/>
    <col min="4" max="4" width="6.7109375" style="76" customWidth="1"/>
    <col min="5" max="5" width="41.140625" style="77" bestFit="1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Popis!$B$13</f>
        <v>8. kategorie: Seniorky, ročník 2003 a starší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Popis!$D$13</f>
        <v>sestava se stuhou</v>
      </c>
      <c r="H10" s="537"/>
      <c r="I10" s="537"/>
      <c r="J10" s="538"/>
      <c r="K10" s="539" t="str">
        <f>Kat8S2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403" t="s">
        <v>8</v>
      </c>
      <c r="H12" s="195" t="s">
        <v>11</v>
      </c>
      <c r="I12" s="195"/>
      <c r="J12" s="404"/>
      <c r="K12" s="536"/>
      <c r="L12" s="407" t="s">
        <v>8</v>
      </c>
      <c r="M12" s="195" t="s">
        <v>11</v>
      </c>
      <c r="N12" s="195"/>
      <c r="O12" s="404"/>
      <c r="P12" s="408"/>
    </row>
    <row r="13" spans="1:16" ht="16.5" hidden="1" customHeight="1">
      <c r="A13" s="83">
        <v>1</v>
      </c>
      <c r="B13" s="79">
        <v>17</v>
      </c>
      <c r="C13" s="98"/>
      <c r="D13" s="99"/>
      <c r="E13" s="100"/>
      <c r="F13" s="101" t="s">
        <v>1048</v>
      </c>
      <c r="G13" s="405">
        <v>0</v>
      </c>
      <c r="H13" s="405" t="e">
        <v>#NUM!</v>
      </c>
      <c r="I13" s="405">
        <v>0</v>
      </c>
      <c r="J13" s="406" t="e">
        <v>#NUM!</v>
      </c>
      <c r="K13" s="115"/>
      <c r="L13" s="102">
        <v>0</v>
      </c>
      <c r="M13" s="102" t="e">
        <v>#NUM!</v>
      </c>
      <c r="N13" s="102">
        <v>0</v>
      </c>
      <c r="O13" s="103" t="e">
        <v>#NUM!</v>
      </c>
      <c r="P13" s="116" t="e">
        <v>#NUM!</v>
      </c>
    </row>
    <row r="14" spans="1:16" ht="16.5" customHeight="1" thickTop="1">
      <c r="A14" s="454">
        <v>1</v>
      </c>
      <c r="B14" s="454">
        <f>Seznam!B100</f>
        <v>2</v>
      </c>
      <c r="C14" s="475" t="str">
        <f>Seznam!C100</f>
        <v>Šebková Natálie</v>
      </c>
      <c r="D14" s="454">
        <f>Seznam!D100</f>
        <v>0</v>
      </c>
      <c r="E14" s="475" t="str">
        <f>Seznam!E100</f>
        <v>TJ Sokol Praha VII</v>
      </c>
      <c r="F14" s="113" t="str">
        <f>Seznam!F100</f>
        <v>CZE</v>
      </c>
      <c r="G14" s="473">
        <f>'Z8'!X10</f>
        <v>6.2</v>
      </c>
      <c r="H14" s="479">
        <f>'Z8'!Y10</f>
        <v>6</v>
      </c>
      <c r="I14" s="473">
        <f>'Z8'!Z10</f>
        <v>0</v>
      </c>
      <c r="J14" s="480">
        <f>'Z8'!AA10</f>
        <v>12.2</v>
      </c>
      <c r="K14" s="482" t="str">
        <f>'Z8'!W15</f>
        <v>obruč</v>
      </c>
      <c r="L14" s="473">
        <f>'Z8'!X15</f>
        <v>6</v>
      </c>
      <c r="M14" s="479">
        <f>'Z8'!Y15</f>
        <v>5</v>
      </c>
      <c r="N14" s="473">
        <f>'Z8'!Z15</f>
        <v>0</v>
      </c>
      <c r="O14" s="480">
        <f>'Z8'!AA15</f>
        <v>11</v>
      </c>
      <c r="P14" s="483">
        <f>'Z8'!AB15</f>
        <v>23.2</v>
      </c>
    </row>
    <row r="15" spans="1:16" s="104" customFormat="1" ht="17.25" thickBot="1">
      <c r="A15" s="351">
        <v>2</v>
      </c>
      <c r="B15" s="351">
        <f>Seznam!B99</f>
        <v>1</v>
      </c>
      <c r="C15" s="474" t="str">
        <f>Seznam!C99</f>
        <v>Klicmanová Kateřina</v>
      </c>
      <c r="D15" s="476">
        <f>Seznam!D99</f>
        <v>2000</v>
      </c>
      <c r="E15" s="477" t="str">
        <f>Seznam!E99</f>
        <v>TJ ZŠ Hostivař Praha</v>
      </c>
      <c r="F15" s="478" t="str">
        <f>Seznam!F99</f>
        <v>CZE</v>
      </c>
      <c r="G15" s="352">
        <f>'Z8'!X9</f>
        <v>3.9000000000000004</v>
      </c>
      <c r="H15" s="334">
        <f>'Z8'!Y9</f>
        <v>4.8500000000000005</v>
      </c>
      <c r="I15" s="352">
        <f>'Z8'!Z9</f>
        <v>0</v>
      </c>
      <c r="J15" s="353">
        <f>'Z8'!AA9</f>
        <v>8.75</v>
      </c>
      <c r="K15" s="481" t="str">
        <f>'Z8'!W14</f>
        <v>míč</v>
      </c>
      <c r="L15" s="352">
        <f>'Z8'!X14</f>
        <v>3.8</v>
      </c>
      <c r="M15" s="334">
        <f>'Z8'!Y14</f>
        <v>5.45</v>
      </c>
      <c r="N15" s="352">
        <f>'Z8'!Z14</f>
        <v>0</v>
      </c>
      <c r="O15" s="353">
        <f>'Z8'!AA14</f>
        <v>9.25</v>
      </c>
      <c r="P15" s="354">
        <f>'Z8'!AB14</f>
        <v>18</v>
      </c>
    </row>
    <row r="16" spans="1:16" ht="15.75" thickTop="1"/>
    <row r="18" spans="1:16" ht="20.25" thickBot="1">
      <c r="A18" s="54" t="s">
        <v>1619</v>
      </c>
    </row>
    <row r="19" spans="1:16" ht="17.25" thickTop="1">
      <c r="A19" s="78"/>
      <c r="B19" s="79"/>
      <c r="C19" s="80"/>
      <c r="D19" s="81"/>
      <c r="E19" s="82"/>
      <c r="F19" s="295"/>
      <c r="G19" s="537" t="str">
        <f>Popis!$D$14</f>
        <v>sestava s kužely</v>
      </c>
      <c r="H19" s="537"/>
      <c r="I19" s="537"/>
      <c r="J19" s="538"/>
      <c r="K19" s="539" t="str">
        <f>Kat8S2</f>
        <v>sestava s libovolným náčiním</v>
      </c>
      <c r="L19" s="540"/>
      <c r="M19" s="540"/>
      <c r="N19" s="540"/>
      <c r="O19" s="541"/>
      <c r="P19" s="112"/>
    </row>
    <row r="20" spans="1:16" ht="16.5">
      <c r="A20" s="84" t="s">
        <v>1042</v>
      </c>
      <c r="B20" s="85" t="s">
        <v>1043</v>
      </c>
      <c r="C20" s="86" t="s">
        <v>1044</v>
      </c>
      <c r="D20" s="87" t="s">
        <v>2</v>
      </c>
      <c r="E20" s="88" t="s">
        <v>3</v>
      </c>
      <c r="F20" s="296" t="s">
        <v>4</v>
      </c>
      <c r="G20" s="293" t="s">
        <v>1045</v>
      </c>
      <c r="H20" s="89" t="s">
        <v>1046</v>
      </c>
      <c r="I20" s="89" t="s">
        <v>5</v>
      </c>
      <c r="J20" s="90" t="s">
        <v>1047</v>
      </c>
      <c r="K20" s="535" t="s">
        <v>1049</v>
      </c>
      <c r="L20" s="69" t="s">
        <v>1045</v>
      </c>
      <c r="M20" s="89" t="s">
        <v>1046</v>
      </c>
      <c r="N20" s="89" t="s">
        <v>5</v>
      </c>
      <c r="O20" s="90" t="s">
        <v>1047</v>
      </c>
      <c r="P20" s="113" t="s">
        <v>1050</v>
      </c>
    </row>
    <row r="21" spans="1:16" ht="15.75" thickBot="1">
      <c r="A21" s="91"/>
      <c r="B21" s="92"/>
      <c r="C21" s="93"/>
      <c r="D21" s="94"/>
      <c r="E21" s="95"/>
      <c r="F21" s="297"/>
      <c r="G21" s="294" t="s">
        <v>8</v>
      </c>
      <c r="H21" s="96" t="s">
        <v>11</v>
      </c>
      <c r="I21" s="96"/>
      <c r="J21" s="97"/>
      <c r="K21" s="536"/>
      <c r="L21" s="71" t="s">
        <v>8</v>
      </c>
      <c r="M21" s="96" t="s">
        <v>11</v>
      </c>
      <c r="N21" s="96"/>
      <c r="O21" s="97"/>
      <c r="P21" s="114"/>
    </row>
    <row r="22" spans="1:16" ht="17.25" thickTop="1">
      <c r="A22" s="569">
        <v>1</v>
      </c>
      <c r="B22" s="542">
        <v>16</v>
      </c>
      <c r="C22" s="543" t="s">
        <v>1563</v>
      </c>
      <c r="D22" s="544">
        <v>2008</v>
      </c>
      <c r="E22" s="545" t="s">
        <v>1556</v>
      </c>
      <c r="F22" s="542" t="s">
        <v>1048</v>
      </c>
      <c r="G22" s="546">
        <v>3.8</v>
      </c>
      <c r="H22" s="547">
        <v>5.0500000000000007</v>
      </c>
      <c r="I22" s="546">
        <v>0</v>
      </c>
      <c r="J22" s="548">
        <v>8.8500000000000014</v>
      </c>
      <c r="K22" s="549" t="s">
        <v>1610</v>
      </c>
      <c r="L22" s="546">
        <v>4.2</v>
      </c>
      <c r="M22" s="547">
        <v>5.4</v>
      </c>
      <c r="N22" s="546">
        <v>0</v>
      </c>
      <c r="O22" s="548">
        <v>9.6000000000000014</v>
      </c>
      <c r="P22" s="550">
        <v>18.450000000000003</v>
      </c>
    </row>
    <row r="23" spans="1:16" ht="16.5">
      <c r="A23" s="569">
        <v>2</v>
      </c>
      <c r="B23" s="542">
        <v>7</v>
      </c>
      <c r="C23" s="543" t="s">
        <v>1534</v>
      </c>
      <c r="D23" s="544">
        <v>2008</v>
      </c>
      <c r="E23" s="545" t="s">
        <v>1533</v>
      </c>
      <c r="F23" s="542" t="s">
        <v>1048</v>
      </c>
      <c r="G23" s="546">
        <v>3.9000000000000004</v>
      </c>
      <c r="H23" s="547">
        <v>5.8000000000000007</v>
      </c>
      <c r="I23" s="546">
        <v>0</v>
      </c>
      <c r="J23" s="548">
        <v>9.7000000000000011</v>
      </c>
      <c r="K23" s="549" t="s">
        <v>1610</v>
      </c>
      <c r="L23" s="546">
        <v>3.6</v>
      </c>
      <c r="M23" s="547">
        <v>3.8499999999999996</v>
      </c>
      <c r="N23" s="546">
        <v>0</v>
      </c>
      <c r="O23" s="548">
        <v>7.4499999999999993</v>
      </c>
      <c r="P23" s="550">
        <v>17.149999999999999</v>
      </c>
    </row>
    <row r="24" spans="1:16" ht="16.5">
      <c r="A24" s="569">
        <v>3</v>
      </c>
      <c r="B24" s="542">
        <v>19</v>
      </c>
      <c r="C24" s="543" t="s">
        <v>1561</v>
      </c>
      <c r="D24" s="544">
        <v>2008</v>
      </c>
      <c r="E24" s="545" t="s">
        <v>1556</v>
      </c>
      <c r="F24" s="542" t="s">
        <v>1048</v>
      </c>
      <c r="G24" s="546">
        <v>2.9</v>
      </c>
      <c r="H24" s="547">
        <v>3.6500000000000004</v>
      </c>
      <c r="I24" s="546">
        <v>0</v>
      </c>
      <c r="J24" s="548">
        <v>6.5500000000000007</v>
      </c>
      <c r="K24" s="549" t="s">
        <v>1610</v>
      </c>
      <c r="L24" s="546">
        <v>3.6</v>
      </c>
      <c r="M24" s="547">
        <v>4.9499999999999993</v>
      </c>
      <c r="N24" s="546">
        <v>0</v>
      </c>
      <c r="O24" s="548">
        <v>8.5499999999999989</v>
      </c>
      <c r="P24" s="550">
        <v>15.1</v>
      </c>
    </row>
    <row r="25" spans="1:16">
      <c r="A25" s="570">
        <v>4</v>
      </c>
      <c r="B25" s="551">
        <v>8</v>
      </c>
      <c r="C25" s="552" t="s">
        <v>1585</v>
      </c>
      <c r="D25" s="553">
        <v>2008</v>
      </c>
      <c r="E25" s="554" t="s">
        <v>1551</v>
      </c>
      <c r="F25" s="551" t="s">
        <v>1582</v>
      </c>
      <c r="G25" s="555">
        <v>2.4000000000000004</v>
      </c>
      <c r="H25" s="556">
        <v>2.7499999999999991</v>
      </c>
      <c r="I25" s="555">
        <v>0</v>
      </c>
      <c r="J25" s="557">
        <v>5.1499999999999995</v>
      </c>
      <c r="K25" s="558" t="s">
        <v>1615</v>
      </c>
      <c r="L25" s="555">
        <v>3.5</v>
      </c>
      <c r="M25" s="556">
        <v>4.4000000000000004</v>
      </c>
      <c r="N25" s="555">
        <v>0</v>
      </c>
      <c r="O25" s="557">
        <v>7.9</v>
      </c>
      <c r="P25" s="559">
        <v>13.05</v>
      </c>
    </row>
    <row r="26" spans="1:16">
      <c r="A26" s="570">
        <v>5</v>
      </c>
      <c r="B26" s="551">
        <v>15</v>
      </c>
      <c r="C26" s="552" t="s">
        <v>1438</v>
      </c>
      <c r="D26" s="553">
        <v>2008</v>
      </c>
      <c r="E26" s="554" t="s">
        <v>1444</v>
      </c>
      <c r="F26" s="551" t="s">
        <v>1048</v>
      </c>
      <c r="G26" s="555">
        <v>1.1000000000000001</v>
      </c>
      <c r="H26" s="556">
        <v>3.2</v>
      </c>
      <c r="I26" s="555">
        <v>0</v>
      </c>
      <c r="J26" s="557">
        <v>4.3000000000000007</v>
      </c>
      <c r="K26" s="558" t="s">
        <v>1610</v>
      </c>
      <c r="L26" s="555">
        <v>1.4000000000000001</v>
      </c>
      <c r="M26" s="556">
        <v>3.0999999999999996</v>
      </c>
      <c r="N26" s="555">
        <v>0</v>
      </c>
      <c r="O26" s="557">
        <v>4.5</v>
      </c>
      <c r="P26" s="559">
        <v>8.8000000000000007</v>
      </c>
    </row>
    <row r="27" spans="1:16">
      <c r="A27" s="570">
        <v>6</v>
      </c>
      <c r="B27" s="551">
        <v>12</v>
      </c>
      <c r="C27" s="552" t="s">
        <v>1437</v>
      </c>
      <c r="D27" s="553">
        <v>2008</v>
      </c>
      <c r="E27" s="554" t="s">
        <v>1444</v>
      </c>
      <c r="F27" s="551" t="s">
        <v>1048</v>
      </c>
      <c r="G27" s="555">
        <v>1.8</v>
      </c>
      <c r="H27" s="556">
        <v>3.25</v>
      </c>
      <c r="I27" s="555">
        <v>0</v>
      </c>
      <c r="J27" s="557">
        <v>5.05</v>
      </c>
      <c r="K27" s="558" t="s">
        <v>1610</v>
      </c>
      <c r="L27" s="555">
        <v>1.8</v>
      </c>
      <c r="M27" s="556">
        <v>1.3499999999999996</v>
      </c>
      <c r="N27" s="555">
        <v>0.3</v>
      </c>
      <c r="O27" s="557">
        <v>2.8499999999999996</v>
      </c>
      <c r="P27" s="559">
        <v>7.8999999999999995</v>
      </c>
    </row>
    <row r="28" spans="1:16">
      <c r="A28" s="570">
        <v>7</v>
      </c>
      <c r="B28" s="551">
        <v>13</v>
      </c>
      <c r="C28" s="552" t="s">
        <v>1459</v>
      </c>
      <c r="D28" s="553">
        <v>2008</v>
      </c>
      <c r="E28" s="554" t="s">
        <v>1460</v>
      </c>
      <c r="F28" s="551" t="s">
        <v>1048</v>
      </c>
      <c r="G28" s="555">
        <v>1.2</v>
      </c>
      <c r="H28" s="556">
        <v>1.8500000000000005</v>
      </c>
      <c r="I28" s="555">
        <v>0</v>
      </c>
      <c r="J28" s="557">
        <v>3.0500000000000007</v>
      </c>
      <c r="K28" s="558" t="s">
        <v>1615</v>
      </c>
      <c r="L28" s="555">
        <v>1.2999999999999998</v>
      </c>
      <c r="M28" s="556">
        <v>2.8000000000000007</v>
      </c>
      <c r="N28" s="555">
        <v>0</v>
      </c>
      <c r="O28" s="557">
        <v>4.1000000000000005</v>
      </c>
      <c r="P28" s="559">
        <v>7.1500000000000012</v>
      </c>
    </row>
    <row r="29" spans="1:16">
      <c r="A29" s="570">
        <v>8</v>
      </c>
      <c r="B29" s="551">
        <v>10</v>
      </c>
      <c r="C29" s="552" t="s">
        <v>1562</v>
      </c>
      <c r="D29" s="553">
        <v>2008</v>
      </c>
      <c r="E29" s="554" t="s">
        <v>1556</v>
      </c>
      <c r="F29" s="551" t="s">
        <v>1048</v>
      </c>
      <c r="G29" s="555">
        <v>1.3</v>
      </c>
      <c r="H29" s="556">
        <v>0.20000000000000018</v>
      </c>
      <c r="I29" s="555">
        <v>0</v>
      </c>
      <c r="J29" s="557">
        <v>1.5000000000000002</v>
      </c>
      <c r="K29" s="558" t="s">
        <v>1610</v>
      </c>
      <c r="L29" s="555">
        <v>2.7</v>
      </c>
      <c r="M29" s="556">
        <v>2.6499999999999995</v>
      </c>
      <c r="N29" s="555">
        <v>0</v>
      </c>
      <c r="O29" s="557">
        <v>5.35</v>
      </c>
      <c r="P29" s="559">
        <v>6.85</v>
      </c>
    </row>
    <row r="30" spans="1:16">
      <c r="A30" s="570">
        <v>9</v>
      </c>
      <c r="B30" s="551">
        <v>22</v>
      </c>
      <c r="C30" s="552" t="s">
        <v>1521</v>
      </c>
      <c r="D30" s="553">
        <v>2008</v>
      </c>
      <c r="E30" s="554" t="s">
        <v>1518</v>
      </c>
      <c r="F30" s="551" t="s">
        <v>1048</v>
      </c>
      <c r="G30" s="555">
        <v>0.7</v>
      </c>
      <c r="H30" s="556">
        <v>0.19999999999999929</v>
      </c>
      <c r="I30" s="555">
        <v>0</v>
      </c>
      <c r="J30" s="557">
        <v>0.89999999999999925</v>
      </c>
      <c r="K30" s="558" t="s">
        <v>1607</v>
      </c>
      <c r="L30" s="555">
        <v>2.2999999999999998</v>
      </c>
      <c r="M30" s="556">
        <v>3.2</v>
      </c>
      <c r="N30" s="555">
        <v>0</v>
      </c>
      <c r="O30" s="557">
        <v>5.5</v>
      </c>
      <c r="P30" s="559">
        <v>6.3999999999999995</v>
      </c>
    </row>
    <row r="31" spans="1:16" ht="15.75" thickBot="1">
      <c r="A31" s="560">
        <v>10</v>
      </c>
      <c r="B31" s="560">
        <v>4</v>
      </c>
      <c r="C31" s="561" t="s">
        <v>1418</v>
      </c>
      <c r="D31" s="562">
        <v>2008</v>
      </c>
      <c r="E31" s="563" t="s">
        <v>1416</v>
      </c>
      <c r="F31" s="560" t="s">
        <v>1048</v>
      </c>
      <c r="G31" s="564">
        <v>1.4</v>
      </c>
      <c r="H31" s="565">
        <v>0.60000000000000053</v>
      </c>
      <c r="I31" s="564">
        <v>0</v>
      </c>
      <c r="J31" s="566">
        <v>2.0000000000000004</v>
      </c>
      <c r="K31" s="567" t="s">
        <v>1610</v>
      </c>
      <c r="L31" s="564">
        <v>1.4</v>
      </c>
      <c r="M31" s="565">
        <v>0.84999999999999964</v>
      </c>
      <c r="N31" s="564">
        <v>0</v>
      </c>
      <c r="O31" s="566">
        <v>2.2499999999999996</v>
      </c>
      <c r="P31" s="568">
        <v>4.25</v>
      </c>
    </row>
    <row r="32" spans="1:16" ht="15.75" thickTop="1"/>
    <row r="34" spans="1:16" ht="20.25" thickBot="1">
      <c r="A34" s="54" t="s">
        <v>1620</v>
      </c>
    </row>
    <row r="35" spans="1:16" ht="17.25" thickTop="1">
      <c r="A35" s="78"/>
      <c r="B35" s="79"/>
      <c r="C35" s="80"/>
      <c r="D35" s="81"/>
      <c r="E35" s="82"/>
      <c r="F35" s="295"/>
      <c r="G35" s="537" t="str">
        <f>Popis!$D$14</f>
        <v>sestava s kužely</v>
      </c>
      <c r="H35" s="537"/>
      <c r="I35" s="537"/>
      <c r="J35" s="538"/>
      <c r="K35" s="539" t="str">
        <f>Kat8S2</f>
        <v>sestava s libovolným náčiním</v>
      </c>
      <c r="L35" s="540"/>
      <c r="M35" s="540"/>
      <c r="N35" s="540"/>
      <c r="O35" s="541"/>
      <c r="P35" s="112"/>
    </row>
    <row r="36" spans="1:16" ht="16.5">
      <c r="A36" s="84" t="s">
        <v>1042</v>
      </c>
      <c r="B36" s="85" t="s">
        <v>1043</v>
      </c>
      <c r="C36" s="86" t="s">
        <v>1044</v>
      </c>
      <c r="D36" s="87" t="s">
        <v>2</v>
      </c>
      <c r="E36" s="88" t="s">
        <v>3</v>
      </c>
      <c r="F36" s="296" t="s">
        <v>4</v>
      </c>
      <c r="G36" s="293" t="s">
        <v>1045</v>
      </c>
      <c r="H36" s="89" t="s">
        <v>1046</v>
      </c>
      <c r="I36" s="89" t="s">
        <v>5</v>
      </c>
      <c r="J36" s="90" t="s">
        <v>1047</v>
      </c>
      <c r="K36" s="535" t="s">
        <v>1049</v>
      </c>
      <c r="L36" s="69" t="s">
        <v>1045</v>
      </c>
      <c r="M36" s="89" t="s">
        <v>1046</v>
      </c>
      <c r="N36" s="89" t="s">
        <v>5</v>
      </c>
      <c r="O36" s="90" t="s">
        <v>1047</v>
      </c>
      <c r="P36" s="113" t="s">
        <v>1050</v>
      </c>
    </row>
    <row r="37" spans="1:16" ht="15.75" thickBot="1">
      <c r="A37" s="91"/>
      <c r="B37" s="92"/>
      <c r="C37" s="93"/>
      <c r="D37" s="94"/>
      <c r="E37" s="95"/>
      <c r="F37" s="297"/>
      <c r="G37" s="294" t="s">
        <v>8</v>
      </c>
      <c r="H37" s="96" t="s">
        <v>11</v>
      </c>
      <c r="I37" s="96"/>
      <c r="J37" s="97"/>
      <c r="K37" s="536"/>
      <c r="L37" s="71" t="s">
        <v>8</v>
      </c>
      <c r="M37" s="96" t="s">
        <v>11</v>
      </c>
      <c r="N37" s="96"/>
      <c r="O37" s="97"/>
      <c r="P37" s="114"/>
    </row>
    <row r="38" spans="1:16" ht="17.25" thickTop="1">
      <c r="A38" s="571">
        <v>1</v>
      </c>
      <c r="B38" s="572">
        <v>18</v>
      </c>
      <c r="C38" s="573" t="s">
        <v>1514</v>
      </c>
      <c r="D38" s="574">
        <v>2007</v>
      </c>
      <c r="E38" s="575" t="s">
        <v>1512</v>
      </c>
      <c r="F38" s="576" t="s">
        <v>1048</v>
      </c>
      <c r="G38" s="577">
        <v>2.9000000000000004</v>
      </c>
      <c r="H38" s="578">
        <v>5.25</v>
      </c>
      <c r="I38" s="577">
        <v>0</v>
      </c>
      <c r="J38" s="579">
        <v>8.15</v>
      </c>
      <c r="K38" s="580" t="s">
        <v>1610</v>
      </c>
      <c r="L38" s="577">
        <v>3.4000000000000004</v>
      </c>
      <c r="M38" s="578">
        <v>5.4</v>
      </c>
      <c r="N38" s="577">
        <v>0</v>
      </c>
      <c r="O38" s="579">
        <v>8.8000000000000007</v>
      </c>
      <c r="P38" s="581">
        <v>16.950000000000003</v>
      </c>
    </row>
    <row r="39" spans="1:16" ht="16.5">
      <c r="A39" s="569">
        <v>2</v>
      </c>
      <c r="B39" s="569">
        <v>20</v>
      </c>
      <c r="C39" s="582" t="s">
        <v>1497</v>
      </c>
      <c r="D39" s="583">
        <v>2007</v>
      </c>
      <c r="E39" s="584" t="s">
        <v>1491</v>
      </c>
      <c r="F39" s="569" t="s">
        <v>1493</v>
      </c>
      <c r="G39" s="585">
        <v>1.7999999999999998</v>
      </c>
      <c r="H39" s="586">
        <v>2.7</v>
      </c>
      <c r="I39" s="585">
        <v>0</v>
      </c>
      <c r="J39" s="587">
        <v>4.5</v>
      </c>
      <c r="K39" s="588" t="s">
        <v>1615</v>
      </c>
      <c r="L39" s="585">
        <v>4</v>
      </c>
      <c r="M39" s="586">
        <v>4.7</v>
      </c>
      <c r="N39" s="585">
        <v>0</v>
      </c>
      <c r="O39" s="587">
        <v>8.6999999999999993</v>
      </c>
      <c r="P39" s="589">
        <v>13.2</v>
      </c>
    </row>
    <row r="40" spans="1:16" ht="16.5">
      <c r="A40" s="569">
        <v>3</v>
      </c>
      <c r="B40" s="569">
        <v>23</v>
      </c>
      <c r="C40" s="582" t="s">
        <v>1515</v>
      </c>
      <c r="D40" s="583">
        <v>2007</v>
      </c>
      <c r="E40" s="584" t="s">
        <v>1512</v>
      </c>
      <c r="F40" s="569" t="s">
        <v>1048</v>
      </c>
      <c r="G40" s="585">
        <v>1.8</v>
      </c>
      <c r="H40" s="586">
        <v>4.5</v>
      </c>
      <c r="I40" s="585">
        <v>0</v>
      </c>
      <c r="J40" s="587">
        <v>6.3</v>
      </c>
      <c r="K40" s="588" t="s">
        <v>1607</v>
      </c>
      <c r="L40" s="585">
        <v>2</v>
      </c>
      <c r="M40" s="586">
        <v>4.7</v>
      </c>
      <c r="N40" s="585">
        <v>0</v>
      </c>
      <c r="O40" s="587">
        <v>6.7</v>
      </c>
      <c r="P40" s="589">
        <v>13</v>
      </c>
    </row>
    <row r="41" spans="1:16">
      <c r="A41" s="570">
        <v>4</v>
      </c>
      <c r="B41" s="570">
        <v>24</v>
      </c>
      <c r="C41" s="590" t="s">
        <v>1560</v>
      </c>
      <c r="D41" s="591">
        <v>2007</v>
      </c>
      <c r="E41" s="592" t="s">
        <v>1556</v>
      </c>
      <c r="F41" s="570" t="s">
        <v>1048</v>
      </c>
      <c r="G41" s="593">
        <v>3.2</v>
      </c>
      <c r="H41" s="594">
        <v>3.0999999999999996</v>
      </c>
      <c r="I41" s="593">
        <v>0</v>
      </c>
      <c r="J41" s="595">
        <v>6.3</v>
      </c>
      <c r="K41" s="596" t="s">
        <v>1610</v>
      </c>
      <c r="L41" s="593">
        <v>3.3</v>
      </c>
      <c r="M41" s="594">
        <v>3.8999999999999995</v>
      </c>
      <c r="N41" s="593">
        <v>0.6</v>
      </c>
      <c r="O41" s="595">
        <v>6.6</v>
      </c>
      <c r="P41" s="597">
        <v>12.899999999999999</v>
      </c>
    </row>
    <row r="42" spans="1:16">
      <c r="A42" s="570">
        <v>5</v>
      </c>
      <c r="B42" s="570">
        <v>6</v>
      </c>
      <c r="C42" s="590" t="s">
        <v>1461</v>
      </c>
      <c r="D42" s="591">
        <v>2007</v>
      </c>
      <c r="E42" s="592" t="s">
        <v>1460</v>
      </c>
      <c r="F42" s="570" t="s">
        <v>1048</v>
      </c>
      <c r="G42" s="593">
        <v>2.2999999999999998</v>
      </c>
      <c r="H42" s="594">
        <v>3.45</v>
      </c>
      <c r="I42" s="593">
        <v>0</v>
      </c>
      <c r="J42" s="595">
        <v>5.75</v>
      </c>
      <c r="K42" s="596" t="s">
        <v>1615</v>
      </c>
      <c r="L42" s="593">
        <v>1.4</v>
      </c>
      <c r="M42" s="594">
        <v>3.3999999999999995</v>
      </c>
      <c r="N42" s="593">
        <v>0</v>
      </c>
      <c r="O42" s="595">
        <v>4.7999999999999989</v>
      </c>
      <c r="P42" s="597">
        <v>10.549999999999999</v>
      </c>
    </row>
    <row r="43" spans="1:16">
      <c r="A43" s="570">
        <v>6</v>
      </c>
      <c r="B43" s="551">
        <v>14</v>
      </c>
      <c r="C43" s="552" t="s">
        <v>1579</v>
      </c>
      <c r="D43" s="553">
        <v>2007</v>
      </c>
      <c r="E43" s="554" t="s">
        <v>1597</v>
      </c>
      <c r="F43" s="551" t="s">
        <v>1493</v>
      </c>
      <c r="G43" s="555">
        <v>2</v>
      </c>
      <c r="H43" s="556">
        <v>3.4000000000000004</v>
      </c>
      <c r="I43" s="555">
        <v>0</v>
      </c>
      <c r="J43" s="557">
        <v>5.4</v>
      </c>
      <c r="K43" s="558" t="s">
        <v>1607</v>
      </c>
      <c r="L43" s="555">
        <v>0.89999999999999991</v>
      </c>
      <c r="M43" s="556">
        <v>3.05</v>
      </c>
      <c r="N43" s="555">
        <v>0</v>
      </c>
      <c r="O43" s="557">
        <v>3.9499999999999997</v>
      </c>
      <c r="P43" s="559">
        <v>9.35</v>
      </c>
    </row>
    <row r="44" spans="1:16">
      <c r="A44" s="570">
        <v>7</v>
      </c>
      <c r="B44" s="551">
        <v>5</v>
      </c>
      <c r="C44" s="552" t="s">
        <v>1439</v>
      </c>
      <c r="D44" s="553">
        <v>2007</v>
      </c>
      <c r="E44" s="554" t="s">
        <v>1444</v>
      </c>
      <c r="F44" s="551" t="s">
        <v>1048</v>
      </c>
      <c r="G44" s="555">
        <v>2.2000000000000002</v>
      </c>
      <c r="H44" s="556">
        <v>2.8000000000000007</v>
      </c>
      <c r="I44" s="555">
        <v>0</v>
      </c>
      <c r="J44" s="557">
        <v>5.0000000000000009</v>
      </c>
      <c r="K44" s="558" t="s">
        <v>1610</v>
      </c>
      <c r="L44" s="555">
        <v>1.9</v>
      </c>
      <c r="M44" s="556">
        <v>2.0499999999999998</v>
      </c>
      <c r="N44" s="555">
        <v>0</v>
      </c>
      <c r="O44" s="557">
        <v>3.9499999999999997</v>
      </c>
      <c r="P44" s="559">
        <v>8.9500000000000011</v>
      </c>
    </row>
    <row r="45" spans="1:16">
      <c r="A45" s="570">
        <v>8</v>
      </c>
      <c r="B45" s="551">
        <v>21</v>
      </c>
      <c r="C45" s="552" t="s">
        <v>1580</v>
      </c>
      <c r="D45" s="553">
        <v>2007</v>
      </c>
      <c r="E45" s="554" t="s">
        <v>1597</v>
      </c>
      <c r="F45" s="551" t="s">
        <v>1493</v>
      </c>
      <c r="G45" s="555">
        <v>1</v>
      </c>
      <c r="H45" s="556">
        <v>2.6500000000000004</v>
      </c>
      <c r="I45" s="555">
        <v>0</v>
      </c>
      <c r="J45" s="557">
        <v>3.6500000000000004</v>
      </c>
      <c r="K45" s="558" t="s">
        <v>1615</v>
      </c>
      <c r="L45" s="555">
        <v>2.2999999999999998</v>
      </c>
      <c r="M45" s="556">
        <v>1.5</v>
      </c>
      <c r="N45" s="555">
        <v>0</v>
      </c>
      <c r="O45" s="557">
        <v>3.8</v>
      </c>
      <c r="P45" s="559">
        <v>7.45</v>
      </c>
    </row>
    <row r="46" spans="1:16">
      <c r="A46" s="570">
        <v>9</v>
      </c>
      <c r="B46" s="551">
        <v>11</v>
      </c>
      <c r="C46" s="552" t="s">
        <v>1522</v>
      </c>
      <c r="D46" s="553">
        <v>2007</v>
      </c>
      <c r="E46" s="554" t="s">
        <v>1518</v>
      </c>
      <c r="F46" s="551" t="s">
        <v>1048</v>
      </c>
      <c r="G46" s="555">
        <v>1.4</v>
      </c>
      <c r="H46" s="556">
        <v>1.7999999999999998</v>
      </c>
      <c r="I46" s="555">
        <v>0</v>
      </c>
      <c r="J46" s="557">
        <v>3.1999999999999997</v>
      </c>
      <c r="K46" s="558" t="s">
        <v>1615</v>
      </c>
      <c r="L46" s="555">
        <v>1.5</v>
      </c>
      <c r="M46" s="556">
        <v>2.75</v>
      </c>
      <c r="N46" s="555">
        <v>0</v>
      </c>
      <c r="O46" s="557">
        <v>4.25</v>
      </c>
      <c r="P46" s="559">
        <v>7.4499999999999993</v>
      </c>
    </row>
    <row r="47" spans="1:16">
      <c r="A47" s="570">
        <v>10</v>
      </c>
      <c r="B47" s="551">
        <v>3</v>
      </c>
      <c r="C47" s="552" t="s">
        <v>1581</v>
      </c>
      <c r="D47" s="553">
        <v>2007</v>
      </c>
      <c r="E47" s="554" t="s">
        <v>1597</v>
      </c>
      <c r="F47" s="551" t="s">
        <v>1493</v>
      </c>
      <c r="G47" s="555">
        <v>1.2</v>
      </c>
      <c r="H47" s="556">
        <v>2.0999999999999996</v>
      </c>
      <c r="I47" s="555">
        <v>0</v>
      </c>
      <c r="J47" s="557">
        <v>3.3</v>
      </c>
      <c r="K47" s="558" t="s">
        <v>1615</v>
      </c>
      <c r="L47" s="555">
        <v>1.4</v>
      </c>
      <c r="M47" s="556">
        <v>2.4000000000000004</v>
      </c>
      <c r="N47" s="555">
        <v>0</v>
      </c>
      <c r="O47" s="557">
        <v>3.8000000000000003</v>
      </c>
      <c r="P47" s="559">
        <v>7.1</v>
      </c>
    </row>
    <row r="48" spans="1:16">
      <c r="A48" s="570">
        <v>11</v>
      </c>
      <c r="B48" s="551">
        <v>9</v>
      </c>
      <c r="C48" s="552" t="s">
        <v>1504</v>
      </c>
      <c r="D48" s="553">
        <v>2007</v>
      </c>
      <c r="E48" s="554" t="s">
        <v>1502</v>
      </c>
      <c r="F48" s="551" t="s">
        <v>1048</v>
      </c>
      <c r="G48" s="555">
        <v>0.9</v>
      </c>
      <c r="H48" s="556">
        <v>2.5499999999999998</v>
      </c>
      <c r="I48" s="555">
        <v>0</v>
      </c>
      <c r="J48" s="557">
        <v>3.4499999999999997</v>
      </c>
      <c r="K48" s="558" t="s">
        <v>1610</v>
      </c>
      <c r="L48" s="555">
        <v>1.3</v>
      </c>
      <c r="M48" s="556">
        <v>2.1499999999999995</v>
      </c>
      <c r="N48" s="555">
        <v>0</v>
      </c>
      <c r="O48" s="557">
        <v>3.4499999999999993</v>
      </c>
      <c r="P48" s="559">
        <v>6.8999999999999986</v>
      </c>
    </row>
    <row r="49" spans="1:16">
      <c r="A49" s="570">
        <v>12</v>
      </c>
      <c r="B49" s="551">
        <v>2</v>
      </c>
      <c r="C49" s="552" t="s">
        <v>1523</v>
      </c>
      <c r="D49" s="553">
        <v>2007</v>
      </c>
      <c r="E49" s="554" t="s">
        <v>1518</v>
      </c>
      <c r="F49" s="551" t="s">
        <v>1048</v>
      </c>
      <c r="G49" s="555">
        <v>0.60000000000000009</v>
      </c>
      <c r="H49" s="556">
        <v>2.1500000000000004</v>
      </c>
      <c r="I49" s="555">
        <v>0</v>
      </c>
      <c r="J49" s="557">
        <v>2.7500000000000004</v>
      </c>
      <c r="K49" s="558" t="s">
        <v>1610</v>
      </c>
      <c r="L49" s="555">
        <v>0.7</v>
      </c>
      <c r="M49" s="556">
        <v>2.1500000000000004</v>
      </c>
      <c r="N49" s="555">
        <v>0</v>
      </c>
      <c r="O49" s="557">
        <v>2.8500000000000005</v>
      </c>
      <c r="P49" s="559">
        <v>5.6000000000000014</v>
      </c>
    </row>
    <row r="50" spans="1:16">
      <c r="A50" s="570">
        <v>13</v>
      </c>
      <c r="B50" s="551">
        <v>1</v>
      </c>
      <c r="C50" s="598" t="s">
        <v>1440</v>
      </c>
      <c r="D50" s="599">
        <v>2007</v>
      </c>
      <c r="E50" s="600" t="s">
        <v>1444</v>
      </c>
      <c r="F50" s="601" t="s">
        <v>1048</v>
      </c>
      <c r="G50" s="555">
        <v>1.2</v>
      </c>
      <c r="H50" s="555">
        <v>0</v>
      </c>
      <c r="I50" s="555">
        <v>0</v>
      </c>
      <c r="J50" s="557">
        <v>1.2</v>
      </c>
      <c r="K50" s="602" t="s">
        <v>1607</v>
      </c>
      <c r="L50" s="555">
        <v>1.7000000000000002</v>
      </c>
      <c r="M50" s="555">
        <v>2.5499999999999998</v>
      </c>
      <c r="N50" s="555">
        <v>0</v>
      </c>
      <c r="O50" s="603">
        <v>4.25</v>
      </c>
      <c r="P50" s="604">
        <v>5.45</v>
      </c>
    </row>
    <row r="51" spans="1:16" ht="15.75" thickBot="1">
      <c r="A51" s="560">
        <v>14</v>
      </c>
      <c r="B51" s="560">
        <v>17</v>
      </c>
      <c r="C51" s="561" t="s">
        <v>1524</v>
      </c>
      <c r="D51" s="562">
        <v>2007</v>
      </c>
      <c r="E51" s="563" t="s">
        <v>1518</v>
      </c>
      <c r="F51" s="560" t="s">
        <v>1048</v>
      </c>
      <c r="G51" s="564">
        <v>0.5</v>
      </c>
      <c r="H51" s="565">
        <v>0</v>
      </c>
      <c r="I51" s="564">
        <v>0</v>
      </c>
      <c r="J51" s="566">
        <v>0.5</v>
      </c>
      <c r="K51" s="567" t="s">
        <v>1615</v>
      </c>
      <c r="L51" s="564">
        <v>1.2</v>
      </c>
      <c r="M51" s="565">
        <v>1.8499999999999996</v>
      </c>
      <c r="N51" s="564">
        <v>0</v>
      </c>
      <c r="O51" s="566">
        <v>3.05</v>
      </c>
      <c r="P51" s="568">
        <v>3.55</v>
      </c>
    </row>
    <row r="52" spans="1:16" ht="15.75" thickTop="1"/>
  </sheetData>
  <sortState ref="B22:P45">
    <sortCondition descending="1" ref="P22:P45"/>
  </sortState>
  <mergeCells count="13">
    <mergeCell ref="G35:J35"/>
    <mergeCell ref="K35:O35"/>
    <mergeCell ref="K36:K37"/>
    <mergeCell ref="K20:K21"/>
    <mergeCell ref="K11:K12"/>
    <mergeCell ref="G10:J10"/>
    <mergeCell ref="K10:O10"/>
    <mergeCell ref="A1:K1"/>
    <mergeCell ref="A3:K3"/>
    <mergeCell ref="A5:K5"/>
    <mergeCell ref="A7:K7"/>
    <mergeCell ref="G19:J19"/>
    <mergeCell ref="K19:O19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opLeftCell="A7" workbookViewId="0">
      <selection activeCell="C36" sqref="C36"/>
    </sheetView>
  </sheetViews>
  <sheetFormatPr defaultRowHeight="15"/>
  <cols>
    <col min="1" max="1" width="9.7109375" style="77" customWidth="1"/>
    <col min="2" max="2" width="5.85546875" style="77" bestFit="1" customWidth="1"/>
    <col min="3" max="3" width="22.42578125" style="77" bestFit="1" customWidth="1"/>
    <col min="4" max="4" width="6.7109375" style="76" customWidth="1"/>
    <col min="5" max="5" width="41.140625" style="77" bestFit="1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Popis!$B$15</f>
        <v>10. kategorie: kadetky starší, ročník 2006-2004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Popis!$D$15</f>
        <v>sestava s míčem</v>
      </c>
      <c r="H10" s="537"/>
      <c r="I10" s="537"/>
      <c r="J10" s="538"/>
      <c r="K10" s="539" t="str">
        <f>Kat9S2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294" t="s">
        <v>8</v>
      </c>
      <c r="H12" s="96" t="s">
        <v>11</v>
      </c>
      <c r="I12" s="96"/>
      <c r="J12" s="97"/>
      <c r="K12" s="536"/>
      <c r="L12" s="71" t="s">
        <v>8</v>
      </c>
      <c r="M12" s="96" t="s">
        <v>11</v>
      </c>
      <c r="N12" s="96"/>
      <c r="O12" s="97"/>
      <c r="P12" s="114"/>
    </row>
    <row r="13" spans="1:16" ht="16.5" hidden="1" customHeight="1">
      <c r="A13" s="83">
        <v>1</v>
      </c>
      <c r="B13" s="79">
        <v>17</v>
      </c>
      <c r="C13" s="98"/>
      <c r="D13" s="99"/>
      <c r="E13" s="100"/>
      <c r="F13" s="101" t="s">
        <v>1048</v>
      </c>
      <c r="G13" s="102">
        <v>0</v>
      </c>
      <c r="H13" s="102" t="e">
        <v>#NUM!</v>
      </c>
      <c r="I13" s="102">
        <v>0</v>
      </c>
      <c r="J13" s="103" t="e">
        <v>#NUM!</v>
      </c>
      <c r="K13" s="115"/>
      <c r="L13" s="102">
        <v>0</v>
      </c>
      <c r="M13" s="102" t="e">
        <v>#NUM!</v>
      </c>
      <c r="N13" s="102">
        <v>0</v>
      </c>
      <c r="O13" s="103" t="e">
        <v>#NUM!</v>
      </c>
      <c r="P13" s="116" t="e">
        <v>#NUM!</v>
      </c>
    </row>
    <row r="14" spans="1:16" s="104" customFormat="1" ht="17.25" thickTop="1">
      <c r="A14" s="335">
        <v>1</v>
      </c>
      <c r="B14" s="335">
        <f>Seznam!B130</f>
        <v>6</v>
      </c>
      <c r="C14" s="450" t="str">
        <f>Seznam!C130</f>
        <v>Šťovíčková Sabina</v>
      </c>
      <c r="D14" s="451">
        <f>Seznam!D130</f>
        <v>2004</v>
      </c>
      <c r="E14" s="452" t="str">
        <f>Seznam!E130</f>
        <v>TJ Sokol Jablonec nad Nisou</v>
      </c>
      <c r="F14" s="335" t="str">
        <f>Seznam!F130</f>
        <v>CZE</v>
      </c>
      <c r="G14" s="336">
        <f>'Z10'!X14</f>
        <v>4.9000000000000004</v>
      </c>
      <c r="H14" s="327">
        <f>'Z10'!Y14</f>
        <v>5.4999999999999991</v>
      </c>
      <c r="I14" s="336">
        <f>'Z10'!Z14</f>
        <v>0</v>
      </c>
      <c r="J14" s="337">
        <f>'Z10'!AA14</f>
        <v>10.399999999999999</v>
      </c>
      <c r="K14" s="338" t="str">
        <f>'Z10'!W49</f>
        <v>obruč</v>
      </c>
      <c r="L14" s="336">
        <f>'Z10'!X49</f>
        <v>4.5999999999999996</v>
      </c>
      <c r="M14" s="327">
        <f>'Z10'!Y49</f>
        <v>5.0499999999999989</v>
      </c>
      <c r="N14" s="336">
        <f>'Z10'!Z49</f>
        <v>0</v>
      </c>
      <c r="O14" s="337">
        <f>'Z10'!AA49</f>
        <v>9.6499999999999986</v>
      </c>
      <c r="P14" s="339">
        <f>'Z10'!AB49</f>
        <v>20.049999999999997</v>
      </c>
    </row>
    <row r="15" spans="1:16" s="104" customFormat="1" ht="16.5">
      <c r="A15" s="340">
        <v>2</v>
      </c>
      <c r="B15" s="340">
        <f>Seznam!B145</f>
        <v>22</v>
      </c>
      <c r="C15" s="453" t="str">
        <f>Seznam!C145</f>
        <v>Mokrá Simona</v>
      </c>
      <c r="D15" s="454">
        <f>Seznam!D145</f>
        <v>2005</v>
      </c>
      <c r="E15" s="455" t="str">
        <f>Seznam!E145</f>
        <v>TJ Sokol Bedřichov</v>
      </c>
      <c r="F15" s="340" t="str">
        <f>Seznam!F145</f>
        <v>CZE</v>
      </c>
      <c r="G15" s="341">
        <f>'Z10'!X29</f>
        <v>2.8</v>
      </c>
      <c r="H15" s="332">
        <f>'Z10'!Y29</f>
        <v>5.75</v>
      </c>
      <c r="I15" s="341">
        <f>'Z10'!Z29</f>
        <v>0</v>
      </c>
      <c r="J15" s="342">
        <f>'Z10'!AA29</f>
        <v>8.5500000000000007</v>
      </c>
      <c r="K15" s="343" t="str">
        <f>'Z10'!W64</f>
        <v>kuž</v>
      </c>
      <c r="L15" s="341">
        <f>'Z10'!X64</f>
        <v>2.9</v>
      </c>
      <c r="M15" s="332">
        <f>'Z10'!Y64</f>
        <v>5.6499999999999995</v>
      </c>
      <c r="N15" s="341">
        <f>'Z10'!Z64</f>
        <v>0</v>
      </c>
      <c r="O15" s="342">
        <f>'Z10'!AA64</f>
        <v>8.5499999999999989</v>
      </c>
      <c r="P15" s="344">
        <f>'Z10'!AB64</f>
        <v>17.100000000000001</v>
      </c>
    </row>
    <row r="16" spans="1:16" s="104" customFormat="1" ht="16.5">
      <c r="A16" s="340">
        <v>3</v>
      </c>
      <c r="B16" s="340">
        <f>Seznam!B138</f>
        <v>15</v>
      </c>
      <c r="C16" s="453" t="str">
        <f>Seznam!C138</f>
        <v>Říhová Barbora</v>
      </c>
      <c r="D16" s="454">
        <f>Seznam!D138</f>
        <v>2005</v>
      </c>
      <c r="E16" s="455" t="str">
        <f>Seznam!E138</f>
        <v>TJ Sokol Praha VII</v>
      </c>
      <c r="F16" s="340" t="str">
        <f>Seznam!F138</f>
        <v>CZE</v>
      </c>
      <c r="G16" s="341">
        <f>'Z10'!X22</f>
        <v>4</v>
      </c>
      <c r="H16" s="332">
        <f>'Z10'!Y22</f>
        <v>5.25</v>
      </c>
      <c r="I16" s="341">
        <f>'Z10'!Z22</f>
        <v>0</v>
      </c>
      <c r="J16" s="342">
        <f>'Z10'!AA22</f>
        <v>9.25</v>
      </c>
      <c r="K16" s="343" t="str">
        <f>'Z10'!W57</f>
        <v>kuž</v>
      </c>
      <c r="L16" s="341">
        <f>'Z10'!X57</f>
        <v>4</v>
      </c>
      <c r="M16" s="332">
        <f>'Z10'!Y57</f>
        <v>3.8</v>
      </c>
      <c r="N16" s="341">
        <f>'Z10'!Z57</f>
        <v>0</v>
      </c>
      <c r="O16" s="342">
        <f>'Z10'!AA57</f>
        <v>7.8</v>
      </c>
      <c r="P16" s="344">
        <f>'Z10'!AB57</f>
        <v>17.05</v>
      </c>
    </row>
    <row r="17" spans="1:16" s="104" customFormat="1" ht="16.5">
      <c r="A17" s="191">
        <v>4</v>
      </c>
      <c r="B17" s="191">
        <f>Seznam!B142</f>
        <v>19</v>
      </c>
      <c r="C17" s="192" t="str">
        <f>Seznam!C142</f>
        <v>Boučková Barbora</v>
      </c>
      <c r="D17" s="89">
        <f>Seznam!D142</f>
        <v>2004</v>
      </c>
      <c r="E17" s="105" t="str">
        <f>Seznam!E142</f>
        <v>TJ Žďár nad Sázavou</v>
      </c>
      <c r="F17" s="191" t="str">
        <f>Seznam!F142</f>
        <v>CZE</v>
      </c>
      <c r="G17" s="106">
        <f>'Z10'!X26</f>
        <v>3.8</v>
      </c>
      <c r="H17" s="107">
        <f>'Z10'!Y26</f>
        <v>4.6499999999999995</v>
      </c>
      <c r="I17" s="106">
        <f>'Z10'!Z26</f>
        <v>0</v>
      </c>
      <c r="J17" s="108">
        <f>'Z10'!AA26</f>
        <v>8.4499999999999993</v>
      </c>
      <c r="K17" s="117" t="str">
        <f>'Z10'!W61</f>
        <v>stuha</v>
      </c>
      <c r="L17" s="106">
        <f>'Z10'!X61</f>
        <v>4</v>
      </c>
      <c r="M17" s="107">
        <f>'Z10'!Y61</f>
        <v>4.5999999999999996</v>
      </c>
      <c r="N17" s="106">
        <f>'Z10'!Z61</f>
        <v>0</v>
      </c>
      <c r="O17" s="108">
        <f>'Z10'!AA61</f>
        <v>8.6</v>
      </c>
      <c r="P17" s="298">
        <f>'Z10'!AB61</f>
        <v>17.049999999999997</v>
      </c>
    </row>
    <row r="18" spans="1:16" s="104" customFormat="1" ht="16.5">
      <c r="A18" s="191">
        <v>5</v>
      </c>
      <c r="B18" s="191">
        <f>Seznam!B127</f>
        <v>3</v>
      </c>
      <c r="C18" s="192" t="str">
        <f>Seznam!C127</f>
        <v>Menšíková Adéla</v>
      </c>
      <c r="D18" s="89">
        <f>Seznam!D127</f>
        <v>2005</v>
      </c>
      <c r="E18" s="105" t="str">
        <f>Seznam!E127</f>
        <v>TJ Sokol Bedřichov</v>
      </c>
      <c r="F18" s="191" t="str">
        <f>Seznam!F127</f>
        <v>CZE</v>
      </c>
      <c r="G18" s="106">
        <f>'Z10'!X11</f>
        <v>3.7</v>
      </c>
      <c r="H18" s="107">
        <f>'Z10'!Y11</f>
        <v>3.8</v>
      </c>
      <c r="I18" s="106">
        <f>'Z10'!Z11</f>
        <v>0</v>
      </c>
      <c r="J18" s="108">
        <f>'Z10'!AA11</f>
        <v>7.5</v>
      </c>
      <c r="K18" s="117" t="str">
        <f>'Z10'!W46</f>
        <v>obruč</v>
      </c>
      <c r="L18" s="106">
        <f>'Z10'!X46</f>
        <v>4</v>
      </c>
      <c r="M18" s="107">
        <f>'Z10'!Y46</f>
        <v>5.4</v>
      </c>
      <c r="N18" s="106">
        <f>'Z10'!Z46</f>
        <v>0</v>
      </c>
      <c r="O18" s="108">
        <f>'Z10'!AA46</f>
        <v>9.4</v>
      </c>
      <c r="P18" s="298">
        <f>'Z10'!AB46</f>
        <v>16.899999999999999</v>
      </c>
    </row>
    <row r="19" spans="1:16" s="104" customFormat="1" ht="16.5">
      <c r="A19" s="191">
        <v>6</v>
      </c>
      <c r="B19" s="251">
        <f>Seznam!B148</f>
        <v>25</v>
      </c>
      <c r="C19" s="252" t="str">
        <f>Seznam!C148</f>
        <v>Brustmannová Adéla</v>
      </c>
      <c r="D19" s="96">
        <f>Seznam!D148</f>
        <v>2005</v>
      </c>
      <c r="E19" s="253" t="str">
        <f>Seznam!E148</f>
        <v>SK Triumf Praha</v>
      </c>
      <c r="F19" s="251" t="str">
        <f>Seznam!F148</f>
        <v>CZE</v>
      </c>
      <c r="G19" s="255">
        <f>'Z10'!X31</f>
        <v>2.9</v>
      </c>
      <c r="H19" s="256">
        <f>'Z10'!Y31</f>
        <v>5.15</v>
      </c>
      <c r="I19" s="255">
        <f>'Z10'!Z31</f>
        <v>0</v>
      </c>
      <c r="J19" s="257">
        <f>'Z10'!AA31</f>
        <v>8.0500000000000007</v>
      </c>
      <c r="K19" s="254" t="str">
        <f>'Z10'!W66</f>
        <v>obruč</v>
      </c>
      <c r="L19" s="255">
        <f>'Z10'!X66</f>
        <v>4.3</v>
      </c>
      <c r="M19" s="256">
        <f>'Z10'!Y66</f>
        <v>4.5500000000000007</v>
      </c>
      <c r="N19" s="255">
        <f>'Z10'!Z66</f>
        <v>0</v>
      </c>
      <c r="O19" s="257">
        <f>'Z10'!AA66</f>
        <v>8.8500000000000014</v>
      </c>
      <c r="P19" s="299">
        <f>'Z10'!AB66</f>
        <v>16.900000000000002</v>
      </c>
    </row>
    <row r="20" spans="1:16" s="104" customFormat="1" ht="16.5">
      <c r="A20" s="191">
        <v>7</v>
      </c>
      <c r="B20" s="251">
        <f>Seznam!B147</f>
        <v>24</v>
      </c>
      <c r="C20" s="252" t="str">
        <f>Seznam!C147</f>
        <v>Mirošničenko Diana</v>
      </c>
      <c r="D20" s="96">
        <f>Seznam!D147</f>
        <v>2004</v>
      </c>
      <c r="E20" s="253" t="str">
        <f>Seznam!E147</f>
        <v>TJ Sokol Praha VII</v>
      </c>
      <c r="F20" s="251" t="str">
        <f>Seznam!F147</f>
        <v>CZE</v>
      </c>
      <c r="G20" s="255">
        <f>'Z10'!X30</f>
        <v>3.1</v>
      </c>
      <c r="H20" s="256">
        <f>'Z10'!Y30</f>
        <v>4.4999999999999991</v>
      </c>
      <c r="I20" s="255">
        <f>'Z10'!Z30</f>
        <v>0</v>
      </c>
      <c r="J20" s="257">
        <f>'Z10'!AA30</f>
        <v>7.6</v>
      </c>
      <c r="K20" s="254" t="str">
        <f>'Z10'!W65</f>
        <v>obruč</v>
      </c>
      <c r="L20" s="255">
        <f>'Z10'!X65</f>
        <v>3.6</v>
      </c>
      <c r="M20" s="256">
        <f>'Z10'!Y65</f>
        <v>5.55</v>
      </c>
      <c r="N20" s="255">
        <f>'Z10'!Z65</f>
        <v>0</v>
      </c>
      <c r="O20" s="257">
        <f>'Z10'!AA65</f>
        <v>9.15</v>
      </c>
      <c r="P20" s="299">
        <f>'Z10'!AB65</f>
        <v>16.75</v>
      </c>
    </row>
    <row r="21" spans="1:16" s="104" customFormat="1" ht="16.5">
      <c r="A21" s="191">
        <v>8</v>
      </c>
      <c r="B21" s="251">
        <f>Seznam!B155</f>
        <v>32</v>
      </c>
      <c r="C21" s="252" t="str">
        <f>Seznam!C155</f>
        <v>Jilečková Mariana</v>
      </c>
      <c r="D21" s="96">
        <f>Seznam!D155</f>
        <v>0</v>
      </c>
      <c r="E21" s="253" t="str">
        <f>Seznam!E155</f>
        <v>SK Jihlava</v>
      </c>
      <c r="F21" s="251" t="str">
        <f>Seznam!F155</f>
        <v>CZE</v>
      </c>
      <c r="G21" s="255">
        <f>'Z10'!X37</f>
        <v>4</v>
      </c>
      <c r="H21" s="256">
        <f>'Z10'!Y37</f>
        <v>4.45</v>
      </c>
      <c r="I21" s="255">
        <f>'Z10'!Z37</f>
        <v>0</v>
      </c>
      <c r="J21" s="257">
        <f>'Z10'!AA37</f>
        <v>8.4499999999999993</v>
      </c>
      <c r="K21" s="254" t="str">
        <f>'Z10'!W72</f>
        <v>obruč</v>
      </c>
      <c r="L21" s="255">
        <f>'Z10'!X72</f>
        <v>4.5</v>
      </c>
      <c r="M21" s="256">
        <f>'Z10'!Y72</f>
        <v>3.3</v>
      </c>
      <c r="N21" s="255">
        <f>'Z10'!Z72</f>
        <v>0.3</v>
      </c>
      <c r="O21" s="257">
        <f>'Z10'!AA72</f>
        <v>7.5</v>
      </c>
      <c r="P21" s="299">
        <f>'Z10'!AB72</f>
        <v>15.95</v>
      </c>
    </row>
    <row r="22" spans="1:16" s="104" customFormat="1" ht="16.5">
      <c r="A22" s="191">
        <v>9</v>
      </c>
      <c r="B22" s="251">
        <f>Seznam!B131</f>
        <v>7</v>
      </c>
      <c r="C22" s="252" t="str">
        <f>Seznam!C131</f>
        <v>Chládková Adéla</v>
      </c>
      <c r="D22" s="96">
        <f>Seznam!D131</f>
        <v>2005</v>
      </c>
      <c r="E22" s="253" t="str">
        <f>Seznam!E131</f>
        <v>SK Motorlet Praha</v>
      </c>
      <c r="F22" s="251" t="str">
        <f>Seznam!F131</f>
        <v>CZE</v>
      </c>
      <c r="G22" s="255">
        <f>'Z10'!X15</f>
        <v>2.1999999999999997</v>
      </c>
      <c r="H22" s="256">
        <f>'Z10'!Y15</f>
        <v>5.5</v>
      </c>
      <c r="I22" s="255">
        <f>'Z10'!Z15</f>
        <v>0</v>
      </c>
      <c r="J22" s="257">
        <f>'Z10'!AA15</f>
        <v>7.6999999999999993</v>
      </c>
      <c r="K22" s="254" t="str">
        <f>'Z10'!W50</f>
        <v>obruč</v>
      </c>
      <c r="L22" s="255">
        <f>'Z10'!X50</f>
        <v>4</v>
      </c>
      <c r="M22" s="256">
        <f>'Z10'!Y50</f>
        <v>4.2</v>
      </c>
      <c r="N22" s="255">
        <f>'Z10'!Z50</f>
        <v>0</v>
      </c>
      <c r="O22" s="257">
        <f>'Z10'!AA50</f>
        <v>8.1999999999999993</v>
      </c>
      <c r="P22" s="299">
        <f>'Z10'!AB50</f>
        <v>15.899999999999999</v>
      </c>
    </row>
    <row r="23" spans="1:16" s="104" customFormat="1" ht="16.5">
      <c r="A23" s="191">
        <v>10</v>
      </c>
      <c r="B23" s="251">
        <f>Seznam!B134</f>
        <v>11</v>
      </c>
      <c r="C23" s="252" t="str">
        <f>Seznam!C134</f>
        <v>Rákosová Eliška</v>
      </c>
      <c r="D23" s="96">
        <f>Seznam!D134</f>
        <v>2004</v>
      </c>
      <c r="E23" s="253" t="str">
        <f>Seznam!E134</f>
        <v>SK MG Mantila Brno</v>
      </c>
      <c r="F23" s="251" t="str">
        <f>Seznam!F134</f>
        <v>CZE</v>
      </c>
      <c r="G23" s="255">
        <f>'Z10'!X18</f>
        <v>3.5</v>
      </c>
      <c r="H23" s="256">
        <f>'Z10'!Y18</f>
        <v>5.55</v>
      </c>
      <c r="I23" s="255">
        <f>'Z10'!Z18</f>
        <v>0</v>
      </c>
      <c r="J23" s="257">
        <f>'Z10'!AA18</f>
        <v>9.0500000000000007</v>
      </c>
      <c r="K23" s="254" t="str">
        <f>'Z10'!W53</f>
        <v>kuž</v>
      </c>
      <c r="L23" s="255">
        <f>'Z10'!X53</f>
        <v>3.2</v>
      </c>
      <c r="M23" s="256">
        <f>'Z10'!Y53</f>
        <v>3.5</v>
      </c>
      <c r="N23" s="255">
        <f>'Z10'!Z53</f>
        <v>0</v>
      </c>
      <c r="O23" s="257">
        <f>'Z10'!AA53</f>
        <v>6.7</v>
      </c>
      <c r="P23" s="299">
        <f>'Z10'!AB53</f>
        <v>15.75</v>
      </c>
    </row>
    <row r="24" spans="1:16" s="104" customFormat="1" ht="16.5">
      <c r="A24" s="191">
        <v>11</v>
      </c>
      <c r="B24" s="251">
        <f>Seznam!B157</f>
        <v>34</v>
      </c>
      <c r="C24" s="252" t="str">
        <f>Seznam!C157</f>
        <v>Suchá Petra</v>
      </c>
      <c r="D24" s="96">
        <f>Seznam!D157</f>
        <v>2004</v>
      </c>
      <c r="E24" s="253" t="str">
        <f>Seznam!E157</f>
        <v>TJ Žďár nad Sázavou</v>
      </c>
      <c r="F24" s="251" t="str">
        <f>Seznam!F157</f>
        <v>CZE</v>
      </c>
      <c r="G24" s="255">
        <f>'Z10'!X39</f>
        <v>3.5999999999999996</v>
      </c>
      <c r="H24" s="256">
        <f>'Z10'!Y39</f>
        <v>3.8499999999999996</v>
      </c>
      <c r="I24" s="255">
        <f>'Z10'!Z39</f>
        <v>0.3</v>
      </c>
      <c r="J24" s="257">
        <f>'Z10'!AA39</f>
        <v>7.1499999999999995</v>
      </c>
      <c r="K24" s="254" t="str">
        <f>'Z10'!W74</f>
        <v>stuha</v>
      </c>
      <c r="L24" s="255">
        <f>'Z10'!X74</f>
        <v>3.3</v>
      </c>
      <c r="M24" s="256">
        <f>'Z10'!Y74</f>
        <v>4.5</v>
      </c>
      <c r="N24" s="255">
        <f>'Z10'!Z74</f>
        <v>0</v>
      </c>
      <c r="O24" s="257">
        <f>'Z10'!AA74</f>
        <v>7.8</v>
      </c>
      <c r="P24" s="299">
        <f>'Z10'!AB74</f>
        <v>14.95</v>
      </c>
    </row>
    <row r="25" spans="1:16" s="104" customFormat="1" ht="16.5">
      <c r="A25" s="191">
        <v>12</v>
      </c>
      <c r="B25" s="251">
        <f>Seznam!B144</f>
        <v>21</v>
      </c>
      <c r="C25" s="252" t="str">
        <f>Seznam!C144</f>
        <v>Klatka Barbara</v>
      </c>
      <c r="D25" s="96">
        <f>Seznam!D144</f>
        <v>2006</v>
      </c>
      <c r="E25" s="253" t="str">
        <f>Seznam!E144</f>
        <v>KSGA Legion Warszawa</v>
      </c>
      <c r="F25" s="251" t="str">
        <f>Seznam!F144</f>
        <v>POL</v>
      </c>
      <c r="G25" s="255">
        <f>'Z10'!X28</f>
        <v>3.9</v>
      </c>
      <c r="H25" s="256">
        <f>'Z10'!Y28</f>
        <v>4.5499999999999989</v>
      </c>
      <c r="I25" s="255">
        <f>'Z10'!Z28</f>
        <v>0</v>
      </c>
      <c r="J25" s="257">
        <f>'Z10'!AA28</f>
        <v>8.4499999999999993</v>
      </c>
      <c r="K25" s="254" t="str">
        <f>'Z10'!W63</f>
        <v>obruč</v>
      </c>
      <c r="L25" s="255">
        <f>'Z10'!X63</f>
        <v>2.7</v>
      </c>
      <c r="M25" s="256">
        <f>'Z10'!Y63</f>
        <v>3.5999999999999996</v>
      </c>
      <c r="N25" s="255">
        <f>'Z10'!Z63</f>
        <v>0</v>
      </c>
      <c r="O25" s="257">
        <f>'Z10'!AA63</f>
        <v>6.3</v>
      </c>
      <c r="P25" s="299">
        <f>'Z10'!AB63</f>
        <v>14.75</v>
      </c>
    </row>
    <row r="26" spans="1:16" s="104" customFormat="1" ht="16.5">
      <c r="A26" s="191">
        <v>13</v>
      </c>
      <c r="B26" s="251">
        <f>Seznam!B139</f>
        <v>16</v>
      </c>
      <c r="C26" s="252" t="str">
        <f>Seznam!C139</f>
        <v>Orlová Klára</v>
      </c>
      <c r="D26" s="96">
        <f>Seznam!D139</f>
        <v>2006</v>
      </c>
      <c r="E26" s="253" t="str">
        <f>Seznam!E139</f>
        <v>TopGym Karlovy Vary</v>
      </c>
      <c r="F26" s="251" t="str">
        <f>Seznam!F139</f>
        <v>CZE</v>
      </c>
      <c r="G26" s="255">
        <f>'Z10'!X23</f>
        <v>2.5</v>
      </c>
      <c r="H26" s="256">
        <f>'Z10'!Y23</f>
        <v>4.1500000000000004</v>
      </c>
      <c r="I26" s="255">
        <f>'Z10'!Z23</f>
        <v>0</v>
      </c>
      <c r="J26" s="257">
        <f>'Z10'!AA23</f>
        <v>6.65</v>
      </c>
      <c r="K26" s="254" t="str">
        <f>'Z10'!W58</f>
        <v>švih</v>
      </c>
      <c r="L26" s="255">
        <f>'Z10'!X58</f>
        <v>3.4</v>
      </c>
      <c r="M26" s="256">
        <f>'Z10'!Y58</f>
        <v>3.4499999999999993</v>
      </c>
      <c r="N26" s="255">
        <f>'Z10'!Z58</f>
        <v>0</v>
      </c>
      <c r="O26" s="257">
        <f>'Z10'!AA58</f>
        <v>6.85</v>
      </c>
      <c r="P26" s="299">
        <f>'Z10'!AB58</f>
        <v>13.5</v>
      </c>
    </row>
    <row r="27" spans="1:16" s="104" customFormat="1" ht="16.5">
      <c r="A27" s="191">
        <v>14</v>
      </c>
      <c r="B27" s="251">
        <f>Seznam!B128</f>
        <v>4</v>
      </c>
      <c r="C27" s="252" t="str">
        <f>Seznam!C128</f>
        <v>Slavíčková Aneta</v>
      </c>
      <c r="D27" s="96">
        <f>Seznam!D128</f>
        <v>2005</v>
      </c>
      <c r="E27" s="253" t="str">
        <f>Seznam!E128</f>
        <v>TJ Žďár nad Sázavou</v>
      </c>
      <c r="F27" s="251" t="str">
        <f>Seznam!F128</f>
        <v>CZE</v>
      </c>
      <c r="G27" s="255">
        <f>'Z10'!X12</f>
        <v>2</v>
      </c>
      <c r="H27" s="256">
        <f>'Z10'!Y12</f>
        <v>3.75</v>
      </c>
      <c r="I27" s="255">
        <f>'Z10'!Z12</f>
        <v>0</v>
      </c>
      <c r="J27" s="257">
        <f>'Z10'!AA12</f>
        <v>5.75</v>
      </c>
      <c r="K27" s="254" t="str">
        <f>'Z10'!W47</f>
        <v>stuha</v>
      </c>
      <c r="L27" s="255">
        <f>'Z10'!X47</f>
        <v>2.9</v>
      </c>
      <c r="M27" s="256">
        <f>'Z10'!Y47</f>
        <v>4.2000000000000011</v>
      </c>
      <c r="N27" s="255">
        <f>'Z10'!Z47</f>
        <v>0</v>
      </c>
      <c r="O27" s="257">
        <f>'Z10'!AA47</f>
        <v>7.1000000000000014</v>
      </c>
      <c r="P27" s="299">
        <f>'Z10'!AB47</f>
        <v>12.850000000000001</v>
      </c>
    </row>
    <row r="28" spans="1:16" s="104" customFormat="1" ht="16.5">
      <c r="A28" s="191">
        <v>15</v>
      </c>
      <c r="B28" s="251">
        <f>Seznam!B149</f>
        <v>26</v>
      </c>
      <c r="C28" s="252" t="str">
        <f>Seznam!C149</f>
        <v>Tůmová Kateřina</v>
      </c>
      <c r="D28" s="96">
        <f>Seznam!D149</f>
        <v>2006</v>
      </c>
      <c r="E28" s="253" t="str">
        <f>Seznam!E149</f>
        <v>SK Motorlet Praha</v>
      </c>
      <c r="F28" s="251" t="str">
        <f>Seznam!F149</f>
        <v>CZE</v>
      </c>
      <c r="G28" s="255">
        <f>'Z10'!X32</f>
        <v>2.2000000000000002</v>
      </c>
      <c r="H28" s="256">
        <f>'Z10'!Y32</f>
        <v>2.6500000000000004</v>
      </c>
      <c r="I28" s="255">
        <f>'Z10'!Z32</f>
        <v>0.9</v>
      </c>
      <c r="J28" s="257">
        <f>'Z10'!AA32</f>
        <v>3.9500000000000006</v>
      </c>
      <c r="K28" s="254" t="str">
        <f>'Z10'!W67</f>
        <v>obruč</v>
      </c>
      <c r="L28" s="255">
        <f>'Z10'!X67</f>
        <v>3.5</v>
      </c>
      <c r="M28" s="256">
        <f>'Z10'!Y67</f>
        <v>4.9000000000000004</v>
      </c>
      <c r="N28" s="255">
        <f>'Z10'!Z67</f>
        <v>0</v>
      </c>
      <c r="O28" s="257">
        <f>'Z10'!AA67</f>
        <v>8.4</v>
      </c>
      <c r="P28" s="299">
        <f>'Z10'!AB67</f>
        <v>12.350000000000001</v>
      </c>
    </row>
    <row r="29" spans="1:16" s="104" customFormat="1" ht="16.5">
      <c r="A29" s="191">
        <v>16</v>
      </c>
      <c r="B29" s="251">
        <f>Seznam!B125</f>
        <v>1</v>
      </c>
      <c r="C29" s="252" t="str">
        <f>Seznam!C125</f>
        <v>Murchová Ela</v>
      </c>
      <c r="D29" s="96">
        <f>Seznam!D125</f>
        <v>2005</v>
      </c>
      <c r="E29" s="253" t="str">
        <f>Seznam!E125</f>
        <v>TJ Sokol Praha VII</v>
      </c>
      <c r="F29" s="251" t="str">
        <f>Seznam!F125</f>
        <v>CZE</v>
      </c>
      <c r="G29" s="255">
        <f>'Z10'!X9</f>
        <v>2</v>
      </c>
      <c r="H29" s="256">
        <f>'Z10'!Y9</f>
        <v>3.4000000000000004</v>
      </c>
      <c r="I29" s="255">
        <f>'Z10'!Z9</f>
        <v>0</v>
      </c>
      <c r="J29" s="257">
        <f>'Z10'!AA9</f>
        <v>5.4</v>
      </c>
      <c r="K29" s="254" t="str">
        <f>'Z10'!W44</f>
        <v>obruč</v>
      </c>
      <c r="L29" s="255">
        <f>'Z10'!X44</f>
        <v>3.2</v>
      </c>
      <c r="M29" s="256">
        <f>'Z10'!Y44</f>
        <v>3.6499999999999995</v>
      </c>
      <c r="N29" s="255">
        <f>'Z10'!Z44</f>
        <v>0</v>
      </c>
      <c r="O29" s="257">
        <f>'Z10'!AA44</f>
        <v>6.85</v>
      </c>
      <c r="P29" s="299">
        <f>'Z10'!AB44</f>
        <v>12.25</v>
      </c>
    </row>
    <row r="30" spans="1:16" s="104" customFormat="1" ht="16.5">
      <c r="A30" s="191">
        <v>17</v>
      </c>
      <c r="B30" s="251">
        <f>Seznam!B129</f>
        <v>5</v>
      </c>
      <c r="C30" s="252" t="str">
        <f>Seznam!C129</f>
        <v>Stöckl Lea</v>
      </c>
      <c r="D30" s="96">
        <f>Seznam!D129</f>
        <v>2005</v>
      </c>
      <c r="E30" s="253" t="str">
        <f>Seznam!E129</f>
        <v>Sportunion Rauris</v>
      </c>
      <c r="F30" s="251" t="str">
        <f>Seznam!F129</f>
        <v>AUT</v>
      </c>
      <c r="G30" s="255">
        <f>'Z10'!X13</f>
        <v>2.4</v>
      </c>
      <c r="H30" s="256">
        <f>'Z10'!Y13</f>
        <v>4</v>
      </c>
      <c r="I30" s="255">
        <f>'Z10'!Z13</f>
        <v>0</v>
      </c>
      <c r="J30" s="257">
        <f>'Z10'!AA13</f>
        <v>6.4</v>
      </c>
      <c r="K30" s="254" t="str">
        <f>'Z10'!W48</f>
        <v>kuž</v>
      </c>
      <c r="L30" s="255">
        <f>'Z10'!X48</f>
        <v>2.7</v>
      </c>
      <c r="M30" s="256">
        <f>'Z10'!Y48</f>
        <v>3.05</v>
      </c>
      <c r="N30" s="255">
        <f>'Z10'!Z48</f>
        <v>0</v>
      </c>
      <c r="O30" s="257">
        <f>'Z10'!AA48</f>
        <v>5.75</v>
      </c>
      <c r="P30" s="299">
        <f>'Z10'!AB48</f>
        <v>12.15</v>
      </c>
    </row>
    <row r="31" spans="1:16" s="104" customFormat="1" ht="16.5">
      <c r="A31" s="191">
        <v>18</v>
      </c>
      <c r="B31" s="251">
        <f>Seznam!B136</f>
        <v>13</v>
      </c>
      <c r="C31" s="252" t="str">
        <f>Seznam!C136</f>
        <v>Polanková Natálie</v>
      </c>
      <c r="D31" s="96">
        <f>Seznam!D136</f>
        <v>2005</v>
      </c>
      <c r="E31" s="253" t="str">
        <f>Seznam!E136</f>
        <v>TJ Skolo Plzeň</v>
      </c>
      <c r="F31" s="251" t="str">
        <f>Seznam!F136</f>
        <v>CZE</v>
      </c>
      <c r="G31" s="255">
        <f>'Z10'!X20</f>
        <v>2.5</v>
      </c>
      <c r="H31" s="256">
        <f>'Z10'!Y20</f>
        <v>3.5</v>
      </c>
      <c r="I31" s="255">
        <f>'Z10'!Z20</f>
        <v>0</v>
      </c>
      <c r="J31" s="257">
        <f>'Z10'!AA20</f>
        <v>6</v>
      </c>
      <c r="K31" s="254" t="str">
        <f>'Z10'!W55</f>
        <v>obruč</v>
      </c>
      <c r="L31" s="255">
        <f>'Z10'!X55</f>
        <v>3.1</v>
      </c>
      <c r="M31" s="256">
        <f>'Z10'!Y55</f>
        <v>3.0999999999999996</v>
      </c>
      <c r="N31" s="255">
        <f>'Z10'!Z55</f>
        <v>0.6</v>
      </c>
      <c r="O31" s="257">
        <f>'Z10'!AA55</f>
        <v>5.6</v>
      </c>
      <c r="P31" s="299">
        <f>'Z10'!AB55</f>
        <v>11.6</v>
      </c>
    </row>
    <row r="32" spans="1:16" s="104" customFormat="1" ht="16.5">
      <c r="A32" s="191">
        <v>19</v>
      </c>
      <c r="B32" s="251">
        <f>Seznam!B143</f>
        <v>20</v>
      </c>
      <c r="C32" s="252" t="str">
        <f>Seznam!C143</f>
        <v>Balatková Sára</v>
      </c>
      <c r="D32" s="96">
        <f>Seznam!D143</f>
        <v>2006</v>
      </c>
      <c r="E32" s="253" t="str">
        <f>Seznam!E143</f>
        <v>TJ Sokol Jablonec nad Nisou</v>
      </c>
      <c r="F32" s="251" t="str">
        <f>Seznam!F143</f>
        <v>CZE</v>
      </c>
      <c r="G32" s="255">
        <f>'Z10'!X27</f>
        <v>1.8</v>
      </c>
      <c r="H32" s="256">
        <f>'Z10'!Y27</f>
        <v>4.3499999999999996</v>
      </c>
      <c r="I32" s="255">
        <f>'Z10'!Z27</f>
        <v>0</v>
      </c>
      <c r="J32" s="257">
        <f>'Z10'!AA27</f>
        <v>6.1499999999999995</v>
      </c>
      <c r="K32" s="254" t="str">
        <f>'Z10'!W62</f>
        <v>obruč</v>
      </c>
      <c r="L32" s="255">
        <f>'Z10'!X62</f>
        <v>2.5</v>
      </c>
      <c r="M32" s="256">
        <f>'Z10'!Y62</f>
        <v>2.5499999999999998</v>
      </c>
      <c r="N32" s="255">
        <f>'Z10'!Z62</f>
        <v>0</v>
      </c>
      <c r="O32" s="257">
        <f>'Z10'!AA62</f>
        <v>5.05</v>
      </c>
      <c r="P32" s="299">
        <f>'Z10'!AB62</f>
        <v>11.2</v>
      </c>
    </row>
    <row r="33" spans="1:16" s="104" customFormat="1" ht="16.5">
      <c r="A33" s="191">
        <v>20</v>
      </c>
      <c r="B33" s="251">
        <f>Seznam!B141</f>
        <v>18</v>
      </c>
      <c r="C33" s="252" t="str">
        <f>Seznam!C141</f>
        <v>Točíková Tereza</v>
      </c>
      <c r="D33" s="96">
        <f>Seznam!D141</f>
        <v>2005</v>
      </c>
      <c r="E33" s="253" t="str">
        <f>Seznam!E141</f>
        <v>SK MG Mantila Brno</v>
      </c>
      <c r="F33" s="251" t="str">
        <f>Seznam!F141</f>
        <v>CZE</v>
      </c>
      <c r="G33" s="255">
        <f>'Z10'!X25</f>
        <v>3</v>
      </c>
      <c r="H33" s="256">
        <f>'Z10'!Y25</f>
        <v>3.8000000000000007</v>
      </c>
      <c r="I33" s="255">
        <f>'Z10'!Z25</f>
        <v>0</v>
      </c>
      <c r="J33" s="257">
        <f>'Z10'!AA25</f>
        <v>6.8000000000000007</v>
      </c>
      <c r="K33" s="254" t="str">
        <f>'Z10'!W60</f>
        <v>kuž</v>
      </c>
      <c r="L33" s="255">
        <f>'Z10'!X60</f>
        <v>2.5999999999999996</v>
      </c>
      <c r="M33" s="256">
        <f>'Z10'!Y60</f>
        <v>1.4500000000000002</v>
      </c>
      <c r="N33" s="255">
        <f>'Z10'!Z60</f>
        <v>0</v>
      </c>
      <c r="O33" s="257">
        <f>'Z10'!AA60</f>
        <v>4.05</v>
      </c>
      <c r="P33" s="299">
        <f>'Z10'!AB60</f>
        <v>10.850000000000001</v>
      </c>
    </row>
    <row r="34" spans="1:16" s="104" customFormat="1" ht="16.5">
      <c r="A34" s="191">
        <v>21</v>
      </c>
      <c r="B34" s="251">
        <f>Seznam!B154</f>
        <v>31</v>
      </c>
      <c r="C34" s="252" t="str">
        <f>Seznam!C154</f>
        <v>Sommerbichler Lena</v>
      </c>
      <c r="D34" s="96">
        <f>Seznam!D154</f>
        <v>2005</v>
      </c>
      <c r="E34" s="253" t="str">
        <f>Seznam!E154</f>
        <v>Sportunion Rauris</v>
      </c>
      <c r="F34" s="251" t="str">
        <f>Seznam!F154</f>
        <v>AUT</v>
      </c>
      <c r="G34" s="255">
        <f>'Z10'!X36</f>
        <v>2.5</v>
      </c>
      <c r="H34" s="256">
        <f>'Z10'!Y36</f>
        <v>3.2</v>
      </c>
      <c r="I34" s="255">
        <f>'Z10'!Z36</f>
        <v>0</v>
      </c>
      <c r="J34" s="257">
        <f>'Z10'!AA36</f>
        <v>5.7</v>
      </c>
      <c r="K34" s="254" t="str">
        <f>'Z10'!W71</f>
        <v>kuž</v>
      </c>
      <c r="L34" s="255">
        <f>'Z10'!X71</f>
        <v>1.8</v>
      </c>
      <c r="M34" s="256">
        <f>'Z10'!Y71</f>
        <v>2.5499999999999998</v>
      </c>
      <c r="N34" s="255">
        <f>'Z10'!Z71</f>
        <v>0</v>
      </c>
      <c r="O34" s="257">
        <f>'Z10'!AA71</f>
        <v>4.3499999999999996</v>
      </c>
      <c r="P34" s="299">
        <f>'Z10'!AB71</f>
        <v>10.050000000000001</v>
      </c>
    </row>
    <row r="35" spans="1:16" s="104" customFormat="1" ht="16.5">
      <c r="A35" s="191">
        <v>22</v>
      </c>
      <c r="B35" s="251">
        <f>Seznam!B153</f>
        <v>30</v>
      </c>
      <c r="C35" s="252" t="str">
        <f>Seznam!C153</f>
        <v>Vejnarová Johanka</v>
      </c>
      <c r="D35" s="96">
        <f>Seznam!D153</f>
        <v>2004</v>
      </c>
      <c r="E35" s="253" t="str">
        <f>Seznam!E153</f>
        <v>TJ Sokol Praha VII</v>
      </c>
      <c r="F35" s="251" t="str">
        <f>Seznam!F153</f>
        <v>CZE</v>
      </c>
      <c r="G35" s="255">
        <f>'Z10'!X35</f>
        <v>1.2</v>
      </c>
      <c r="H35" s="256">
        <f>'Z10'!Y35</f>
        <v>2.9000000000000004</v>
      </c>
      <c r="I35" s="255">
        <f>'Z10'!Z35</f>
        <v>0</v>
      </c>
      <c r="J35" s="257">
        <f>'Z10'!AA35</f>
        <v>4.1000000000000005</v>
      </c>
      <c r="K35" s="254" t="str">
        <f>'Z10'!W70</f>
        <v>kuž</v>
      </c>
      <c r="L35" s="255">
        <f>'Z10'!X70</f>
        <v>2</v>
      </c>
      <c r="M35" s="256">
        <f>'Z10'!Y70</f>
        <v>3.8999999999999995</v>
      </c>
      <c r="N35" s="255">
        <f>'Z10'!Z70</f>
        <v>0</v>
      </c>
      <c r="O35" s="257">
        <f>'Z10'!AA70</f>
        <v>5.8999999999999995</v>
      </c>
      <c r="P35" s="299">
        <f>'Z10'!AB70</f>
        <v>10</v>
      </c>
    </row>
    <row r="36" spans="1:16" s="104" customFormat="1" ht="16.5">
      <c r="A36" s="191">
        <v>23</v>
      </c>
      <c r="B36" s="251">
        <f>Seznam!B140</f>
        <v>17</v>
      </c>
      <c r="C36" s="252" t="str">
        <f>Seznam!C140</f>
        <v>Brychtová Barbora</v>
      </c>
      <c r="D36" s="96">
        <f>Seznam!D140</f>
        <v>2006</v>
      </c>
      <c r="E36" s="253" t="str">
        <f>Seznam!E140</f>
        <v>Active SVČ Žďár nad Sázavou</v>
      </c>
      <c r="F36" s="251" t="str">
        <f>Seznam!F140</f>
        <v>CZE</v>
      </c>
      <c r="G36" s="255">
        <f>'Z10'!X24</f>
        <v>2</v>
      </c>
      <c r="H36" s="256">
        <f>'Z10'!Y24</f>
        <v>3.75</v>
      </c>
      <c r="I36" s="255">
        <f>'Z10'!Z24</f>
        <v>0</v>
      </c>
      <c r="J36" s="257">
        <f>'Z10'!AA24</f>
        <v>5.75</v>
      </c>
      <c r="K36" s="254" t="str">
        <f>'Z10'!W59</f>
        <v>obruč</v>
      </c>
      <c r="L36" s="255">
        <f>'Z10'!X59</f>
        <v>1.8</v>
      </c>
      <c r="M36" s="256">
        <f>'Z10'!Y59</f>
        <v>2.4500000000000002</v>
      </c>
      <c r="N36" s="255">
        <f>'Z10'!Z59</f>
        <v>0</v>
      </c>
      <c r="O36" s="257">
        <f>'Z10'!AA59</f>
        <v>4.25</v>
      </c>
      <c r="P36" s="299">
        <f>'Z10'!AB59</f>
        <v>10</v>
      </c>
    </row>
    <row r="37" spans="1:16" s="104" customFormat="1" ht="16.5">
      <c r="A37" s="191">
        <v>24</v>
      </c>
      <c r="B37" s="251">
        <f>Seznam!B132</f>
        <v>8</v>
      </c>
      <c r="C37" s="252" t="str">
        <f>Seznam!C132</f>
        <v>Zak Julia</v>
      </c>
      <c r="D37" s="96">
        <f>Seznam!D132</f>
        <v>2005</v>
      </c>
      <c r="E37" s="253" t="str">
        <f>Seznam!E132</f>
        <v>KSGA Legion Warszawa</v>
      </c>
      <c r="F37" s="251" t="str">
        <f>Seznam!F132</f>
        <v>POL</v>
      </c>
      <c r="G37" s="255">
        <f>'Z10'!X16</f>
        <v>2.8</v>
      </c>
      <c r="H37" s="256">
        <f>'Z10'!Y16</f>
        <v>2.25</v>
      </c>
      <c r="I37" s="255">
        <f>'Z10'!Z16</f>
        <v>0</v>
      </c>
      <c r="J37" s="257">
        <f>'Z10'!AA16</f>
        <v>5.05</v>
      </c>
      <c r="K37" s="254" t="str">
        <f>'Z10'!W51</f>
        <v>švih</v>
      </c>
      <c r="L37" s="255">
        <f>'Z10'!X51</f>
        <v>1</v>
      </c>
      <c r="M37" s="256">
        <f>'Z10'!Y51</f>
        <v>3.7</v>
      </c>
      <c r="N37" s="255">
        <f>'Z10'!Z51</f>
        <v>0</v>
      </c>
      <c r="O37" s="257">
        <f>'Z10'!AA51</f>
        <v>4.7</v>
      </c>
      <c r="P37" s="299">
        <f>'Z10'!AB51</f>
        <v>9.75</v>
      </c>
    </row>
    <row r="38" spans="1:16" s="104" customFormat="1" ht="16.5">
      <c r="A38" s="191">
        <v>25</v>
      </c>
      <c r="B38" s="251">
        <f>Seznam!B135</f>
        <v>12</v>
      </c>
      <c r="C38" s="252" t="str">
        <f>Seznam!C135</f>
        <v>Hynková Zuzana</v>
      </c>
      <c r="D38" s="96">
        <f>Seznam!D135</f>
        <v>2004</v>
      </c>
      <c r="E38" s="253" t="str">
        <f>Seznam!E135</f>
        <v>SK Triumf Praha</v>
      </c>
      <c r="F38" s="251" t="str">
        <f>Seznam!F135</f>
        <v>CZE</v>
      </c>
      <c r="G38" s="255">
        <f>'Z10'!X19</f>
        <v>2</v>
      </c>
      <c r="H38" s="256">
        <f>'Z10'!Y19</f>
        <v>1.9000000000000004</v>
      </c>
      <c r="I38" s="255">
        <f>'Z10'!Z19</f>
        <v>0</v>
      </c>
      <c r="J38" s="257">
        <f>'Z10'!AA19</f>
        <v>3.9000000000000004</v>
      </c>
      <c r="K38" s="254" t="str">
        <f>'Z10'!W54</f>
        <v>obruč</v>
      </c>
      <c r="L38" s="255">
        <f>'Z10'!X54</f>
        <v>1.9</v>
      </c>
      <c r="M38" s="256">
        <f>'Z10'!Y54</f>
        <v>3.4499999999999993</v>
      </c>
      <c r="N38" s="255">
        <f>'Z10'!Z54</f>
        <v>0</v>
      </c>
      <c r="O38" s="257">
        <f>'Z10'!AA54</f>
        <v>5.35</v>
      </c>
      <c r="P38" s="299">
        <f>'Z10'!AB54</f>
        <v>9.25</v>
      </c>
    </row>
    <row r="39" spans="1:16" s="104" customFormat="1" ht="16.5">
      <c r="A39" s="191">
        <v>26</v>
      </c>
      <c r="B39" s="251">
        <f>Seznam!B137</f>
        <v>14</v>
      </c>
      <c r="C39" s="252" t="str">
        <f>Seznam!C137</f>
        <v>Svancer Wanda</v>
      </c>
      <c r="D39" s="96">
        <f>Seznam!D137</f>
        <v>2006</v>
      </c>
      <c r="E39" s="253" t="str">
        <f>Seznam!E137</f>
        <v>Sportunion Rauris</v>
      </c>
      <c r="F39" s="251" t="str">
        <f>Seznam!F137</f>
        <v>AUT</v>
      </c>
      <c r="G39" s="255">
        <f>'Z10'!X21</f>
        <v>1.7000000000000002</v>
      </c>
      <c r="H39" s="256">
        <f>'Z10'!Y21</f>
        <v>1.6500000000000004</v>
      </c>
      <c r="I39" s="255">
        <f>'Z10'!Z21</f>
        <v>0</v>
      </c>
      <c r="J39" s="257">
        <f>'Z10'!AA21</f>
        <v>3.3500000000000005</v>
      </c>
      <c r="K39" s="254" t="str">
        <f>'Z10'!W56</f>
        <v>kuž</v>
      </c>
      <c r="L39" s="255">
        <f>'Z10'!X56</f>
        <v>2.1</v>
      </c>
      <c r="M39" s="256">
        <f>'Z10'!Y56</f>
        <v>2.6500000000000004</v>
      </c>
      <c r="N39" s="255">
        <f>'Z10'!Z56</f>
        <v>0</v>
      </c>
      <c r="O39" s="257">
        <f>'Z10'!AA56</f>
        <v>4.75</v>
      </c>
      <c r="P39" s="299">
        <f>'Z10'!AB56</f>
        <v>8.1000000000000014</v>
      </c>
    </row>
    <row r="40" spans="1:16" s="104" customFormat="1" ht="16.5">
      <c r="A40" s="191">
        <v>27</v>
      </c>
      <c r="B40" s="251">
        <f>Seznam!B133</f>
        <v>10</v>
      </c>
      <c r="C40" s="252" t="str">
        <f>Seznam!C133</f>
        <v>Hubatková Veronika</v>
      </c>
      <c r="D40" s="96">
        <f>Seznam!D133</f>
        <v>2006</v>
      </c>
      <c r="E40" s="253" t="str">
        <f>Seznam!E133</f>
        <v>TJ Bohemians Praha</v>
      </c>
      <c r="F40" s="251" t="str">
        <f>Seznam!F133</f>
        <v>CZE</v>
      </c>
      <c r="G40" s="255">
        <f>'Z10'!X17</f>
        <v>1.5</v>
      </c>
      <c r="H40" s="256">
        <f>'Z10'!Y17</f>
        <v>0.75</v>
      </c>
      <c r="I40" s="255">
        <f>'Z10'!Z17</f>
        <v>0</v>
      </c>
      <c r="J40" s="257">
        <f>'Z10'!AA17</f>
        <v>2.25</v>
      </c>
      <c r="K40" s="254" t="str">
        <f>'Z10'!W52</f>
        <v>kuž</v>
      </c>
      <c r="L40" s="255">
        <f>'Z10'!X52</f>
        <v>3</v>
      </c>
      <c r="M40" s="256">
        <f>'Z10'!Y52</f>
        <v>2.8500000000000005</v>
      </c>
      <c r="N40" s="255">
        <f>'Z10'!Z52</f>
        <v>0.3</v>
      </c>
      <c r="O40" s="257">
        <f>'Z10'!AA52</f>
        <v>5.5500000000000007</v>
      </c>
      <c r="P40" s="299">
        <f>'Z10'!AB52</f>
        <v>7.8000000000000007</v>
      </c>
    </row>
    <row r="41" spans="1:16" s="104" customFormat="1" ht="16.5">
      <c r="A41" s="191">
        <v>28</v>
      </c>
      <c r="B41" s="251">
        <f>Seznam!B152</f>
        <v>29</v>
      </c>
      <c r="C41" s="252" t="str">
        <f>Seznam!C152</f>
        <v>Bodolló Anna</v>
      </c>
      <c r="D41" s="96">
        <f>Seznam!D152</f>
        <v>2006</v>
      </c>
      <c r="E41" s="253" t="str">
        <f>Seznam!E152</f>
        <v>SK GymŠarm Plzeň</v>
      </c>
      <c r="F41" s="251" t="str">
        <f>Seznam!F152</f>
        <v>CZE</v>
      </c>
      <c r="G41" s="255">
        <f>'Z10'!X34</f>
        <v>0.6</v>
      </c>
      <c r="H41" s="256">
        <f>'Z10'!Y34</f>
        <v>0.84999999999999964</v>
      </c>
      <c r="I41" s="255">
        <f>'Z10'!Z34</f>
        <v>0</v>
      </c>
      <c r="J41" s="257">
        <f>'Z10'!AA34</f>
        <v>1.4499999999999997</v>
      </c>
      <c r="K41" s="254" t="str">
        <f>'Z10'!W69</f>
        <v>obruč</v>
      </c>
      <c r="L41" s="255">
        <f>'Z10'!X69</f>
        <v>1.9</v>
      </c>
      <c r="M41" s="256">
        <f>'Z10'!Y69</f>
        <v>3.8999999999999995</v>
      </c>
      <c r="N41" s="255">
        <f>'Z10'!Z69</f>
        <v>0</v>
      </c>
      <c r="O41" s="257">
        <f>'Z10'!AA69</f>
        <v>5.7999999999999989</v>
      </c>
      <c r="P41" s="299">
        <f>'Z10'!AB69</f>
        <v>7.2499999999999982</v>
      </c>
    </row>
    <row r="42" spans="1:16" s="104" customFormat="1" ht="16.5">
      <c r="A42" s="191">
        <v>29</v>
      </c>
      <c r="B42" s="251">
        <f>Seznam!B151</f>
        <v>28</v>
      </c>
      <c r="C42" s="252" t="str">
        <f>Seznam!C151</f>
        <v>Peterková Gabriela</v>
      </c>
      <c r="D42" s="96">
        <f>Seznam!D151</f>
        <v>2006</v>
      </c>
      <c r="E42" s="253" t="str">
        <f>Seznam!E151</f>
        <v>TJ Žďár nad Sázavou</v>
      </c>
      <c r="F42" s="251" t="str">
        <f>Seznam!F151</f>
        <v>CZE</v>
      </c>
      <c r="G42" s="255">
        <f>'Z10'!X33</f>
        <v>0.7</v>
      </c>
      <c r="H42" s="256">
        <f>'Z10'!Y33</f>
        <v>1.2000000000000002</v>
      </c>
      <c r="I42" s="255">
        <f>'Z10'!Z33</f>
        <v>0</v>
      </c>
      <c r="J42" s="257">
        <f>'Z10'!AA33</f>
        <v>1.9000000000000001</v>
      </c>
      <c r="K42" s="254" t="str">
        <f>'Z10'!W68</f>
        <v>stuha</v>
      </c>
      <c r="L42" s="255">
        <f>'Z10'!X68</f>
        <v>1.2</v>
      </c>
      <c r="M42" s="256">
        <f>'Z10'!Y68</f>
        <v>2.1999999999999993</v>
      </c>
      <c r="N42" s="255">
        <f>'Z10'!Z68</f>
        <v>0</v>
      </c>
      <c r="O42" s="257">
        <f>'Z10'!AA68</f>
        <v>3.3999999999999995</v>
      </c>
      <c r="P42" s="299">
        <f>'Z10'!AB68</f>
        <v>5.3</v>
      </c>
    </row>
    <row r="43" spans="1:16" s="104" customFormat="1" ht="16.5">
      <c r="A43" s="191">
        <v>30</v>
      </c>
      <c r="B43" s="251">
        <f>Seznam!B156</f>
        <v>33</v>
      </c>
      <c r="C43" s="252" t="str">
        <f>Seznam!C156</f>
        <v>Bromová Klára</v>
      </c>
      <c r="D43" s="96">
        <f>Seznam!D156</f>
        <v>2006</v>
      </c>
      <c r="E43" s="253" t="str">
        <f>Seznam!E156</f>
        <v>RG Proactive Milevsko</v>
      </c>
      <c r="F43" s="251" t="str">
        <f>Seznam!F156</f>
        <v>CZE</v>
      </c>
      <c r="G43" s="255">
        <f>'Z10'!X38</f>
        <v>0.4</v>
      </c>
      <c r="H43" s="256">
        <f>'Z10'!Y38</f>
        <v>2.5</v>
      </c>
      <c r="I43" s="255">
        <f>'Z10'!Z38</f>
        <v>0</v>
      </c>
      <c r="J43" s="257">
        <f>'Z10'!AA38</f>
        <v>2.9</v>
      </c>
      <c r="K43" s="254" t="str">
        <f>'Z10'!W73</f>
        <v>obruč</v>
      </c>
      <c r="L43" s="255">
        <f>'Z10'!X73</f>
        <v>1</v>
      </c>
      <c r="M43" s="256">
        <f>'Z10'!Y73</f>
        <v>0.25</v>
      </c>
      <c r="N43" s="255">
        <f>'Z10'!Z73</f>
        <v>0</v>
      </c>
      <c r="O43" s="257">
        <f>'Z10'!AA73</f>
        <v>1.25</v>
      </c>
      <c r="P43" s="299">
        <f>'Z10'!AB73</f>
        <v>4.1500000000000004</v>
      </c>
    </row>
    <row r="44" spans="1:16" s="104" customFormat="1" ht="16.5">
      <c r="A44" s="191">
        <v>31</v>
      </c>
      <c r="B44" s="251">
        <f>Seznam!B158</f>
        <v>35</v>
      </c>
      <c r="C44" s="252" t="str">
        <f>Seznam!C158</f>
        <v>Bouzková Barbora</v>
      </c>
      <c r="D44" s="96">
        <f>Seznam!D158</f>
        <v>2006</v>
      </c>
      <c r="E44" s="253" t="str">
        <f>Seznam!E158</f>
        <v>TJ Skolo Plzeň</v>
      </c>
      <c r="F44" s="251" t="str">
        <f>Seznam!F158</f>
        <v>CZE</v>
      </c>
      <c r="G44" s="255">
        <f>'Z10'!X40</f>
        <v>1</v>
      </c>
      <c r="H44" s="256">
        <f>'Z10'!Y40</f>
        <v>0</v>
      </c>
      <c r="I44" s="255">
        <f>'Z10'!Z40</f>
        <v>0</v>
      </c>
      <c r="J44" s="257">
        <f>'Z10'!AA40</f>
        <v>1</v>
      </c>
      <c r="K44" s="254" t="str">
        <f>'Z10'!W75</f>
        <v>obruč</v>
      </c>
      <c r="L44" s="255">
        <f>'Z10'!X75</f>
        <v>1.1000000000000001</v>
      </c>
      <c r="M44" s="256">
        <f>'Z10'!Y75</f>
        <v>0.89999999999999947</v>
      </c>
      <c r="N44" s="255">
        <f>'Z10'!Z75</f>
        <v>0</v>
      </c>
      <c r="O44" s="257">
        <f>'Z10'!AA75</f>
        <v>1.9999999999999996</v>
      </c>
      <c r="P44" s="299">
        <f>'Z10'!AB75</f>
        <v>2.9999999999999996</v>
      </c>
    </row>
    <row r="45" spans="1:16" s="104" customFormat="1" ht="17.25" thickBot="1">
      <c r="A45" s="193">
        <v>32</v>
      </c>
      <c r="B45" s="193">
        <f>Seznam!B126</f>
        <v>2</v>
      </c>
      <c r="C45" s="194" t="str">
        <f>Seznam!C126</f>
        <v>Olivová Tereza</v>
      </c>
      <c r="D45" s="195">
        <f>Seznam!D126</f>
        <v>2006</v>
      </c>
      <c r="E45" s="196" t="str">
        <f>Seznam!E126</f>
        <v>Active SVČ Žďár nad Sázavou</v>
      </c>
      <c r="F45" s="193" t="str">
        <f>Seznam!F126</f>
        <v>CZE</v>
      </c>
      <c r="G45" s="109">
        <f>'Z10'!X10</f>
        <v>0.60000000000000009</v>
      </c>
      <c r="H45" s="72">
        <f>'Z10'!Y10</f>
        <v>0</v>
      </c>
      <c r="I45" s="109">
        <f>'Z10'!Z10</f>
        <v>0</v>
      </c>
      <c r="J45" s="110">
        <f>'Z10'!AA10</f>
        <v>0.60000000000000009</v>
      </c>
      <c r="K45" s="118" t="str">
        <f>'Z10'!W45</f>
        <v>obruč</v>
      </c>
      <c r="L45" s="109">
        <f>'Z10'!X45</f>
        <v>1.1000000000000001</v>
      </c>
      <c r="M45" s="72">
        <f>'Z10'!Y45</f>
        <v>0</v>
      </c>
      <c r="N45" s="109">
        <f>'Z10'!Z45</f>
        <v>0</v>
      </c>
      <c r="O45" s="110">
        <f>'Z10'!AA45</f>
        <v>1.1000000000000001</v>
      </c>
      <c r="P45" s="300">
        <f>'Z10'!AB45</f>
        <v>1.7000000000000002</v>
      </c>
    </row>
    <row r="46" spans="1:16" ht="15.75" thickTop="1"/>
  </sheetData>
  <sortState ref="A14:P45">
    <sortCondition ref="A14:A45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>
      <selection activeCell="O15" sqref="O15"/>
    </sheetView>
  </sheetViews>
  <sheetFormatPr defaultRowHeight="15"/>
  <cols>
    <col min="1" max="1" width="9.7109375" style="77" customWidth="1"/>
    <col min="2" max="2" width="5.85546875" style="77" bestFit="1" customWidth="1"/>
    <col min="3" max="3" width="21.42578125" style="77" bestFit="1" customWidth="1"/>
    <col min="4" max="4" width="6.7109375" style="76" customWidth="1"/>
    <col min="5" max="5" width="22.42578125" style="77" bestFit="1" customWidth="1"/>
    <col min="6" max="6" width="5" style="76" bestFit="1" customWidth="1"/>
    <col min="7" max="8" width="9.42578125" style="77" bestFit="1" customWidth="1"/>
    <col min="9" max="9" width="8.85546875" style="77" bestFit="1" customWidth="1"/>
    <col min="10" max="10" width="8.85546875" style="77" customWidth="1"/>
    <col min="11" max="11" width="6.7109375" style="77" bestFit="1" customWidth="1"/>
    <col min="12" max="13" width="9.42578125" style="77" bestFit="1" customWidth="1"/>
    <col min="14" max="15" width="8.85546875" style="77" bestFit="1" customWidth="1"/>
    <col min="16" max="16384" width="9.140625" style="77"/>
  </cols>
  <sheetData>
    <row r="1" spans="1:16" customFormat="1" ht="24.75">
      <c r="A1" s="532" t="s">
        <v>1041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6" customFormat="1">
      <c r="A2" s="47"/>
      <c r="B2" s="48"/>
      <c r="D2" s="47"/>
      <c r="E2" s="48"/>
      <c r="F2" s="48"/>
      <c r="G2" s="47"/>
      <c r="H2" s="47"/>
      <c r="I2" s="47"/>
      <c r="J2" s="55"/>
    </row>
    <row r="3" spans="1:16" customFormat="1" ht="40.5">
      <c r="A3" s="533" t="str">
        <f>Název</f>
        <v>Milevský pohár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6" s="52" customFormat="1" ht="14.25">
      <c r="A4" s="50"/>
      <c r="B4" s="51"/>
      <c r="C4" s="51"/>
      <c r="D4" s="51"/>
      <c r="E4" s="51"/>
      <c r="F4" s="51"/>
      <c r="G4" s="51"/>
      <c r="H4" s="51"/>
      <c r="I4" s="51"/>
      <c r="J4" s="111"/>
    </row>
    <row r="5" spans="1:16" customFormat="1" ht="19.5">
      <c r="A5" s="534" t="str">
        <f>Datum</f>
        <v>9. března 2019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</row>
    <row r="6" spans="1:16" s="52" customFormat="1" ht="7.5" customHeight="1">
      <c r="A6" s="50"/>
      <c r="B6" s="51"/>
      <c r="C6" s="51"/>
      <c r="D6" s="51"/>
      <c r="E6" s="51"/>
      <c r="F6" s="51"/>
      <c r="G6" s="51"/>
      <c r="H6" s="51"/>
      <c r="I6" s="51"/>
      <c r="J6" s="111"/>
    </row>
    <row r="7" spans="1:16" customFormat="1" ht="19.5">
      <c r="A7" s="534" t="str">
        <f>Místo</f>
        <v>Milevsko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6" ht="19.5">
      <c r="A8" s="74"/>
      <c r="B8" s="75"/>
      <c r="C8" s="75"/>
      <c r="E8" s="75"/>
      <c r="G8" s="75"/>
      <c r="H8" s="75"/>
      <c r="I8" s="75"/>
      <c r="J8" s="75"/>
      <c r="K8" s="75"/>
      <c r="L8" s="75"/>
      <c r="M8" s="75"/>
      <c r="N8" s="75"/>
      <c r="O8" s="75"/>
    </row>
    <row r="9" spans="1:16" ht="20.25" thickBot="1">
      <c r="A9" s="54" t="str">
        <f>Popis!$B$16</f>
        <v xml:space="preserve">11. kategorie: dorostenky, ročník 2003 a starší </v>
      </c>
    </row>
    <row r="10" spans="1:16" ht="17.25" thickTop="1">
      <c r="A10" s="78"/>
      <c r="B10" s="79"/>
      <c r="C10" s="80"/>
      <c r="D10" s="81"/>
      <c r="E10" s="82"/>
      <c r="F10" s="295"/>
      <c r="G10" s="537" t="str">
        <f>Kat10S1</f>
        <v>sestava s obručí</v>
      </c>
      <c r="H10" s="537"/>
      <c r="I10" s="537"/>
      <c r="J10" s="538"/>
      <c r="K10" s="539" t="str">
        <f>Kat10S2</f>
        <v>sestava s libovolným náčiním</v>
      </c>
      <c r="L10" s="540"/>
      <c r="M10" s="540"/>
      <c r="N10" s="540"/>
      <c r="O10" s="541"/>
      <c r="P10" s="112"/>
    </row>
    <row r="11" spans="1:16" ht="16.5">
      <c r="A11" s="84" t="s">
        <v>1042</v>
      </c>
      <c r="B11" s="85" t="s">
        <v>1043</v>
      </c>
      <c r="C11" s="86" t="s">
        <v>1044</v>
      </c>
      <c r="D11" s="87" t="s">
        <v>2</v>
      </c>
      <c r="E11" s="88" t="s">
        <v>3</v>
      </c>
      <c r="F11" s="296" t="s">
        <v>4</v>
      </c>
      <c r="G11" s="293" t="s">
        <v>1045</v>
      </c>
      <c r="H11" s="89" t="s">
        <v>1046</v>
      </c>
      <c r="I11" s="89" t="s">
        <v>5</v>
      </c>
      <c r="J11" s="90" t="s">
        <v>1047</v>
      </c>
      <c r="K11" s="535" t="s">
        <v>1049</v>
      </c>
      <c r="L11" s="69" t="s">
        <v>1045</v>
      </c>
      <c r="M11" s="89" t="s">
        <v>1046</v>
      </c>
      <c r="N11" s="89" t="s">
        <v>5</v>
      </c>
      <c r="O11" s="90" t="s">
        <v>1047</v>
      </c>
      <c r="P11" s="113" t="s">
        <v>1050</v>
      </c>
    </row>
    <row r="12" spans="1:16" ht="15.75" customHeight="1" thickBot="1">
      <c r="A12" s="91"/>
      <c r="B12" s="92"/>
      <c r="C12" s="93"/>
      <c r="D12" s="94"/>
      <c r="E12" s="95"/>
      <c r="F12" s="297"/>
      <c r="G12" s="294" t="s">
        <v>8</v>
      </c>
      <c r="H12" s="96" t="s">
        <v>11</v>
      </c>
      <c r="I12" s="96"/>
      <c r="J12" s="97"/>
      <c r="K12" s="536"/>
      <c r="L12" s="71" t="s">
        <v>8</v>
      </c>
      <c r="M12" s="96" t="s">
        <v>11</v>
      </c>
      <c r="N12" s="96"/>
      <c r="O12" s="97"/>
      <c r="P12" s="114"/>
    </row>
    <row r="13" spans="1:16" ht="16.5" hidden="1" customHeight="1">
      <c r="A13" s="83">
        <v>1</v>
      </c>
      <c r="B13" s="79">
        <v>17</v>
      </c>
      <c r="C13" s="98"/>
      <c r="D13" s="99"/>
      <c r="E13" s="100"/>
      <c r="F13" s="101" t="s">
        <v>1048</v>
      </c>
      <c r="G13" s="102">
        <v>0</v>
      </c>
      <c r="H13" s="102" t="e">
        <v>#NUM!</v>
      </c>
      <c r="I13" s="102">
        <v>0</v>
      </c>
      <c r="J13" s="103" t="e">
        <v>#NUM!</v>
      </c>
      <c r="K13" s="115"/>
      <c r="L13" s="102">
        <v>0</v>
      </c>
      <c r="M13" s="102" t="e">
        <v>#NUM!</v>
      </c>
      <c r="N13" s="102">
        <v>0</v>
      </c>
      <c r="O13" s="103" t="e">
        <v>#NUM!</v>
      </c>
      <c r="P13" s="116" t="e">
        <v>#NUM!</v>
      </c>
    </row>
    <row r="14" spans="1:16" s="104" customFormat="1" ht="17.25" thickTop="1">
      <c r="A14" s="335">
        <v>1</v>
      </c>
      <c r="B14" s="335">
        <f>Seznam!B167</f>
        <v>9</v>
      </c>
      <c r="C14" s="450" t="str">
        <f>Seznam!C167</f>
        <v>Korytová Ludmila</v>
      </c>
      <c r="D14" s="451">
        <f>Seznam!D167</f>
        <v>1993</v>
      </c>
      <c r="E14" s="452" t="str">
        <f>Seznam!E167</f>
        <v>RG Proactive Milevsko</v>
      </c>
      <c r="F14" s="335" t="str">
        <f>Seznam!F167</f>
        <v>CZE</v>
      </c>
      <c r="G14" s="336">
        <f>'Z11'!X17</f>
        <v>5.9</v>
      </c>
      <c r="H14" s="327">
        <f>'Z11'!Y17</f>
        <v>5.4500000000000011</v>
      </c>
      <c r="I14" s="336">
        <f>'Z11'!Z17</f>
        <v>0</v>
      </c>
      <c r="J14" s="337">
        <f>'Z11'!AA17</f>
        <v>11.350000000000001</v>
      </c>
      <c r="K14" s="338" t="str">
        <f>'Z11'!W30</f>
        <v>kuž</v>
      </c>
      <c r="L14" s="336">
        <f>'Z11'!X30</f>
        <v>5.5</v>
      </c>
      <c r="M14" s="327">
        <f>'Z11'!Y30</f>
        <v>6.3000000000000007</v>
      </c>
      <c r="N14" s="336">
        <f>'Z11'!Z30</f>
        <v>0</v>
      </c>
      <c r="O14" s="337">
        <f>'Z11'!AA30</f>
        <v>11.8</v>
      </c>
      <c r="P14" s="339">
        <f>'Z11'!AB30</f>
        <v>23.150000000000002</v>
      </c>
    </row>
    <row r="15" spans="1:16" s="104" customFormat="1" ht="16.5">
      <c r="A15" s="340">
        <v>2</v>
      </c>
      <c r="B15" s="340">
        <f>Seznam!B162</f>
        <v>4</v>
      </c>
      <c r="C15" s="453" t="str">
        <f>Seznam!C162</f>
        <v>Kutišová Tereza</v>
      </c>
      <c r="D15" s="454">
        <f>Seznam!D162</f>
        <v>2003</v>
      </c>
      <c r="E15" s="455" t="str">
        <f>Seznam!E162</f>
        <v>RG Proactive Milevsko</v>
      </c>
      <c r="F15" s="340" t="str">
        <f>Seznam!F162</f>
        <v>CZE</v>
      </c>
      <c r="G15" s="341">
        <f>'Z11'!X12</f>
        <v>6.1</v>
      </c>
      <c r="H15" s="332">
        <f>'Z11'!Y12</f>
        <v>5.9</v>
      </c>
      <c r="I15" s="341">
        <f>'Z11'!Z12</f>
        <v>0</v>
      </c>
      <c r="J15" s="342">
        <f>'Z11'!AA12</f>
        <v>12</v>
      </c>
      <c r="K15" s="343" t="str">
        <f>'Z11'!W25</f>
        <v>kuž</v>
      </c>
      <c r="L15" s="341">
        <f>'Z11'!X25</f>
        <v>4.9000000000000004</v>
      </c>
      <c r="M15" s="332">
        <f>'Z11'!Y25</f>
        <v>5.0500000000000007</v>
      </c>
      <c r="N15" s="341">
        <f>'Z11'!Z25</f>
        <v>0</v>
      </c>
      <c r="O15" s="342">
        <f>'Z11'!AA25</f>
        <v>9.9500000000000011</v>
      </c>
      <c r="P15" s="344">
        <f>'Z11'!AB25</f>
        <v>21.950000000000003</v>
      </c>
    </row>
    <row r="16" spans="1:16" s="104" customFormat="1" ht="16.5">
      <c r="A16" s="340">
        <v>3</v>
      </c>
      <c r="B16" s="340">
        <f>Seznam!B165</f>
        <v>7</v>
      </c>
      <c r="C16" s="453" t="str">
        <f>Seznam!C165</f>
        <v>Fořtová Denisa</v>
      </c>
      <c r="D16" s="454">
        <f>Seznam!D165</f>
        <v>1997</v>
      </c>
      <c r="E16" s="455" t="str">
        <f>Seznam!E165</f>
        <v>RG Proactive Milevsko</v>
      </c>
      <c r="F16" s="340" t="str">
        <f>Seznam!F165</f>
        <v>CZE</v>
      </c>
      <c r="G16" s="341">
        <f>'Z11'!X15</f>
        <v>3.8</v>
      </c>
      <c r="H16" s="332">
        <f>'Z11'!Y15</f>
        <v>5.65</v>
      </c>
      <c r="I16" s="341">
        <f>'Z11'!Z15</f>
        <v>0</v>
      </c>
      <c r="J16" s="342">
        <f>'Z11'!AA15</f>
        <v>9.4499999999999993</v>
      </c>
      <c r="K16" s="343" t="str">
        <f>'Z11'!W28</f>
        <v>míč</v>
      </c>
      <c r="L16" s="341">
        <f>'Z11'!X28</f>
        <v>3.5999999999999996</v>
      </c>
      <c r="M16" s="332">
        <f>'Z11'!Y28</f>
        <v>4.7000000000000011</v>
      </c>
      <c r="N16" s="341">
        <f>'Z11'!Z28</f>
        <v>0</v>
      </c>
      <c r="O16" s="342">
        <f>'Z11'!AA28</f>
        <v>8.3000000000000007</v>
      </c>
      <c r="P16" s="344">
        <f>'Z11'!AB28</f>
        <v>17.75</v>
      </c>
    </row>
    <row r="17" spans="1:16" s="104" customFormat="1" ht="16.5">
      <c r="A17" s="191">
        <v>4</v>
      </c>
      <c r="B17" s="191">
        <f>Seznam!B164</f>
        <v>6</v>
      </c>
      <c r="C17" s="192" t="str">
        <f>Seznam!C164</f>
        <v>Moravanská Veronika</v>
      </c>
      <c r="D17" s="89">
        <f>Seznam!D164</f>
        <v>2002</v>
      </c>
      <c r="E17" s="105" t="str">
        <f>Seznam!E164</f>
        <v>TJ Sokol Bedřichov</v>
      </c>
      <c r="F17" s="191" t="str">
        <f>Seznam!F164</f>
        <v>CZE</v>
      </c>
      <c r="G17" s="106">
        <f>'Z11'!X14</f>
        <v>4.1999999999999993</v>
      </c>
      <c r="H17" s="107">
        <f>'Z11'!Y14</f>
        <v>5.45</v>
      </c>
      <c r="I17" s="106">
        <f>'Z11'!Z14</f>
        <v>0</v>
      </c>
      <c r="J17" s="108">
        <f>'Z11'!AA14</f>
        <v>9.6499999999999986</v>
      </c>
      <c r="K17" s="117" t="str">
        <f>'Z11'!W27</f>
        <v>míč</v>
      </c>
      <c r="L17" s="106">
        <f>'Z11'!X27</f>
        <v>3.4000000000000004</v>
      </c>
      <c r="M17" s="107">
        <f>'Z11'!Y27</f>
        <v>4.6499999999999995</v>
      </c>
      <c r="N17" s="106">
        <f>'Z11'!Z27</f>
        <v>0</v>
      </c>
      <c r="O17" s="108">
        <f>'Z11'!AA27</f>
        <v>8.0500000000000007</v>
      </c>
      <c r="P17" s="298">
        <f>'Z11'!AB27</f>
        <v>17.7</v>
      </c>
    </row>
    <row r="18" spans="1:16" s="104" customFormat="1" ht="16.5">
      <c r="A18" s="191">
        <v>5</v>
      </c>
      <c r="B18" s="191">
        <f>Seznam!B161</f>
        <v>3</v>
      </c>
      <c r="C18" s="192" t="str">
        <f>Seznam!C161</f>
        <v>Komrsová Kateřina</v>
      </c>
      <c r="D18" s="89">
        <f>Seznam!D161</f>
        <v>2003</v>
      </c>
      <c r="E18" s="105" t="str">
        <f>Seznam!E161</f>
        <v>TJ Sokol Bedřichov</v>
      </c>
      <c r="F18" s="191" t="str">
        <f>Seznam!F161</f>
        <v>CZE</v>
      </c>
      <c r="G18" s="106">
        <f>'Z11'!X11</f>
        <v>4.2</v>
      </c>
      <c r="H18" s="107">
        <f>'Z11'!Y11</f>
        <v>5.05</v>
      </c>
      <c r="I18" s="106">
        <f>'Z11'!Z11</f>
        <v>0</v>
      </c>
      <c r="J18" s="108">
        <f>'Z11'!AA11</f>
        <v>9.25</v>
      </c>
      <c r="K18" s="117" t="str">
        <f>'Z11'!W24</f>
        <v>kuž</v>
      </c>
      <c r="L18" s="106">
        <f>'Z11'!X24</f>
        <v>3.5</v>
      </c>
      <c r="M18" s="107">
        <f>'Z11'!Y24</f>
        <v>4.8499999999999996</v>
      </c>
      <c r="N18" s="106">
        <f>'Z11'!Z24</f>
        <v>0</v>
      </c>
      <c r="O18" s="108">
        <f>'Z11'!AA24</f>
        <v>8.35</v>
      </c>
      <c r="P18" s="298">
        <f>'Z11'!AB24</f>
        <v>17.600000000000001</v>
      </c>
    </row>
    <row r="19" spans="1:16" s="104" customFormat="1" ht="16.5">
      <c r="A19" s="191">
        <v>6</v>
      </c>
      <c r="B19" s="191">
        <f>Seznam!B163</f>
        <v>5</v>
      </c>
      <c r="C19" s="192" t="str">
        <f>Seznam!C163</f>
        <v>Bernatová Kristina</v>
      </c>
      <c r="D19" s="89">
        <f>Seznam!D163</f>
        <v>1998</v>
      </c>
      <c r="E19" s="105" t="str">
        <f>Seznam!E163</f>
        <v>TopGym Karlovy Vary</v>
      </c>
      <c r="F19" s="191" t="str">
        <f>Seznam!F163</f>
        <v>CZE</v>
      </c>
      <c r="G19" s="106">
        <f>'Z11'!X13</f>
        <v>3.5</v>
      </c>
      <c r="H19" s="107">
        <f>'Z11'!Y13</f>
        <v>6.25</v>
      </c>
      <c r="I19" s="106">
        <f>'Z11'!Z13</f>
        <v>0</v>
      </c>
      <c r="J19" s="108">
        <f>'Z11'!AA13</f>
        <v>9.75</v>
      </c>
      <c r="K19" s="117" t="str">
        <f>'Z11'!W26</f>
        <v>stuha</v>
      </c>
      <c r="L19" s="106">
        <f>'Z11'!X26</f>
        <v>2</v>
      </c>
      <c r="M19" s="107">
        <f>'Z11'!Y26</f>
        <v>3.4499999999999993</v>
      </c>
      <c r="N19" s="106">
        <f>'Z11'!Z26</f>
        <v>0</v>
      </c>
      <c r="O19" s="108">
        <f>'Z11'!AA26</f>
        <v>5.4499999999999993</v>
      </c>
      <c r="P19" s="298">
        <f>'Z11'!AB26</f>
        <v>15.2</v>
      </c>
    </row>
    <row r="20" spans="1:16" s="104" customFormat="1" ht="16.5">
      <c r="A20" s="191">
        <v>7</v>
      </c>
      <c r="B20" s="191">
        <f>Seznam!B159</f>
        <v>1</v>
      </c>
      <c r="C20" s="192" t="str">
        <f>Seznam!C159</f>
        <v>Terzieva Charlotte</v>
      </c>
      <c r="D20" s="89">
        <f>Seznam!D159</f>
        <v>2003</v>
      </c>
      <c r="E20" s="105" t="str">
        <f>Seznam!E159</f>
        <v>SK MG Mantila Brno</v>
      </c>
      <c r="F20" s="191" t="str">
        <f>Seznam!F159</f>
        <v>CZE</v>
      </c>
      <c r="G20" s="106">
        <f>'Z11'!X9</f>
        <v>3.1</v>
      </c>
      <c r="H20" s="107">
        <f>'Z11'!Y9</f>
        <v>4.55</v>
      </c>
      <c r="I20" s="106">
        <f>'Z11'!Z9</f>
        <v>0</v>
      </c>
      <c r="J20" s="108">
        <f>'Z11'!AA9</f>
        <v>7.65</v>
      </c>
      <c r="K20" s="117" t="str">
        <f>'Z11'!W22</f>
        <v>kuž</v>
      </c>
      <c r="L20" s="106">
        <f>'Z11'!X22</f>
        <v>3.3</v>
      </c>
      <c r="M20" s="107">
        <f>'Z11'!Y22</f>
        <v>4.25</v>
      </c>
      <c r="N20" s="106">
        <f>'Z11'!Z22</f>
        <v>0</v>
      </c>
      <c r="O20" s="108">
        <f>'Z11'!AA22</f>
        <v>7.55</v>
      </c>
      <c r="P20" s="298">
        <f>'Z11'!AB22</f>
        <v>15.2</v>
      </c>
    </row>
    <row r="21" spans="1:16" s="104" customFormat="1" ht="16.5">
      <c r="A21" s="191">
        <v>8</v>
      </c>
      <c r="B21" s="251">
        <f>Seznam!B168</f>
        <v>10</v>
      </c>
      <c r="C21" s="252" t="str">
        <f>Seznam!C168</f>
        <v>Kováčová Kristýna</v>
      </c>
      <c r="D21" s="96">
        <f>Seznam!D168</f>
        <v>1994</v>
      </c>
      <c r="E21" s="253" t="str">
        <f>Seznam!E168</f>
        <v>TJ Sokol Plzeň IV</v>
      </c>
      <c r="F21" s="251" t="str">
        <f>Seznam!F168</f>
        <v>CZE</v>
      </c>
      <c r="G21" s="255">
        <f>'Z11'!X18</f>
        <v>2.4000000000000004</v>
      </c>
      <c r="H21" s="256">
        <f>'Z11'!Y18</f>
        <v>4.2999999999999989</v>
      </c>
      <c r="I21" s="255">
        <f>'Z11'!Z18</f>
        <v>0</v>
      </c>
      <c r="J21" s="257">
        <f>'Z11'!AA18</f>
        <v>6.6999999999999993</v>
      </c>
      <c r="K21" s="254" t="str">
        <f>'Z11'!W31</f>
        <v>švih</v>
      </c>
      <c r="L21" s="255">
        <f>'Z11'!X31</f>
        <v>1.6</v>
      </c>
      <c r="M21" s="256">
        <f>'Z11'!Y31</f>
        <v>4.4999999999999991</v>
      </c>
      <c r="N21" s="255">
        <f>'Z11'!Z31</f>
        <v>0</v>
      </c>
      <c r="O21" s="257">
        <f>'Z11'!AA31</f>
        <v>6.1</v>
      </c>
      <c r="P21" s="299">
        <f>'Z11'!AB31</f>
        <v>12.799999999999999</v>
      </c>
    </row>
    <row r="22" spans="1:16" s="104" customFormat="1" ht="16.5">
      <c r="A22" s="191">
        <v>9</v>
      </c>
      <c r="B22" s="251">
        <f>Seznam!B166</f>
        <v>8</v>
      </c>
      <c r="C22" s="252" t="str">
        <f>Seznam!C166</f>
        <v>Špičková Anna</v>
      </c>
      <c r="D22" s="96">
        <f>Seznam!D166</f>
        <v>1998</v>
      </c>
      <c r="E22" s="253" t="str">
        <f>Seznam!E166</f>
        <v>TopGym Karlovy Vary</v>
      </c>
      <c r="F22" s="251" t="str">
        <f>Seznam!F166</f>
        <v>CZE</v>
      </c>
      <c r="G22" s="255">
        <f>'Z11'!X16</f>
        <v>2.6</v>
      </c>
      <c r="H22" s="256">
        <f>'Z11'!Y16</f>
        <v>4.55</v>
      </c>
      <c r="I22" s="255">
        <f>'Z11'!Z16</f>
        <v>0</v>
      </c>
      <c r="J22" s="257">
        <f>'Z11'!AA16</f>
        <v>7.15</v>
      </c>
      <c r="K22" s="254" t="str">
        <f>'Z11'!W29</f>
        <v>stuha</v>
      </c>
      <c r="L22" s="255">
        <f>'Z11'!X29</f>
        <v>1.7</v>
      </c>
      <c r="M22" s="256">
        <f>'Z11'!Y29</f>
        <v>3.4499999999999993</v>
      </c>
      <c r="N22" s="255">
        <f>'Z11'!Z29</f>
        <v>0</v>
      </c>
      <c r="O22" s="257">
        <f>'Z11'!AA29</f>
        <v>5.1499999999999995</v>
      </c>
      <c r="P22" s="299">
        <f>'Z11'!AB29</f>
        <v>12.3</v>
      </c>
    </row>
    <row r="23" spans="1:16" s="104" customFormat="1" ht="17.25" thickBot="1">
      <c r="A23" s="193">
        <v>10</v>
      </c>
      <c r="B23" s="193">
        <f>Seznam!B160</f>
        <v>2</v>
      </c>
      <c r="C23" s="194" t="str">
        <f>Seznam!C160</f>
        <v>Cajthamlová Michaela</v>
      </c>
      <c r="D23" s="195">
        <f>Seznam!D160</f>
        <v>2001</v>
      </c>
      <c r="E23" s="196" t="str">
        <f>Seznam!E160</f>
        <v>SK GymŠarm Plzeň</v>
      </c>
      <c r="F23" s="193" t="str">
        <f>Seznam!F160</f>
        <v>CZE</v>
      </c>
      <c r="G23" s="109">
        <f>'Z11'!X10</f>
        <v>2.2999999999999998</v>
      </c>
      <c r="H23" s="72">
        <f>'Z11'!Y10</f>
        <v>4.75</v>
      </c>
      <c r="I23" s="109">
        <f>'Z11'!Z10</f>
        <v>0</v>
      </c>
      <c r="J23" s="110">
        <f>'Z11'!AA10</f>
        <v>7.05</v>
      </c>
      <c r="K23" s="118" t="str">
        <f>'Z11'!W23</f>
        <v>švih</v>
      </c>
      <c r="L23" s="109">
        <f>'Z11'!X23</f>
        <v>2.2000000000000002</v>
      </c>
      <c r="M23" s="72">
        <f>'Z11'!Y23</f>
        <v>2.8999999999999995</v>
      </c>
      <c r="N23" s="109">
        <f>'Z11'!Z23</f>
        <v>0</v>
      </c>
      <c r="O23" s="110">
        <f>'Z11'!AA23</f>
        <v>5.0999999999999996</v>
      </c>
      <c r="P23" s="300">
        <f>'Z11'!AB23</f>
        <v>12.149999999999999</v>
      </c>
    </row>
    <row r="24" spans="1:16" ht="15.75" thickTop="1"/>
  </sheetData>
  <sortState ref="A14:P23">
    <sortCondition ref="A14:A23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8" bestFit="1" customWidth="1"/>
    <col min="3" max="16384" width="9.140625" style="36"/>
  </cols>
  <sheetData>
    <row r="1" spans="1:2">
      <c r="A1" s="38" t="s">
        <v>848</v>
      </c>
      <c r="B1" s="38" t="s">
        <v>849</v>
      </c>
    </row>
    <row r="2" spans="1:2">
      <c r="A2" s="38" t="s">
        <v>1348</v>
      </c>
      <c r="B2" s="38" t="s">
        <v>1348</v>
      </c>
    </row>
    <row r="3" spans="1:2">
      <c r="A3" s="30" t="s">
        <v>68</v>
      </c>
      <c r="B3" s="30" t="s">
        <v>70</v>
      </c>
    </row>
    <row r="4" spans="1:2">
      <c r="A4" s="38" t="s">
        <v>162</v>
      </c>
      <c r="B4" s="38" t="s">
        <v>164</v>
      </c>
    </row>
    <row r="5" spans="1:2" ht="15">
      <c r="A5" s="243" t="s">
        <v>1275</v>
      </c>
      <c r="B5" s="243" t="s">
        <v>1292</v>
      </c>
    </row>
    <row r="6" spans="1:2">
      <c r="A6" s="36" t="s">
        <v>850</v>
      </c>
      <c r="B6" s="36" t="s">
        <v>850</v>
      </c>
    </row>
    <row r="7" spans="1:2">
      <c r="A7" s="36" t="s">
        <v>851</v>
      </c>
      <c r="B7" s="36" t="s">
        <v>851</v>
      </c>
    </row>
    <row r="8" spans="1:2">
      <c r="A8" s="39" t="s">
        <v>852</v>
      </c>
      <c r="B8" s="39" t="s">
        <v>852</v>
      </c>
    </row>
    <row r="9" spans="1:2">
      <c r="A9" s="38" t="s">
        <v>104</v>
      </c>
      <c r="B9" s="38" t="s">
        <v>106</v>
      </c>
    </row>
    <row r="10" spans="1:2">
      <c r="A10" s="39" t="s">
        <v>159</v>
      </c>
      <c r="B10" s="39" t="s">
        <v>159</v>
      </c>
    </row>
    <row r="11" spans="1:2">
      <c r="A11" s="38" t="s">
        <v>1360</v>
      </c>
      <c r="B11" s="38" t="s">
        <v>1360</v>
      </c>
    </row>
    <row r="12" spans="1:2">
      <c r="A12" s="37" t="s">
        <v>853</v>
      </c>
      <c r="B12" s="37" t="s">
        <v>854</v>
      </c>
    </row>
    <row r="13" spans="1:2">
      <c r="A13" s="38" t="s">
        <v>1347</v>
      </c>
      <c r="B13" s="38" t="s">
        <v>1347</v>
      </c>
    </row>
    <row r="14" spans="1:2">
      <c r="A14" s="38" t="s">
        <v>1073</v>
      </c>
      <c r="B14" s="38" t="s">
        <v>1073</v>
      </c>
    </row>
    <row r="15" spans="1:2">
      <c r="A15" s="41" t="s">
        <v>855</v>
      </c>
      <c r="B15" s="41" t="s">
        <v>856</v>
      </c>
    </row>
    <row r="16" spans="1:2" ht="15">
      <c r="A16" s="241" t="s">
        <v>1271</v>
      </c>
      <c r="B16" s="241" t="s">
        <v>1291</v>
      </c>
    </row>
    <row r="17" spans="1:2">
      <c r="A17" s="39" t="s">
        <v>857</v>
      </c>
      <c r="B17" s="39" t="s">
        <v>857</v>
      </c>
    </row>
    <row r="18" spans="1:2">
      <c r="A18" s="38" t="s">
        <v>1219</v>
      </c>
      <c r="B18" s="38" t="s">
        <v>1252</v>
      </c>
    </row>
    <row r="19" spans="1:2">
      <c r="A19" s="38" t="s">
        <v>1323</v>
      </c>
      <c r="B19" s="38" t="s">
        <v>1323</v>
      </c>
    </row>
    <row r="20" spans="1:2">
      <c r="A20" s="38" t="s">
        <v>858</v>
      </c>
      <c r="B20" s="38" t="s">
        <v>859</v>
      </c>
    </row>
    <row r="21" spans="1:2">
      <c r="A21" s="38" t="s">
        <v>860</v>
      </c>
      <c r="B21" s="38" t="s">
        <v>861</v>
      </c>
    </row>
    <row r="22" spans="1:2">
      <c r="A22" s="263" t="s">
        <v>1361</v>
      </c>
      <c r="B22" s="263" t="s">
        <v>1390</v>
      </c>
    </row>
    <row r="23" spans="1:2">
      <c r="A23" s="36" t="s">
        <v>862</v>
      </c>
      <c r="B23" s="36" t="s">
        <v>862</v>
      </c>
    </row>
    <row r="24" spans="1:2">
      <c r="A24" s="38" t="s">
        <v>1368</v>
      </c>
      <c r="B24" s="38" t="s">
        <v>1368</v>
      </c>
    </row>
    <row r="25" spans="1:2">
      <c r="A25" s="30" t="s">
        <v>25</v>
      </c>
      <c r="B25" s="30" t="s">
        <v>27</v>
      </c>
    </row>
    <row r="26" spans="1:2" ht="15">
      <c r="A26" s="240" t="s">
        <v>1268</v>
      </c>
      <c r="B26" s="240" t="s">
        <v>1290</v>
      </c>
    </row>
    <row r="27" spans="1:2">
      <c r="A27" s="39" t="s">
        <v>863</v>
      </c>
      <c r="B27" s="39" t="s">
        <v>863</v>
      </c>
    </row>
    <row r="28" spans="1:2">
      <c r="A28" s="38" t="s">
        <v>147</v>
      </c>
      <c r="B28" s="38" t="s">
        <v>149</v>
      </c>
    </row>
    <row r="29" spans="1:2">
      <c r="A29" s="36" t="s">
        <v>864</v>
      </c>
      <c r="B29" s="36" t="s">
        <v>865</v>
      </c>
    </row>
    <row r="30" spans="1:2">
      <c r="A30" s="38" t="s">
        <v>1363</v>
      </c>
      <c r="B30" s="38" t="s">
        <v>1363</v>
      </c>
    </row>
    <row r="31" spans="1:2">
      <c r="A31" s="41" t="s">
        <v>866</v>
      </c>
      <c r="B31" s="41" t="s">
        <v>867</v>
      </c>
    </row>
    <row r="32" spans="1:2">
      <c r="A32" s="38" t="s">
        <v>1352</v>
      </c>
      <c r="B32" s="38" t="s">
        <v>1352</v>
      </c>
    </row>
    <row r="33" spans="1:2">
      <c r="A33" s="38" t="s">
        <v>45</v>
      </c>
      <c r="B33" s="38" t="s">
        <v>47</v>
      </c>
    </row>
    <row r="34" spans="1:2" ht="15">
      <c r="A34" s="239" t="s">
        <v>1264</v>
      </c>
      <c r="B34" s="239" t="s">
        <v>1289</v>
      </c>
    </row>
    <row r="35" spans="1:2">
      <c r="A35" s="41" t="s">
        <v>868</v>
      </c>
      <c r="B35" s="41" t="s">
        <v>869</v>
      </c>
    </row>
    <row r="36" spans="1:2">
      <c r="A36" s="38" t="s">
        <v>870</v>
      </c>
      <c r="B36" s="38" t="s">
        <v>871</v>
      </c>
    </row>
    <row r="37" spans="1:2">
      <c r="A37" s="38" t="s">
        <v>1370</v>
      </c>
      <c r="B37" s="38" t="s">
        <v>1370</v>
      </c>
    </row>
    <row r="38" spans="1:2">
      <c r="A38" s="36" t="s">
        <v>872</v>
      </c>
      <c r="B38" s="36" t="s">
        <v>872</v>
      </c>
    </row>
    <row r="39" spans="1:2">
      <c r="A39" s="36" t="s">
        <v>873</v>
      </c>
      <c r="B39" s="36" t="s">
        <v>874</v>
      </c>
    </row>
    <row r="40" spans="1:2">
      <c r="A40" s="37" t="s">
        <v>96</v>
      </c>
      <c r="B40" s="37" t="s">
        <v>97</v>
      </c>
    </row>
    <row r="41" spans="1:2">
      <c r="A41" s="36" t="s">
        <v>875</v>
      </c>
      <c r="B41" s="36" t="s">
        <v>875</v>
      </c>
    </row>
    <row r="42" spans="1:2">
      <c r="A42" s="38" t="s">
        <v>1340</v>
      </c>
      <c r="B42" s="38" t="s">
        <v>1340</v>
      </c>
    </row>
    <row r="43" spans="1:2">
      <c r="A43" s="36" t="s">
        <v>876</v>
      </c>
      <c r="B43" s="38" t="s">
        <v>877</v>
      </c>
    </row>
    <row r="44" spans="1:2">
      <c r="A44" s="263" t="s">
        <v>1309</v>
      </c>
      <c r="B44" s="263" t="s">
        <v>1381</v>
      </c>
    </row>
    <row r="45" spans="1:2">
      <c r="A45" s="36" t="s">
        <v>878</v>
      </c>
      <c r="B45" s="36" t="s">
        <v>878</v>
      </c>
    </row>
    <row r="46" spans="1:2">
      <c r="A46" s="38" t="s">
        <v>166</v>
      </c>
      <c r="B46" s="38" t="s">
        <v>168</v>
      </c>
    </row>
    <row r="47" spans="1:2">
      <c r="A47" s="36" t="s">
        <v>201</v>
      </c>
      <c r="B47" s="36" t="s">
        <v>201</v>
      </c>
    </row>
    <row r="48" spans="1:2">
      <c r="A48" s="41" t="s">
        <v>879</v>
      </c>
      <c r="B48" s="41" t="s">
        <v>879</v>
      </c>
    </row>
    <row r="49" spans="1:2">
      <c r="A49" s="263" t="s">
        <v>1307</v>
      </c>
      <c r="B49" s="263" t="s">
        <v>1380</v>
      </c>
    </row>
    <row r="50" spans="1:2">
      <c r="A50" s="38" t="s">
        <v>170</v>
      </c>
      <c r="B50" s="38" t="s">
        <v>171</v>
      </c>
    </row>
    <row r="51" spans="1:2">
      <c r="A51" s="41" t="s">
        <v>880</v>
      </c>
      <c r="B51" s="41" t="s">
        <v>881</v>
      </c>
    </row>
    <row r="52" spans="1:2">
      <c r="A52" s="41" t="s">
        <v>882</v>
      </c>
      <c r="B52" s="41" t="s">
        <v>883</v>
      </c>
    </row>
    <row r="53" spans="1:2">
      <c r="A53" s="39" t="s">
        <v>884</v>
      </c>
      <c r="B53" s="39" t="s">
        <v>884</v>
      </c>
    </row>
    <row r="54" spans="1:2">
      <c r="A54" s="36" t="s">
        <v>884</v>
      </c>
      <c r="B54" s="36" t="s">
        <v>885</v>
      </c>
    </row>
    <row r="55" spans="1:2">
      <c r="A55" s="38" t="s">
        <v>1357</v>
      </c>
      <c r="B55" s="38" t="s">
        <v>1357</v>
      </c>
    </row>
    <row r="56" spans="1:2">
      <c r="A56" s="38" t="s">
        <v>1185</v>
      </c>
      <c r="B56" s="38" t="s">
        <v>1185</v>
      </c>
    </row>
    <row r="57" spans="1:2">
      <c r="A57" s="38" t="s">
        <v>1372</v>
      </c>
      <c r="B57" s="38" t="s">
        <v>1372</v>
      </c>
    </row>
    <row r="58" spans="1:2">
      <c r="A58" s="38" t="s">
        <v>66</v>
      </c>
      <c r="B58" s="38" t="s">
        <v>67</v>
      </c>
    </row>
    <row r="59" spans="1:2">
      <c r="A59" s="38" t="s">
        <v>1092</v>
      </c>
      <c r="B59" s="38" t="s">
        <v>1132</v>
      </c>
    </row>
    <row r="60" spans="1:2">
      <c r="A60" s="38" t="s">
        <v>1062</v>
      </c>
      <c r="B60" s="38" t="s">
        <v>1127</v>
      </c>
    </row>
    <row r="61" spans="1:2">
      <c r="A61" s="38" t="s">
        <v>1068</v>
      </c>
      <c r="B61" s="38" t="s">
        <v>1068</v>
      </c>
    </row>
    <row r="62" spans="1:2">
      <c r="A62" s="38" t="s">
        <v>1058</v>
      </c>
      <c r="B62" s="38" t="s">
        <v>1058</v>
      </c>
    </row>
    <row r="63" spans="1:2">
      <c r="A63" s="39" t="s">
        <v>886</v>
      </c>
      <c r="B63" s="39" t="s">
        <v>886</v>
      </c>
    </row>
    <row r="64" spans="1:2">
      <c r="A64" s="263" t="s">
        <v>1349</v>
      </c>
      <c r="B64" s="263" t="s">
        <v>1389</v>
      </c>
    </row>
    <row r="65" spans="1:2">
      <c r="A65" s="36" t="s">
        <v>887</v>
      </c>
      <c r="B65" s="36" t="s">
        <v>888</v>
      </c>
    </row>
    <row r="66" spans="1:2">
      <c r="A66" s="38" t="s">
        <v>1302</v>
      </c>
      <c r="B66" s="38" t="s">
        <v>1302</v>
      </c>
    </row>
    <row r="67" spans="1:2">
      <c r="A67" s="38" t="s">
        <v>182</v>
      </c>
      <c r="B67" s="38" t="s">
        <v>184</v>
      </c>
    </row>
    <row r="68" spans="1:2">
      <c r="A68" s="36" t="s">
        <v>889</v>
      </c>
      <c r="B68" s="36" t="s">
        <v>889</v>
      </c>
    </row>
    <row r="69" spans="1:2">
      <c r="A69" s="39" t="s">
        <v>890</v>
      </c>
      <c r="B69" s="39" t="s">
        <v>890</v>
      </c>
    </row>
    <row r="70" spans="1:2">
      <c r="A70" s="37" t="s">
        <v>891</v>
      </c>
      <c r="B70" s="37" t="s">
        <v>892</v>
      </c>
    </row>
    <row r="71" spans="1:2">
      <c r="A71" s="38" t="s">
        <v>49</v>
      </c>
      <c r="B71" s="38" t="s">
        <v>51</v>
      </c>
    </row>
    <row r="72" spans="1:2">
      <c r="A72" s="38" t="s">
        <v>1056</v>
      </c>
      <c r="B72" s="38" t="s">
        <v>1125</v>
      </c>
    </row>
    <row r="73" spans="1:2">
      <c r="A73" s="38" t="s">
        <v>174</v>
      </c>
      <c r="B73" s="38" t="s">
        <v>175</v>
      </c>
    </row>
    <row r="74" spans="1:2">
      <c r="A74" s="39" t="s">
        <v>893</v>
      </c>
      <c r="B74" s="39" t="s">
        <v>893</v>
      </c>
    </row>
    <row r="75" spans="1:2">
      <c r="A75" s="36" t="s">
        <v>894</v>
      </c>
      <c r="B75" s="36" t="s">
        <v>895</v>
      </c>
    </row>
    <row r="76" spans="1:2">
      <c r="A76" s="39" t="s">
        <v>896</v>
      </c>
      <c r="B76" s="39" t="s">
        <v>896</v>
      </c>
    </row>
    <row r="77" spans="1:2">
      <c r="A77" s="263" t="s">
        <v>1310</v>
      </c>
      <c r="B77" s="263" t="s">
        <v>1382</v>
      </c>
    </row>
    <row r="78" spans="1:2">
      <c r="A78" s="36" t="s">
        <v>897</v>
      </c>
      <c r="B78" s="36" t="s">
        <v>897</v>
      </c>
    </row>
    <row r="79" spans="1:2">
      <c r="A79" s="38" t="s">
        <v>898</v>
      </c>
      <c r="B79" s="38" t="s">
        <v>899</v>
      </c>
    </row>
    <row r="80" spans="1:2">
      <c r="A80" s="36" t="s">
        <v>900</v>
      </c>
      <c r="B80" s="36" t="s">
        <v>901</v>
      </c>
    </row>
    <row r="81" spans="1:2">
      <c r="A81" s="37" t="s">
        <v>902</v>
      </c>
      <c r="B81" s="37" t="s">
        <v>903</v>
      </c>
    </row>
    <row r="82" spans="1:2">
      <c r="A82" s="37" t="s">
        <v>904</v>
      </c>
      <c r="B82" s="37" t="s">
        <v>905</v>
      </c>
    </row>
    <row r="83" spans="1:2" ht="15">
      <c r="A83" s="243" t="s">
        <v>1278</v>
      </c>
      <c r="B83" s="243" t="s">
        <v>1278</v>
      </c>
    </row>
    <row r="84" spans="1:2">
      <c r="A84" s="38" t="s">
        <v>151</v>
      </c>
      <c r="B84" s="38" t="s">
        <v>153</v>
      </c>
    </row>
    <row r="85" spans="1:2">
      <c r="A85" s="39" t="s">
        <v>906</v>
      </c>
      <c r="B85" s="39" t="s">
        <v>906</v>
      </c>
    </row>
    <row r="86" spans="1:2">
      <c r="A86" s="37" t="s">
        <v>907</v>
      </c>
      <c r="B86" s="37" t="s">
        <v>908</v>
      </c>
    </row>
    <row r="87" spans="1:2">
      <c r="A87" s="38" t="s">
        <v>1375</v>
      </c>
      <c r="B87" s="38" t="s">
        <v>1375</v>
      </c>
    </row>
    <row r="88" spans="1:2">
      <c r="A88" s="39" t="s">
        <v>909</v>
      </c>
      <c r="B88" s="39" t="s">
        <v>909</v>
      </c>
    </row>
    <row r="89" spans="1:2">
      <c r="A89" s="38" t="s">
        <v>1097</v>
      </c>
      <c r="B89" s="38" t="s">
        <v>1097</v>
      </c>
    </row>
    <row r="90" spans="1:2">
      <c r="A90" s="38" t="s">
        <v>910</v>
      </c>
      <c r="B90" s="38" t="s">
        <v>911</v>
      </c>
    </row>
    <row r="91" spans="1:2">
      <c r="A91" s="263" t="s">
        <v>1344</v>
      </c>
      <c r="B91" s="263" t="s">
        <v>1388</v>
      </c>
    </row>
    <row r="92" spans="1:2">
      <c r="A92" s="38" t="s">
        <v>912</v>
      </c>
      <c r="B92" s="38" t="s">
        <v>913</v>
      </c>
    </row>
    <row r="93" spans="1:2">
      <c r="A93" s="38" t="s">
        <v>914</v>
      </c>
      <c r="B93" s="38" t="s">
        <v>915</v>
      </c>
    </row>
    <row r="94" spans="1:2">
      <c r="A94" s="39" t="s">
        <v>916</v>
      </c>
      <c r="B94" s="39" t="s">
        <v>916</v>
      </c>
    </row>
    <row r="95" spans="1:2">
      <c r="A95" s="39" t="s">
        <v>86</v>
      </c>
      <c r="B95" s="39" t="s">
        <v>88</v>
      </c>
    </row>
    <row r="96" spans="1:2">
      <c r="A96" s="263" t="s">
        <v>1366</v>
      </c>
      <c r="B96" s="263" t="s">
        <v>1391</v>
      </c>
    </row>
    <row r="97" spans="1:2">
      <c r="A97" s="38" t="s">
        <v>1202</v>
      </c>
      <c r="B97" s="38" t="s">
        <v>1251</v>
      </c>
    </row>
    <row r="98" spans="1:2">
      <c r="A98" s="39" t="s">
        <v>917</v>
      </c>
      <c r="B98" s="39" t="s">
        <v>917</v>
      </c>
    </row>
    <row r="99" spans="1:2">
      <c r="A99" s="39" t="s">
        <v>918</v>
      </c>
      <c r="B99" s="39" t="s">
        <v>918</v>
      </c>
    </row>
    <row r="100" spans="1:2">
      <c r="A100" s="39" t="s">
        <v>919</v>
      </c>
      <c r="B100" s="39" t="s">
        <v>919</v>
      </c>
    </row>
    <row r="101" spans="1:2">
      <c r="A101" s="263" t="s">
        <v>1373</v>
      </c>
      <c r="B101" s="263" t="s">
        <v>1392</v>
      </c>
    </row>
    <row r="102" spans="1:2">
      <c r="A102" s="41" t="s">
        <v>920</v>
      </c>
      <c r="B102" s="41" t="s">
        <v>921</v>
      </c>
    </row>
    <row r="103" spans="1:2">
      <c r="A103" s="38" t="s">
        <v>1076</v>
      </c>
      <c r="B103" s="38" t="s">
        <v>1130</v>
      </c>
    </row>
    <row r="104" spans="1:2">
      <c r="A104" s="36" t="s">
        <v>922</v>
      </c>
      <c r="B104" s="36" t="s">
        <v>922</v>
      </c>
    </row>
    <row r="105" spans="1:2">
      <c r="A105" s="39" t="s">
        <v>923</v>
      </c>
      <c r="B105" s="39" t="s">
        <v>923</v>
      </c>
    </row>
    <row r="106" spans="1:2">
      <c r="A106" s="36" t="s">
        <v>205</v>
      </c>
      <c r="B106" s="36" t="s">
        <v>924</v>
      </c>
    </row>
    <row r="107" spans="1:2">
      <c r="A107" s="39" t="s">
        <v>925</v>
      </c>
      <c r="B107" s="39" t="s">
        <v>925</v>
      </c>
    </row>
    <row r="108" spans="1:2">
      <c r="A108" s="39" t="s">
        <v>926</v>
      </c>
      <c r="B108" s="39" t="s">
        <v>926</v>
      </c>
    </row>
    <row r="109" spans="1:2">
      <c r="A109" s="38" t="s">
        <v>108</v>
      </c>
      <c r="B109" s="38" t="s">
        <v>110</v>
      </c>
    </row>
    <row r="110" spans="1:2">
      <c r="A110" s="38" t="s">
        <v>1331</v>
      </c>
      <c r="B110" s="38" t="s">
        <v>1331</v>
      </c>
    </row>
    <row r="111" spans="1:2">
      <c r="A111" s="36" t="s">
        <v>927</v>
      </c>
      <c r="B111" s="38" t="s">
        <v>928</v>
      </c>
    </row>
    <row r="112" spans="1:2">
      <c r="A112" s="38" t="s">
        <v>100</v>
      </c>
      <c r="B112" s="38" t="s">
        <v>102</v>
      </c>
    </row>
    <row r="113" spans="1:2">
      <c r="A113" s="38" t="s">
        <v>1190</v>
      </c>
      <c r="B113" s="38" t="s">
        <v>1247</v>
      </c>
    </row>
    <row r="114" spans="1:2">
      <c r="A114" s="38" t="s">
        <v>92</v>
      </c>
      <c r="B114" s="38" t="s">
        <v>94</v>
      </c>
    </row>
    <row r="115" spans="1:2">
      <c r="A115" s="36" t="s">
        <v>929</v>
      </c>
      <c r="B115" s="36" t="s">
        <v>929</v>
      </c>
    </row>
    <row r="116" spans="1:2">
      <c r="A116" s="36" t="s">
        <v>930</v>
      </c>
      <c r="B116" s="38" t="s">
        <v>931</v>
      </c>
    </row>
    <row r="117" spans="1:2">
      <c r="A117" s="38" t="s">
        <v>72</v>
      </c>
      <c r="B117" s="38" t="s">
        <v>74</v>
      </c>
    </row>
    <row r="118" spans="1:2">
      <c r="A118" s="263" t="s">
        <v>1318</v>
      </c>
      <c r="B118" s="263" t="s">
        <v>1386</v>
      </c>
    </row>
    <row r="119" spans="1:2">
      <c r="A119" s="38" t="s">
        <v>932</v>
      </c>
      <c r="B119" s="38" t="s">
        <v>933</v>
      </c>
    </row>
    <row r="120" spans="1:2">
      <c r="A120" s="36" t="s">
        <v>934</v>
      </c>
      <c r="B120" s="38" t="s">
        <v>935</v>
      </c>
    </row>
    <row r="121" spans="1:2">
      <c r="A121" s="38" t="s">
        <v>1124</v>
      </c>
      <c r="B121" s="38" t="s">
        <v>1128</v>
      </c>
    </row>
    <row r="122" spans="1:2">
      <c r="A122" s="39" t="s">
        <v>936</v>
      </c>
      <c r="B122" s="39" t="s">
        <v>936</v>
      </c>
    </row>
    <row r="123" spans="1:2">
      <c r="A123" s="39" t="s">
        <v>937</v>
      </c>
      <c r="B123" s="39" t="s">
        <v>937</v>
      </c>
    </row>
    <row r="124" spans="1:2">
      <c r="A124" s="38" t="s">
        <v>938</v>
      </c>
      <c r="B124" s="38" t="s">
        <v>939</v>
      </c>
    </row>
    <row r="125" spans="1:2">
      <c r="A125" s="38" t="s">
        <v>1192</v>
      </c>
      <c r="B125" s="38" t="s">
        <v>1249</v>
      </c>
    </row>
    <row r="126" spans="1:2">
      <c r="A126" s="263" t="s">
        <v>1312</v>
      </c>
      <c r="B126" s="263" t="s">
        <v>1383</v>
      </c>
    </row>
    <row r="127" spans="1:2">
      <c r="A127" s="37" t="s">
        <v>115</v>
      </c>
      <c r="B127" s="37" t="s">
        <v>117</v>
      </c>
    </row>
    <row r="128" spans="1:2">
      <c r="A128" s="41" t="s">
        <v>21</v>
      </c>
      <c r="B128" s="41" t="s">
        <v>23</v>
      </c>
    </row>
    <row r="129" spans="1:2">
      <c r="A129" s="38" t="s">
        <v>1102</v>
      </c>
      <c r="B129" s="38" t="s">
        <v>1135</v>
      </c>
    </row>
    <row r="130" spans="1:2">
      <c r="A130" s="36" t="s">
        <v>940</v>
      </c>
      <c r="B130" s="38" t="s">
        <v>941</v>
      </c>
    </row>
    <row r="131" spans="1:2">
      <c r="A131" s="38" t="s">
        <v>942</v>
      </c>
      <c r="B131" s="38" t="s">
        <v>941</v>
      </c>
    </row>
    <row r="132" spans="1:2">
      <c r="A132" s="39" t="s">
        <v>943</v>
      </c>
      <c r="B132" s="39" t="s">
        <v>943</v>
      </c>
    </row>
    <row r="133" spans="1:2">
      <c r="A133" s="38" t="s">
        <v>211</v>
      </c>
      <c r="B133" s="38" t="s">
        <v>944</v>
      </c>
    </row>
    <row r="134" spans="1:2">
      <c r="A134" s="36" t="s">
        <v>945</v>
      </c>
      <c r="B134" s="36" t="s">
        <v>946</v>
      </c>
    </row>
    <row r="135" spans="1:2">
      <c r="A135" s="38" t="s">
        <v>1364</v>
      </c>
      <c r="B135" s="38" t="s">
        <v>1364</v>
      </c>
    </row>
    <row r="136" spans="1:2">
      <c r="A136" s="38" t="s">
        <v>1215</v>
      </c>
      <c r="B136" s="38" t="s">
        <v>1254</v>
      </c>
    </row>
    <row r="137" spans="1:2">
      <c r="A137" s="37" t="s">
        <v>947</v>
      </c>
      <c r="B137" s="37" t="s">
        <v>947</v>
      </c>
    </row>
    <row r="138" spans="1:2">
      <c r="A138" s="39" t="s">
        <v>948</v>
      </c>
      <c r="B138" s="39" t="s">
        <v>948</v>
      </c>
    </row>
    <row r="139" spans="1:2">
      <c r="A139" s="39" t="s">
        <v>949</v>
      </c>
      <c r="B139" s="39" t="s">
        <v>949</v>
      </c>
    </row>
    <row r="140" spans="1:2">
      <c r="A140" s="41" t="s">
        <v>950</v>
      </c>
      <c r="B140" s="41" t="s">
        <v>951</v>
      </c>
    </row>
    <row r="141" spans="1:2">
      <c r="A141" s="36" t="s">
        <v>952</v>
      </c>
      <c r="B141" s="36" t="s">
        <v>953</v>
      </c>
    </row>
    <row r="142" spans="1:2">
      <c r="A142" s="41" t="s">
        <v>954</v>
      </c>
      <c r="B142" s="41" t="s">
        <v>955</v>
      </c>
    </row>
    <row r="143" spans="1:2">
      <c r="A143" s="39" t="s">
        <v>956</v>
      </c>
      <c r="B143" s="39" t="s">
        <v>957</v>
      </c>
    </row>
    <row r="144" spans="1:2">
      <c r="A144" s="38" t="s">
        <v>958</v>
      </c>
      <c r="B144" s="38" t="s">
        <v>953</v>
      </c>
    </row>
    <row r="145" spans="1:2">
      <c r="A145" s="39" t="s">
        <v>959</v>
      </c>
      <c r="B145" s="39" t="s">
        <v>959</v>
      </c>
    </row>
    <row r="146" spans="1:2">
      <c r="A146" s="39" t="s">
        <v>960</v>
      </c>
      <c r="B146" s="39" t="s">
        <v>960</v>
      </c>
    </row>
    <row r="147" spans="1:2">
      <c r="A147" s="39" t="s">
        <v>961</v>
      </c>
      <c r="B147" s="39" t="s">
        <v>961</v>
      </c>
    </row>
    <row r="148" spans="1:2">
      <c r="A148" s="36" t="s">
        <v>962</v>
      </c>
      <c r="B148" s="36" t="s">
        <v>962</v>
      </c>
    </row>
    <row r="149" spans="1:2">
      <c r="A149" s="38" t="s">
        <v>137</v>
      </c>
      <c r="B149" s="38" t="s">
        <v>139</v>
      </c>
    </row>
    <row r="150" spans="1:2">
      <c r="A150" s="39" t="s">
        <v>963</v>
      </c>
      <c r="B150" s="39" t="s">
        <v>963</v>
      </c>
    </row>
    <row r="151" spans="1:2">
      <c r="A151" s="38" t="s">
        <v>125</v>
      </c>
      <c r="B151" s="38" t="s">
        <v>127</v>
      </c>
    </row>
    <row r="152" spans="1:2">
      <c r="A152" s="39" t="s">
        <v>964</v>
      </c>
      <c r="B152" s="39" t="s">
        <v>964</v>
      </c>
    </row>
    <row r="153" spans="1:2">
      <c r="A153" s="38" t="s">
        <v>1187</v>
      </c>
      <c r="B153" s="38" t="s">
        <v>1246</v>
      </c>
    </row>
    <row r="154" spans="1:2">
      <c r="A154" s="38" t="s">
        <v>1195</v>
      </c>
      <c r="B154" s="38" t="s">
        <v>1250</v>
      </c>
    </row>
    <row r="155" spans="1:2">
      <c r="A155" s="38" t="s">
        <v>119</v>
      </c>
      <c r="B155" s="38" t="s">
        <v>121</v>
      </c>
    </row>
    <row r="156" spans="1:2">
      <c r="A156" s="41" t="s">
        <v>965</v>
      </c>
      <c r="B156" s="41" t="s">
        <v>966</v>
      </c>
    </row>
    <row r="157" spans="1:2">
      <c r="A157" s="39" t="s">
        <v>967</v>
      </c>
      <c r="B157" s="39" t="s">
        <v>967</v>
      </c>
    </row>
    <row r="158" spans="1:2">
      <c r="A158" s="38" t="s">
        <v>1107</v>
      </c>
      <c r="B158" s="38" t="s">
        <v>1137</v>
      </c>
    </row>
    <row r="159" spans="1:2">
      <c r="A159" s="38" t="s">
        <v>968</v>
      </c>
      <c r="B159" s="38" t="s">
        <v>969</v>
      </c>
    </row>
    <row r="160" spans="1:2">
      <c r="A160" s="36" t="s">
        <v>57</v>
      </c>
      <c r="B160" s="36" t="s">
        <v>59</v>
      </c>
    </row>
    <row r="161" spans="1:2">
      <c r="A161" s="36" t="s">
        <v>970</v>
      </c>
      <c r="B161" s="36" t="s">
        <v>970</v>
      </c>
    </row>
    <row r="162" spans="1:2">
      <c r="A162" s="38" t="s">
        <v>1208</v>
      </c>
      <c r="B162" s="38" t="s">
        <v>1208</v>
      </c>
    </row>
    <row r="163" spans="1:2">
      <c r="A163" s="39" t="s">
        <v>37</v>
      </c>
      <c r="B163" s="39" t="s">
        <v>39</v>
      </c>
    </row>
    <row r="164" spans="1:2">
      <c r="A164" s="36" t="s">
        <v>971</v>
      </c>
      <c r="B164" s="36" t="s">
        <v>971</v>
      </c>
    </row>
    <row r="165" spans="1:2">
      <c r="A165" s="41" t="s">
        <v>972</v>
      </c>
      <c r="B165" s="41" t="s">
        <v>973</v>
      </c>
    </row>
    <row r="166" spans="1:2">
      <c r="A166" s="36" t="s">
        <v>974</v>
      </c>
      <c r="B166" s="36" t="s">
        <v>974</v>
      </c>
    </row>
    <row r="167" spans="1:2">
      <c r="A167" s="41" t="s">
        <v>975</v>
      </c>
      <c r="B167" s="41" t="s">
        <v>975</v>
      </c>
    </row>
    <row r="168" spans="1:2">
      <c r="A168" s="41" t="s">
        <v>976</v>
      </c>
      <c r="B168" s="41" t="s">
        <v>976</v>
      </c>
    </row>
    <row r="169" spans="1:2">
      <c r="A169" s="36" t="s">
        <v>976</v>
      </c>
      <c r="B169" s="36" t="s">
        <v>976</v>
      </c>
    </row>
    <row r="170" spans="1:2">
      <c r="A170" s="41" t="s">
        <v>977</v>
      </c>
      <c r="B170" s="41" t="s">
        <v>977</v>
      </c>
    </row>
    <row r="171" spans="1:2">
      <c r="A171" s="36" t="s">
        <v>977</v>
      </c>
      <c r="B171" s="36" t="s">
        <v>977</v>
      </c>
    </row>
    <row r="172" spans="1:2">
      <c r="A172" s="38" t="s">
        <v>978</v>
      </c>
      <c r="B172" s="38" t="s">
        <v>979</v>
      </c>
    </row>
    <row r="173" spans="1:2">
      <c r="A173" s="36" t="s">
        <v>980</v>
      </c>
      <c r="B173" s="36" t="s">
        <v>980</v>
      </c>
    </row>
    <row r="174" spans="1:2">
      <c r="A174" s="36" t="s">
        <v>78</v>
      </c>
      <c r="B174" s="38" t="s">
        <v>80</v>
      </c>
    </row>
    <row r="175" spans="1:2">
      <c r="A175" s="36" t="s">
        <v>981</v>
      </c>
      <c r="B175" s="36" t="s">
        <v>981</v>
      </c>
    </row>
    <row r="176" spans="1:2">
      <c r="A176" s="39" t="s">
        <v>982</v>
      </c>
      <c r="B176" s="39" t="s">
        <v>982</v>
      </c>
    </row>
    <row r="177" spans="1:2">
      <c r="A177" s="39" t="s">
        <v>983</v>
      </c>
      <c r="B177" s="39" t="s">
        <v>984</v>
      </c>
    </row>
    <row r="178" spans="1:2">
      <c r="A178" s="39" t="s">
        <v>985</v>
      </c>
      <c r="B178" s="39" t="s">
        <v>985</v>
      </c>
    </row>
    <row r="179" spans="1:2">
      <c r="A179" s="39" t="s">
        <v>986</v>
      </c>
      <c r="B179" s="39" t="s">
        <v>986</v>
      </c>
    </row>
    <row r="180" spans="1:2">
      <c r="A180" s="36" t="s">
        <v>986</v>
      </c>
      <c r="B180" s="36" t="s">
        <v>986</v>
      </c>
    </row>
    <row r="181" spans="1:2">
      <c r="A181" s="41" t="s">
        <v>82</v>
      </c>
      <c r="B181" s="41" t="s">
        <v>84</v>
      </c>
    </row>
    <row r="182" spans="1:2">
      <c r="A182" s="39" t="s">
        <v>987</v>
      </c>
      <c r="B182" s="39" t="s">
        <v>988</v>
      </c>
    </row>
    <row r="183" spans="1:2">
      <c r="A183" s="38" t="s">
        <v>989</v>
      </c>
      <c r="B183" s="38" t="s">
        <v>990</v>
      </c>
    </row>
    <row r="184" spans="1:2">
      <c r="A184" s="38" t="s">
        <v>1082</v>
      </c>
      <c r="B184" s="38" t="s">
        <v>1082</v>
      </c>
    </row>
    <row r="185" spans="1:2">
      <c r="A185" s="38" t="s">
        <v>1214</v>
      </c>
      <c r="B185" s="38" t="s">
        <v>1253</v>
      </c>
    </row>
    <row r="186" spans="1:2">
      <c r="A186" s="36" t="s">
        <v>991</v>
      </c>
      <c r="B186" s="36" t="s">
        <v>991</v>
      </c>
    </row>
    <row r="187" spans="1:2">
      <c r="A187" s="37" t="s">
        <v>992</v>
      </c>
      <c r="B187" s="37" t="s">
        <v>993</v>
      </c>
    </row>
    <row r="188" spans="1:2">
      <c r="A188" s="38" t="s">
        <v>994</v>
      </c>
      <c r="B188" s="38" t="s">
        <v>995</v>
      </c>
    </row>
    <row r="189" spans="1:2">
      <c r="A189" s="38" t="s">
        <v>1328</v>
      </c>
      <c r="B189" s="38" t="s">
        <v>1328</v>
      </c>
    </row>
    <row r="190" spans="1:2">
      <c r="A190" s="38" t="s">
        <v>1080</v>
      </c>
      <c r="B190" s="38" t="s">
        <v>1131</v>
      </c>
    </row>
    <row r="191" spans="1:2">
      <c r="A191" s="30" t="s">
        <v>29</v>
      </c>
      <c r="B191" s="30" t="s">
        <v>31</v>
      </c>
    </row>
    <row r="192" spans="1:2">
      <c r="A192" s="38" t="s">
        <v>996</v>
      </c>
      <c r="B192" s="38" t="s">
        <v>997</v>
      </c>
    </row>
    <row r="193" spans="1:2">
      <c r="A193" s="36" t="s">
        <v>996</v>
      </c>
      <c r="B193" s="36" t="s">
        <v>996</v>
      </c>
    </row>
    <row r="194" spans="1:2">
      <c r="A194" s="39" t="s">
        <v>998</v>
      </c>
      <c r="B194" s="39" t="s">
        <v>998</v>
      </c>
    </row>
    <row r="195" spans="1:2">
      <c r="A195" s="30" t="s">
        <v>999</v>
      </c>
      <c r="B195" s="30" t="s">
        <v>1000</v>
      </c>
    </row>
    <row r="196" spans="1:2">
      <c r="A196" s="30" t="s">
        <v>112</v>
      </c>
      <c r="B196" s="30" t="s">
        <v>112</v>
      </c>
    </row>
    <row r="197" spans="1:2">
      <c r="A197" s="38" t="s">
        <v>1109</v>
      </c>
      <c r="B197" s="38" t="s">
        <v>1138</v>
      </c>
    </row>
    <row r="198" spans="1:2">
      <c r="A198" s="37" t="s">
        <v>1001</v>
      </c>
      <c r="B198" s="37" t="s">
        <v>1002</v>
      </c>
    </row>
    <row r="199" spans="1:2">
      <c r="A199" s="38" t="s">
        <v>1003</v>
      </c>
      <c r="B199" s="38" t="s">
        <v>1004</v>
      </c>
    </row>
    <row r="200" spans="1:2">
      <c r="A200" s="38" t="s">
        <v>1306</v>
      </c>
      <c r="B200" s="38" t="s">
        <v>1379</v>
      </c>
    </row>
    <row r="201" spans="1:2">
      <c r="A201" s="36" t="s">
        <v>1005</v>
      </c>
      <c r="B201" s="36" t="s">
        <v>1005</v>
      </c>
    </row>
    <row r="202" spans="1:2">
      <c r="A202" s="38" t="s">
        <v>1006</v>
      </c>
      <c r="B202" s="38" t="s">
        <v>1007</v>
      </c>
    </row>
    <row r="203" spans="1:2">
      <c r="A203" s="38" t="s">
        <v>1354</v>
      </c>
      <c r="B203" s="38" t="s">
        <v>1354</v>
      </c>
    </row>
    <row r="204" spans="1:2">
      <c r="A204" s="263" t="s">
        <v>1332</v>
      </c>
      <c r="B204" s="263" t="s">
        <v>1387</v>
      </c>
    </row>
    <row r="205" spans="1:2">
      <c r="A205" s="263" t="s">
        <v>1314</v>
      </c>
      <c r="B205" s="263" t="s">
        <v>1384</v>
      </c>
    </row>
    <row r="206" spans="1:2">
      <c r="A206" s="37" t="s">
        <v>1008</v>
      </c>
      <c r="B206" s="37" t="s">
        <v>1008</v>
      </c>
    </row>
    <row r="207" spans="1:2">
      <c r="A207" s="38" t="s">
        <v>1218</v>
      </c>
      <c r="B207" s="38" t="s">
        <v>1248</v>
      </c>
    </row>
    <row r="208" spans="1:2">
      <c r="A208" s="38" t="s">
        <v>1009</v>
      </c>
      <c r="B208" s="38" t="s">
        <v>1010</v>
      </c>
    </row>
    <row r="209" spans="1:2">
      <c r="A209" s="36" t="s">
        <v>1009</v>
      </c>
      <c r="B209" s="36" t="s">
        <v>1010</v>
      </c>
    </row>
    <row r="210" spans="1:2">
      <c r="A210" s="39" t="s">
        <v>1011</v>
      </c>
      <c r="B210" s="39" t="s">
        <v>1011</v>
      </c>
    </row>
    <row r="211" spans="1:2">
      <c r="A211" s="36" t="s">
        <v>1012</v>
      </c>
      <c r="B211" s="36" t="s">
        <v>1013</v>
      </c>
    </row>
    <row r="212" spans="1:2">
      <c r="A212" s="36" t="s">
        <v>1012</v>
      </c>
      <c r="B212" s="36" t="s">
        <v>1012</v>
      </c>
    </row>
    <row r="213" spans="1:2">
      <c r="A213" s="38" t="s">
        <v>1060</v>
      </c>
      <c r="B213" s="38" t="s">
        <v>1126</v>
      </c>
    </row>
    <row r="214" spans="1:2">
      <c r="A214" s="36" t="s">
        <v>1014</v>
      </c>
      <c r="B214" s="36" t="s">
        <v>1014</v>
      </c>
    </row>
    <row r="215" spans="1:2">
      <c r="A215" s="38" t="s">
        <v>33</v>
      </c>
      <c r="B215" s="38" t="s">
        <v>35</v>
      </c>
    </row>
    <row r="216" spans="1:2">
      <c r="A216" s="41" t="s">
        <v>1015</v>
      </c>
      <c r="B216" s="41" t="s">
        <v>1016</v>
      </c>
    </row>
    <row r="217" spans="1:2">
      <c r="A217" s="30" t="s">
        <v>1017</v>
      </c>
      <c r="B217" s="30" t="s">
        <v>1018</v>
      </c>
    </row>
    <row r="218" spans="1:2">
      <c r="A218" s="30" t="s">
        <v>141</v>
      </c>
      <c r="B218" s="30" t="s">
        <v>143</v>
      </c>
    </row>
    <row r="219" spans="1:2">
      <c r="A219" s="38" t="s">
        <v>1094</v>
      </c>
      <c r="B219" s="38" t="s">
        <v>1133</v>
      </c>
    </row>
    <row r="220" spans="1:2" ht="15">
      <c r="A220" s="241" t="s">
        <v>1270</v>
      </c>
      <c r="B220" s="241" t="s">
        <v>1020</v>
      </c>
    </row>
    <row r="221" spans="1:2">
      <c r="A221" s="263" t="s">
        <v>1316</v>
      </c>
      <c r="B221" s="263" t="s">
        <v>1385</v>
      </c>
    </row>
    <row r="222" spans="1:2">
      <c r="A222" s="37" t="s">
        <v>1019</v>
      </c>
      <c r="B222" s="37" t="s">
        <v>1020</v>
      </c>
    </row>
    <row r="223" spans="1:2">
      <c r="A223" s="38" t="s">
        <v>1116</v>
      </c>
      <c r="B223" s="38" t="s">
        <v>1139</v>
      </c>
    </row>
    <row r="224" spans="1:2">
      <c r="A224" s="38" t="s">
        <v>1355</v>
      </c>
      <c r="B224" s="38" t="s">
        <v>1355</v>
      </c>
    </row>
    <row r="225" spans="1:2">
      <c r="A225" s="38" t="s">
        <v>1342</v>
      </c>
      <c r="B225" s="38" t="s">
        <v>1342</v>
      </c>
    </row>
    <row r="226" spans="1:2">
      <c r="A226" s="37" t="s">
        <v>1021</v>
      </c>
      <c r="B226" s="37" t="s">
        <v>1022</v>
      </c>
    </row>
    <row r="227" spans="1:2">
      <c r="A227" s="38" t="s">
        <v>1023</v>
      </c>
      <c r="B227" s="38" t="s">
        <v>1024</v>
      </c>
    </row>
    <row r="228" spans="1:2">
      <c r="A228" s="38" t="s">
        <v>41</v>
      </c>
      <c r="B228" s="38" t="s">
        <v>43</v>
      </c>
    </row>
    <row r="229" spans="1:2">
      <c r="A229" s="39" t="s">
        <v>1025</v>
      </c>
      <c r="B229" s="39" t="s">
        <v>1025</v>
      </c>
    </row>
    <row r="230" spans="1:2">
      <c r="A230" s="38" t="s">
        <v>133</v>
      </c>
      <c r="B230" s="38" t="s">
        <v>135</v>
      </c>
    </row>
    <row r="231" spans="1:2">
      <c r="A231" s="38" t="s">
        <v>1089</v>
      </c>
      <c r="B231" s="38" t="s">
        <v>1089</v>
      </c>
    </row>
    <row r="232" spans="1:2">
      <c r="A232" s="38" t="s">
        <v>1099</v>
      </c>
      <c r="B232" s="38" t="s">
        <v>1134</v>
      </c>
    </row>
    <row r="233" spans="1:2">
      <c r="A233" s="38" t="s">
        <v>1106</v>
      </c>
      <c r="B233" s="38" t="s">
        <v>1136</v>
      </c>
    </row>
    <row r="234" spans="1:2">
      <c r="A234" s="41" t="s">
        <v>200</v>
      </c>
      <c r="B234" s="41" t="s">
        <v>1026</v>
      </c>
    </row>
    <row r="235" spans="1:2">
      <c r="A235" s="36" t="s">
        <v>1027</v>
      </c>
      <c r="B235" s="36" t="s">
        <v>1027</v>
      </c>
    </row>
    <row r="236" spans="1:2">
      <c r="A236" s="30" t="s">
        <v>63</v>
      </c>
      <c r="B236" s="30" t="s">
        <v>63</v>
      </c>
    </row>
    <row r="237" spans="1:2">
      <c r="A237" s="37" t="s">
        <v>1028</v>
      </c>
      <c r="B237" s="37" t="s">
        <v>1028</v>
      </c>
    </row>
    <row r="238" spans="1:2">
      <c r="A238" s="41" t="s">
        <v>1029</v>
      </c>
      <c r="B238" s="41" t="s">
        <v>1030</v>
      </c>
    </row>
    <row r="239" spans="1:2">
      <c r="A239" s="38" t="s">
        <v>1071</v>
      </c>
      <c r="B239" s="38" t="s">
        <v>1129</v>
      </c>
    </row>
    <row r="240" spans="1:2">
      <c r="A240" s="38" t="s">
        <v>1336</v>
      </c>
      <c r="B240" s="38" t="s">
        <v>1336</v>
      </c>
    </row>
    <row r="241" spans="1:2">
      <c r="A241" s="38" t="s">
        <v>203</v>
      </c>
      <c r="B241" s="38" t="s">
        <v>1031</v>
      </c>
    </row>
    <row r="242" spans="1:2">
      <c r="A242" s="38" t="s">
        <v>1032</v>
      </c>
      <c r="B242" s="38" t="s">
        <v>1033</v>
      </c>
    </row>
    <row r="243" spans="1:2">
      <c r="A243" s="38" t="s">
        <v>1303</v>
      </c>
      <c r="B243" s="38" t="s">
        <v>1393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opLeftCell="A16" workbookViewId="0">
      <selection activeCell="I2" sqref="I2"/>
    </sheetView>
  </sheetViews>
  <sheetFormatPr defaultRowHeight="12.75"/>
  <cols>
    <col min="1" max="1" width="10.7109375" customWidth="1"/>
    <col min="2" max="2" width="31" customWidth="1"/>
    <col min="3" max="3" width="7.140625" bestFit="1" customWidth="1"/>
    <col min="4" max="4" width="51.28515625" bestFit="1" customWidth="1"/>
    <col min="5" max="5" width="6.28515625" customWidth="1"/>
    <col min="6" max="15" width="10.7109375" style="36" customWidth="1"/>
    <col min="16" max="17" width="10.7109375" customWidth="1"/>
  </cols>
  <sheetData>
    <row r="1" spans="1:17" ht="22.5">
      <c r="A1" s="1" t="s">
        <v>1051</v>
      </c>
      <c r="B1" s="4"/>
      <c r="C1" s="1"/>
      <c r="D1" s="487" t="s">
        <v>1294</v>
      </c>
      <c r="E1" s="487"/>
      <c r="F1" s="487"/>
      <c r="G1" s="119"/>
      <c r="H1" s="119"/>
      <c r="I1" s="486" t="s">
        <v>1407</v>
      </c>
      <c r="J1" s="486"/>
      <c r="K1" s="119"/>
      <c r="L1" s="119"/>
      <c r="M1" s="119"/>
      <c r="N1" s="119"/>
      <c r="O1" s="1"/>
      <c r="P1" s="3"/>
    </row>
    <row r="2" spans="1:17" ht="22.5">
      <c r="A2" s="1"/>
      <c r="B2" s="4"/>
      <c r="C2" s="1"/>
      <c r="D2" s="119"/>
      <c r="E2" s="119"/>
      <c r="F2" s="119"/>
      <c r="G2" s="119"/>
      <c r="H2" s="119"/>
      <c r="I2" s="119"/>
      <c r="J2" s="120" t="s">
        <v>196</v>
      </c>
      <c r="K2" s="119"/>
      <c r="L2" s="119"/>
      <c r="M2" s="119"/>
      <c r="N2" s="119"/>
      <c r="O2" s="1"/>
      <c r="P2" s="3"/>
    </row>
    <row r="3" spans="1:17" ht="23.25" thickBot="1">
      <c r="A3" s="313" t="str">
        <f>__kat0</f>
        <v>1. kategorie: Naděje nejmladší B, ročník 2012 a mladší</v>
      </c>
      <c r="B3" s="1"/>
      <c r="C3" s="4"/>
      <c r="D3" s="8"/>
      <c r="E3" s="8"/>
      <c r="F3" s="4"/>
      <c r="G3" s="1"/>
      <c r="H3" s="1"/>
      <c r="I3" s="1"/>
      <c r="J3" s="1"/>
      <c r="K3" s="122"/>
      <c r="L3"/>
      <c r="M3"/>
      <c r="N3"/>
      <c r="O3"/>
      <c r="Q3" s="122"/>
    </row>
    <row r="4" spans="1:17" ht="16.5" thickTop="1">
      <c r="A4" s="493" t="s">
        <v>0</v>
      </c>
      <c r="B4" s="488" t="s">
        <v>1</v>
      </c>
      <c r="C4" s="496" t="s">
        <v>2</v>
      </c>
      <c r="D4" s="490" t="s">
        <v>3</v>
      </c>
      <c r="E4" s="484" t="s">
        <v>4</v>
      </c>
      <c r="F4" s="488" t="str">
        <f>Kat0S1</f>
        <v>sestava bez náčiní</v>
      </c>
      <c r="G4" s="489">
        <v>0</v>
      </c>
      <c r="H4" s="489">
        <v>0</v>
      </c>
      <c r="I4" s="490">
        <v>0</v>
      </c>
      <c r="J4" s="491" t="s">
        <v>1052</v>
      </c>
      <c r="K4"/>
      <c r="L4"/>
      <c r="M4"/>
      <c r="N4"/>
      <c r="O4"/>
    </row>
    <row r="5" spans="1:17" ht="16.5" customHeight="1" thickBot="1">
      <c r="A5" s="494">
        <v>0</v>
      </c>
      <c r="B5" s="495">
        <v>0</v>
      </c>
      <c r="C5" s="497">
        <v>0</v>
      </c>
      <c r="D5" s="498">
        <v>0</v>
      </c>
      <c r="E5" s="485">
        <v>0</v>
      </c>
      <c r="F5" s="123" t="s">
        <v>8</v>
      </c>
      <c r="G5" s="123" t="s">
        <v>11</v>
      </c>
      <c r="H5" s="123" t="s">
        <v>5</v>
      </c>
      <c r="I5" s="312" t="s">
        <v>6</v>
      </c>
      <c r="J5" s="492"/>
      <c r="K5"/>
      <c r="L5"/>
      <c r="M5"/>
      <c r="N5"/>
      <c r="O5"/>
    </row>
    <row r="6" spans="1:17" ht="30" customHeight="1" thickTop="1">
      <c r="A6" s="212">
        <f>Seznam!B2</f>
        <v>1</v>
      </c>
      <c r="B6" s="213" t="str">
        <f>Seznam!C2</f>
        <v>Semenjuková Sofie</v>
      </c>
      <c r="C6" s="214">
        <f>Seznam!D2</f>
        <v>2012</v>
      </c>
      <c r="D6" s="215" t="str">
        <f>Seznam!E2</f>
        <v>SK Provo Brno</v>
      </c>
      <c r="E6" s="181" t="str">
        <f>Seznam!F2</f>
        <v>CZE</v>
      </c>
      <c r="F6" s="125"/>
      <c r="G6" s="126"/>
      <c r="H6" s="126"/>
      <c r="I6" s="127"/>
      <c r="J6" s="128"/>
      <c r="K6"/>
      <c r="L6"/>
      <c r="M6"/>
      <c r="N6"/>
      <c r="O6"/>
    </row>
    <row r="7" spans="1:17" ht="30" customHeight="1">
      <c r="A7" s="264" t="e">
        <f>Seznam!#REF!</f>
        <v>#REF!</v>
      </c>
      <c r="B7" s="265" t="e">
        <f>Seznam!#REF!</f>
        <v>#REF!</v>
      </c>
      <c r="C7" s="130" t="e">
        <f>Seznam!#REF!</f>
        <v>#REF!</v>
      </c>
      <c r="D7" s="266" t="e">
        <f>Seznam!#REF!</f>
        <v>#REF!</v>
      </c>
      <c r="E7" s="189" t="e">
        <f>Seznam!#REF!</f>
        <v>#REF!</v>
      </c>
      <c r="F7" s="267"/>
      <c r="G7" s="268"/>
      <c r="H7" s="268"/>
      <c r="I7" s="269"/>
      <c r="J7" s="270"/>
      <c r="K7"/>
      <c r="L7"/>
      <c r="M7"/>
      <c r="N7"/>
      <c r="O7"/>
    </row>
    <row r="8" spans="1:17" ht="30" customHeight="1">
      <c r="A8" s="264">
        <f>Seznam!B3</f>
        <v>3</v>
      </c>
      <c r="B8" s="265" t="str">
        <f>Seznam!C3</f>
        <v>Zahradníková Viktorie</v>
      </c>
      <c r="C8" s="130">
        <f>Seznam!D3</f>
        <v>2012</v>
      </c>
      <c r="D8" s="266" t="str">
        <f>Seznam!E3</f>
        <v>RG Proactive Milevsko</v>
      </c>
      <c r="E8" s="189" t="str">
        <f>Seznam!F3</f>
        <v>CZE</v>
      </c>
      <c r="F8" s="267"/>
      <c r="G8" s="268"/>
      <c r="H8" s="268"/>
      <c r="I8" s="269"/>
      <c r="J8" s="270"/>
      <c r="K8"/>
      <c r="L8"/>
      <c r="M8"/>
      <c r="N8"/>
      <c r="O8"/>
    </row>
    <row r="9" spans="1:17" ht="30" customHeight="1">
      <c r="A9" s="264">
        <f>Seznam!B4</f>
        <v>4</v>
      </c>
      <c r="B9" s="265" t="str">
        <f>Seznam!C4</f>
        <v>Herzog Johanna</v>
      </c>
      <c r="C9" s="130">
        <f>Seznam!D4</f>
        <v>2012</v>
      </c>
      <c r="D9" s="266" t="str">
        <f>Seznam!E4</f>
        <v>Sportunion Rauris</v>
      </c>
      <c r="E9" s="189" t="str">
        <f>Seznam!F4</f>
        <v>AUT</v>
      </c>
      <c r="F9" s="267"/>
      <c r="G9" s="268"/>
      <c r="H9" s="268"/>
      <c r="I9" s="269"/>
      <c r="J9" s="270"/>
      <c r="K9"/>
      <c r="L9"/>
      <c r="M9"/>
      <c r="N9"/>
      <c r="O9"/>
    </row>
    <row r="10" spans="1:17" ht="30" customHeight="1">
      <c r="A10" s="264">
        <f>Seznam!B5</f>
        <v>5</v>
      </c>
      <c r="B10" s="265" t="str">
        <f>Seznam!C5</f>
        <v>Pintová Andrea</v>
      </c>
      <c r="C10" s="130">
        <f>Seznam!D5</f>
        <v>2012</v>
      </c>
      <c r="D10" s="266" t="str">
        <f>Seznam!E5</f>
        <v>RG Proactive Milevsko</v>
      </c>
      <c r="E10" s="189" t="str">
        <f>Seznam!F5</f>
        <v>CZE</v>
      </c>
      <c r="F10" s="267"/>
      <c r="G10" s="268"/>
      <c r="H10" s="268"/>
      <c r="I10" s="269"/>
      <c r="J10" s="270"/>
      <c r="K10"/>
      <c r="L10"/>
      <c r="M10"/>
      <c r="N10"/>
      <c r="O10"/>
    </row>
    <row r="11" spans="1:17" ht="30" customHeight="1" thickBot="1">
      <c r="A11" s="419">
        <f>Seznam!B6</f>
        <v>6</v>
      </c>
      <c r="B11" s="420" t="str">
        <f>Seznam!C6</f>
        <v>Laslopová Barbora</v>
      </c>
      <c r="C11" s="133">
        <f>Seznam!D6</f>
        <v>2012</v>
      </c>
      <c r="D11" s="134" t="str">
        <f>Seznam!E6</f>
        <v>TopGym Karlovy Vary</v>
      </c>
      <c r="E11" s="421" t="str">
        <f>Seznam!F6</f>
        <v>CZE</v>
      </c>
      <c r="F11" s="422"/>
      <c r="G11" s="423"/>
      <c r="H11" s="423"/>
      <c r="I11" s="424"/>
      <c r="J11" s="425"/>
      <c r="K11"/>
      <c r="L11"/>
      <c r="M11"/>
      <c r="N11"/>
      <c r="O11"/>
    </row>
    <row r="12" spans="1:17" ht="30" customHeight="1" thickTop="1">
      <c r="A12" s="314"/>
      <c r="B12" s="315"/>
      <c r="C12" s="316"/>
      <c r="D12" s="317"/>
      <c r="E12" s="143"/>
      <c r="F12" s="139"/>
      <c r="G12" s="139"/>
      <c r="H12" s="139"/>
      <c r="I12" s="139"/>
      <c r="J12" s="139"/>
      <c r="K12"/>
      <c r="L12"/>
      <c r="M12"/>
      <c r="N12"/>
      <c r="O12"/>
    </row>
    <row r="13" spans="1:17" ht="23.25" thickBot="1">
      <c r="A13" s="121" t="str">
        <f>Popis!$B$7</f>
        <v>2. kategorie: Naděje nejmladší A, ročník 2011</v>
      </c>
      <c r="B13" s="1"/>
      <c r="C13" s="4"/>
      <c r="D13" s="8"/>
      <c r="E13" s="8"/>
      <c r="F13" s="4"/>
      <c r="G13" s="1"/>
      <c r="H13" s="1"/>
      <c r="I13" s="1"/>
      <c r="J13" s="1"/>
      <c r="K13" s="122"/>
      <c r="L13"/>
      <c r="M13"/>
      <c r="N13"/>
      <c r="O13"/>
      <c r="Q13" s="122"/>
    </row>
    <row r="14" spans="1:17" ht="16.5" thickTop="1">
      <c r="A14" s="493" t="s">
        <v>0</v>
      </c>
      <c r="B14" s="488" t="s">
        <v>1</v>
      </c>
      <c r="C14" s="496" t="s">
        <v>2</v>
      </c>
      <c r="D14" s="490" t="s">
        <v>3</v>
      </c>
      <c r="E14" s="484" t="s">
        <v>4</v>
      </c>
      <c r="F14" s="488" t="s">
        <v>1035</v>
      </c>
      <c r="G14" s="489">
        <v>0</v>
      </c>
      <c r="H14" s="489">
        <v>0</v>
      </c>
      <c r="I14" s="490">
        <v>0</v>
      </c>
      <c r="J14" s="491" t="s">
        <v>1052</v>
      </c>
      <c r="K14"/>
      <c r="L14"/>
      <c r="M14"/>
      <c r="N14"/>
      <c r="O14"/>
    </row>
    <row r="15" spans="1:17" ht="16.5" customHeight="1" thickBot="1">
      <c r="A15" s="494">
        <v>0</v>
      </c>
      <c r="B15" s="495">
        <v>0</v>
      </c>
      <c r="C15" s="497">
        <v>0</v>
      </c>
      <c r="D15" s="498">
        <v>0</v>
      </c>
      <c r="E15" s="485">
        <v>0</v>
      </c>
      <c r="F15" s="123" t="s">
        <v>8</v>
      </c>
      <c r="G15" s="123" t="s">
        <v>11</v>
      </c>
      <c r="H15" s="123" t="s">
        <v>5</v>
      </c>
      <c r="I15" s="312" t="s">
        <v>6</v>
      </c>
      <c r="J15" s="492"/>
      <c r="K15"/>
      <c r="L15"/>
      <c r="M15"/>
      <c r="N15"/>
      <c r="O15"/>
    </row>
    <row r="16" spans="1:17" ht="30" customHeight="1" thickTop="1">
      <c r="A16" s="264">
        <f>Seznam!B7</f>
        <v>1</v>
      </c>
      <c r="B16" s="265" t="str">
        <f>Seznam!C7</f>
        <v>Górecka Kalina</v>
      </c>
      <c r="C16" s="130">
        <f>Seznam!D7</f>
        <v>2011</v>
      </c>
      <c r="D16" s="266" t="str">
        <f>Seznam!E7</f>
        <v>UKS Błękitna</v>
      </c>
      <c r="E16" s="189" t="str">
        <f>Seznam!F7</f>
        <v>POL</v>
      </c>
      <c r="F16" s="267"/>
      <c r="G16" s="268"/>
      <c r="H16" s="268"/>
      <c r="I16" s="269"/>
      <c r="J16" s="270"/>
      <c r="K16"/>
      <c r="L16"/>
      <c r="M16"/>
      <c r="N16"/>
      <c r="O16"/>
    </row>
    <row r="17" spans="1:15" ht="30" customHeight="1">
      <c r="A17" s="264">
        <f>Seznam!B8</f>
        <v>2</v>
      </c>
      <c r="B17" s="265" t="str">
        <f>Seznam!C8</f>
        <v>Kokrdová Eliška</v>
      </c>
      <c r="C17" s="130">
        <f>Seznam!D8</f>
        <v>2011</v>
      </c>
      <c r="D17" s="266" t="str">
        <f>Seznam!E8</f>
        <v>TJ Sokol Plzeň IV</v>
      </c>
      <c r="E17" s="189" t="str">
        <f>Seznam!F8</f>
        <v>CZE</v>
      </c>
      <c r="F17" s="267"/>
      <c r="G17" s="268"/>
      <c r="H17" s="268"/>
      <c r="I17" s="269"/>
      <c r="J17" s="270"/>
      <c r="K17"/>
      <c r="L17"/>
      <c r="M17"/>
      <c r="N17"/>
      <c r="O17"/>
    </row>
    <row r="18" spans="1:15" ht="30" customHeight="1">
      <c r="A18" s="264">
        <f>Seznam!B9</f>
        <v>3</v>
      </c>
      <c r="B18" s="265" t="str">
        <f>Seznam!C9</f>
        <v>Nováková Sofie</v>
      </c>
      <c r="C18" s="130">
        <f>Seznam!D9</f>
        <v>2011</v>
      </c>
      <c r="D18" s="266" t="str">
        <f>Seznam!E9</f>
        <v>RG ESPRIT Jihlava</v>
      </c>
      <c r="E18" s="189" t="str">
        <f>Seznam!F9</f>
        <v>CZE</v>
      </c>
      <c r="F18" s="267"/>
      <c r="G18" s="268"/>
      <c r="H18" s="268"/>
      <c r="I18" s="269"/>
      <c r="J18" s="270"/>
      <c r="K18"/>
      <c r="L18"/>
      <c r="M18"/>
      <c r="N18"/>
      <c r="O18"/>
    </row>
    <row r="19" spans="1:15" ht="30" customHeight="1">
      <c r="A19" s="264">
        <f>Seznam!B10</f>
        <v>4</v>
      </c>
      <c r="B19" s="265" t="str">
        <f>Seznam!C10</f>
        <v>Bendová Jolana</v>
      </c>
      <c r="C19" s="130">
        <f>Seznam!D10</f>
        <v>2011</v>
      </c>
      <c r="D19" s="266" t="str">
        <f>Seznam!E10</f>
        <v>TopGym Karlovy Vary</v>
      </c>
      <c r="E19" s="189" t="str">
        <f>Seznam!F10</f>
        <v>CZE</v>
      </c>
      <c r="F19" s="267"/>
      <c r="G19" s="268"/>
      <c r="H19" s="268"/>
      <c r="I19" s="269"/>
      <c r="J19" s="270"/>
      <c r="K19"/>
      <c r="L19"/>
      <c r="M19"/>
      <c r="N19"/>
      <c r="O19"/>
    </row>
    <row r="20" spans="1:15" ht="30" customHeight="1">
      <c r="A20" s="264">
        <f>Seznam!B11</f>
        <v>5</v>
      </c>
      <c r="B20" s="265" t="str">
        <f>Seznam!C11</f>
        <v>Filipová Eliška</v>
      </c>
      <c r="C20" s="130">
        <f>Seznam!D11</f>
        <v>2011</v>
      </c>
      <c r="D20" s="266" t="str">
        <f>Seznam!E11</f>
        <v>RG Proactive Milevsko</v>
      </c>
      <c r="E20" s="189" t="str">
        <f>Seznam!F11</f>
        <v>CZE</v>
      </c>
      <c r="F20" s="267"/>
      <c r="G20" s="268"/>
      <c r="H20" s="268"/>
      <c r="I20" s="269"/>
      <c r="J20" s="270"/>
      <c r="K20"/>
      <c r="L20"/>
      <c r="M20"/>
      <c r="N20"/>
      <c r="O20"/>
    </row>
    <row r="21" spans="1:15" ht="30" customHeight="1">
      <c r="A21" s="264">
        <f>Seznam!B12</f>
        <v>6</v>
      </c>
      <c r="B21" s="265" t="str">
        <f>Seznam!C12</f>
        <v>Planná Rozálie</v>
      </c>
      <c r="C21" s="130">
        <f>Seznam!D12</f>
        <v>2011</v>
      </c>
      <c r="D21" s="266" t="str">
        <f>Seznam!E12</f>
        <v>La Pirouette Jeseník</v>
      </c>
      <c r="E21" s="189" t="str">
        <f>Seznam!F12</f>
        <v>CZE</v>
      </c>
      <c r="F21" s="267"/>
      <c r="G21" s="268"/>
      <c r="H21" s="268"/>
      <c r="I21" s="269"/>
      <c r="J21" s="270"/>
      <c r="K21"/>
      <c r="L21"/>
      <c r="M21"/>
      <c r="N21"/>
      <c r="O21"/>
    </row>
    <row r="22" spans="1:15" ht="30" customHeight="1">
      <c r="A22" s="264">
        <f>Seznam!B13</f>
        <v>7</v>
      </c>
      <c r="B22" s="265" t="str">
        <f>Seznam!C13</f>
        <v>Berchová Adina</v>
      </c>
      <c r="C22" s="130">
        <f>Seznam!D13</f>
        <v>2011</v>
      </c>
      <c r="D22" s="266" t="str">
        <f>Seznam!E13</f>
        <v>SK MG Máj České Budějovice</v>
      </c>
      <c r="E22" s="189" t="str">
        <f>Seznam!F13</f>
        <v>CZE</v>
      </c>
      <c r="F22" s="267"/>
      <c r="G22" s="268"/>
      <c r="H22" s="268"/>
      <c r="I22" s="269"/>
      <c r="J22" s="270"/>
      <c r="K22"/>
      <c r="L22"/>
      <c r="M22"/>
      <c r="N22"/>
      <c r="O22"/>
    </row>
    <row r="23" spans="1:15" ht="30" customHeight="1">
      <c r="A23" s="264">
        <f>Seznam!B14</f>
        <v>8</v>
      </c>
      <c r="B23" s="265" t="str">
        <f>Seznam!C14</f>
        <v>Wleklak Hanna</v>
      </c>
      <c r="C23" s="130">
        <f>Seznam!D14</f>
        <v>2011</v>
      </c>
      <c r="D23" s="266" t="str">
        <f>Seznam!E14</f>
        <v>UKS Błękitna</v>
      </c>
      <c r="E23" s="189" t="str">
        <f>Seznam!F14</f>
        <v>POL</v>
      </c>
      <c r="F23" s="267"/>
      <c r="G23" s="268"/>
      <c r="H23" s="268"/>
      <c r="I23" s="269"/>
      <c r="J23" s="270"/>
      <c r="K23"/>
      <c r="L23"/>
      <c r="M23"/>
      <c r="N23"/>
      <c r="O23"/>
    </row>
    <row r="24" spans="1:15" ht="30" customHeight="1">
      <c r="A24" s="264" t="e">
        <f>Seznam!#REF!</f>
        <v>#REF!</v>
      </c>
      <c r="B24" s="265" t="e">
        <f>Seznam!#REF!</f>
        <v>#REF!</v>
      </c>
      <c r="C24" s="130" t="e">
        <f>Seznam!#REF!</f>
        <v>#REF!</v>
      </c>
      <c r="D24" s="266" t="e">
        <f>Seznam!#REF!</f>
        <v>#REF!</v>
      </c>
      <c r="E24" s="189" t="e">
        <f>Seznam!#REF!</f>
        <v>#REF!</v>
      </c>
      <c r="F24" s="267"/>
      <c r="G24" s="268"/>
      <c r="H24" s="268"/>
      <c r="I24" s="269"/>
      <c r="J24" s="270"/>
      <c r="K24"/>
      <c r="L24"/>
      <c r="M24"/>
      <c r="N24"/>
      <c r="O24"/>
    </row>
    <row r="25" spans="1:15" ht="30" customHeight="1" thickBot="1">
      <c r="A25" s="131">
        <f>Seznam!B15</f>
        <v>10</v>
      </c>
      <c r="B25" s="132" t="str">
        <f>Seznam!C15</f>
        <v>Zbroch Barbara</v>
      </c>
      <c r="C25" s="133">
        <f>Seznam!D15</f>
        <v>2011</v>
      </c>
      <c r="D25" s="134" t="str">
        <f>Seznam!E15</f>
        <v>KSGA Legion Warszawa</v>
      </c>
      <c r="E25" s="182" t="str">
        <f>Seznam!F15</f>
        <v>POL</v>
      </c>
      <c r="F25" s="135"/>
      <c r="G25" s="136"/>
      <c r="H25" s="136"/>
      <c r="I25" s="137"/>
      <c r="J25" s="138"/>
      <c r="K25"/>
      <c r="L25"/>
      <c r="M25"/>
      <c r="N25"/>
      <c r="O25"/>
    </row>
    <row r="26" spans="1:15" ht="30" customHeight="1" thickTop="1">
      <c r="A26" s="139"/>
      <c r="B26" s="140"/>
      <c r="C26" s="141"/>
      <c r="D26" s="142"/>
      <c r="E26" s="142"/>
      <c r="F26" s="143"/>
      <c r="G26" s="139"/>
      <c r="H26" s="139"/>
      <c r="I26" s="139"/>
      <c r="J26" s="139"/>
      <c r="K26" s="139"/>
      <c r="L26"/>
      <c r="M26"/>
      <c r="N26"/>
      <c r="O26"/>
    </row>
  </sheetData>
  <mergeCells count="16">
    <mergeCell ref="A4:A5"/>
    <mergeCell ref="B4:B5"/>
    <mergeCell ref="C4:C5"/>
    <mergeCell ref="D4:D5"/>
    <mergeCell ref="A14:A15"/>
    <mergeCell ref="B14:B15"/>
    <mergeCell ref="C14:C15"/>
    <mergeCell ref="D14:D15"/>
    <mergeCell ref="E14:E15"/>
    <mergeCell ref="I1:J1"/>
    <mergeCell ref="D1:F1"/>
    <mergeCell ref="F14:I14"/>
    <mergeCell ref="J14:J15"/>
    <mergeCell ref="E4:E5"/>
    <mergeCell ref="F4:I4"/>
    <mergeCell ref="J4:J5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507"/>
  <sheetViews>
    <sheetView workbookViewId="0"/>
  </sheetViews>
  <sheetFormatPr defaultRowHeight="12.75"/>
  <cols>
    <col min="1" max="2" width="14.28515625" style="38" bestFit="1" customWidth="1"/>
    <col min="3" max="16384" width="9.140625" style="36"/>
  </cols>
  <sheetData>
    <row r="1" spans="1:2">
      <c r="A1" s="38" t="s">
        <v>212</v>
      </c>
      <c r="B1" s="38" t="s">
        <v>213</v>
      </c>
    </row>
    <row r="2" spans="1:2">
      <c r="A2" s="38" t="s">
        <v>180</v>
      </c>
      <c r="B2" s="38" t="s">
        <v>181</v>
      </c>
    </row>
    <row r="3" spans="1:2">
      <c r="A3" s="37" t="s">
        <v>214</v>
      </c>
      <c r="B3" s="37" t="s">
        <v>214</v>
      </c>
    </row>
    <row r="4" spans="1:2">
      <c r="A4" s="36" t="s">
        <v>215</v>
      </c>
      <c r="B4" s="36" t="s">
        <v>215</v>
      </c>
    </row>
    <row r="5" spans="1:2">
      <c r="A5" s="36" t="s">
        <v>216</v>
      </c>
      <c r="B5" s="36" t="s">
        <v>217</v>
      </c>
    </row>
    <row r="6" spans="1:2">
      <c r="A6" s="39" t="s">
        <v>218</v>
      </c>
      <c r="B6" s="39" t="s">
        <v>218</v>
      </c>
    </row>
    <row r="7" spans="1:2">
      <c r="A7" s="40" t="s">
        <v>219</v>
      </c>
      <c r="B7" s="40" t="s">
        <v>220</v>
      </c>
    </row>
    <row r="8" spans="1:2">
      <c r="A8" s="36" t="s">
        <v>221</v>
      </c>
      <c r="B8" s="36" t="s">
        <v>222</v>
      </c>
    </row>
    <row r="9" spans="1:2">
      <c r="A9" s="38" t="s">
        <v>223</v>
      </c>
      <c r="B9" s="38" t="s">
        <v>224</v>
      </c>
    </row>
    <row r="10" spans="1:2">
      <c r="A10" s="38" t="s">
        <v>225</v>
      </c>
      <c r="B10" s="38" t="s">
        <v>226</v>
      </c>
    </row>
    <row r="11" spans="1:2">
      <c r="A11" s="36" t="s">
        <v>227</v>
      </c>
      <c r="B11" s="36" t="s">
        <v>228</v>
      </c>
    </row>
    <row r="12" spans="1:2">
      <c r="A12" s="41" t="s">
        <v>1088</v>
      </c>
      <c r="B12" s="41" t="s">
        <v>1088</v>
      </c>
    </row>
    <row r="13" spans="1:2">
      <c r="A13" s="39" t="s">
        <v>1066</v>
      </c>
      <c r="B13" s="39" t="s">
        <v>1147</v>
      </c>
    </row>
    <row r="14" spans="1:2">
      <c r="A14" s="41" t="s">
        <v>1066</v>
      </c>
      <c r="B14" s="41" t="s">
        <v>1147</v>
      </c>
    </row>
    <row r="15" spans="1:2">
      <c r="A15" s="37" t="s">
        <v>229</v>
      </c>
      <c r="B15" s="37" t="s">
        <v>230</v>
      </c>
    </row>
    <row r="16" spans="1:2">
      <c r="A16" s="41" t="s">
        <v>1123</v>
      </c>
      <c r="B16" s="41" t="s">
        <v>1181</v>
      </c>
    </row>
    <row r="17" spans="1:2">
      <c r="A17" s="38" t="s">
        <v>1203</v>
      </c>
      <c r="B17" s="38" t="s">
        <v>1235</v>
      </c>
    </row>
    <row r="18" spans="1:2">
      <c r="A18" s="37" t="s">
        <v>231</v>
      </c>
      <c r="B18" s="37" t="s">
        <v>232</v>
      </c>
    </row>
    <row r="19" spans="1:2">
      <c r="A19" s="37" t="s">
        <v>233</v>
      </c>
      <c r="B19" s="37" t="s">
        <v>234</v>
      </c>
    </row>
    <row r="20" spans="1:2">
      <c r="A20" s="28" t="s">
        <v>93</v>
      </c>
      <c r="B20" s="28" t="s">
        <v>95</v>
      </c>
    </row>
    <row r="21" spans="1:2">
      <c r="A21" s="41" t="s">
        <v>235</v>
      </c>
      <c r="B21" s="41" t="s">
        <v>236</v>
      </c>
    </row>
    <row r="22" spans="1:2">
      <c r="A22" s="41" t="s">
        <v>237</v>
      </c>
      <c r="B22" s="41" t="s">
        <v>238</v>
      </c>
    </row>
    <row r="23" spans="1:2">
      <c r="A23" s="36" t="s">
        <v>239</v>
      </c>
      <c r="B23" s="36" t="s">
        <v>240</v>
      </c>
    </row>
    <row r="24" spans="1:2">
      <c r="A24" s="39" t="s">
        <v>241</v>
      </c>
      <c r="B24" s="39" t="s">
        <v>241</v>
      </c>
    </row>
    <row r="25" spans="1:2">
      <c r="A25" s="38" t="s">
        <v>1211</v>
      </c>
      <c r="B25" s="38" t="s">
        <v>1241</v>
      </c>
    </row>
    <row r="26" spans="1:2">
      <c r="A26" s="41" t="s">
        <v>242</v>
      </c>
      <c r="B26" s="41" t="s">
        <v>243</v>
      </c>
    </row>
    <row r="27" spans="1:2">
      <c r="A27" s="37" t="s">
        <v>244</v>
      </c>
      <c r="B27" s="37" t="s">
        <v>245</v>
      </c>
    </row>
    <row r="28" spans="1:2">
      <c r="A28" s="37" t="s">
        <v>246</v>
      </c>
      <c r="B28" s="37" t="s">
        <v>247</v>
      </c>
    </row>
    <row r="29" spans="1:2">
      <c r="A29" s="36" t="s">
        <v>248</v>
      </c>
      <c r="B29" s="36" t="s">
        <v>249</v>
      </c>
    </row>
    <row r="30" spans="1:2">
      <c r="A30" s="36" t="s">
        <v>250</v>
      </c>
      <c r="B30" s="36" t="s">
        <v>251</v>
      </c>
    </row>
    <row r="31" spans="1:2">
      <c r="A31" s="39" t="s">
        <v>1072</v>
      </c>
      <c r="B31" s="39" t="s">
        <v>1072</v>
      </c>
    </row>
    <row r="32" spans="1:2">
      <c r="A32" s="37" t="s">
        <v>252</v>
      </c>
      <c r="B32" s="37" t="s">
        <v>253</v>
      </c>
    </row>
    <row r="33" spans="1:2">
      <c r="A33" s="41" t="s">
        <v>1090</v>
      </c>
      <c r="B33" s="41" t="s">
        <v>1158</v>
      </c>
    </row>
    <row r="34" spans="1:2">
      <c r="A34" s="39" t="s">
        <v>254</v>
      </c>
      <c r="B34" s="39" t="s">
        <v>255</v>
      </c>
    </row>
    <row r="35" spans="1:2">
      <c r="A35" s="41" t="s">
        <v>1120</v>
      </c>
      <c r="B35" s="41" t="s">
        <v>1178</v>
      </c>
    </row>
    <row r="36" spans="1:2">
      <c r="A36" s="38" t="s">
        <v>120</v>
      </c>
      <c r="B36" s="38" t="s">
        <v>122</v>
      </c>
    </row>
    <row r="37" spans="1:2">
      <c r="A37" s="41" t="s">
        <v>256</v>
      </c>
      <c r="B37" s="41" t="s">
        <v>257</v>
      </c>
    </row>
    <row r="38" spans="1:2">
      <c r="A38" s="40" t="s">
        <v>258</v>
      </c>
      <c r="B38" s="40" t="s">
        <v>259</v>
      </c>
    </row>
    <row r="39" spans="1:2">
      <c r="A39" s="41" t="s">
        <v>1087</v>
      </c>
      <c r="B39" s="41" t="s">
        <v>1157</v>
      </c>
    </row>
    <row r="40" spans="1:2">
      <c r="A40" s="28" t="s">
        <v>83</v>
      </c>
      <c r="B40" s="28" t="s">
        <v>85</v>
      </c>
    </row>
    <row r="41" spans="1:2">
      <c r="A41" s="28" t="s">
        <v>42</v>
      </c>
      <c r="B41" s="28" t="s">
        <v>44</v>
      </c>
    </row>
    <row r="42" spans="1:2">
      <c r="A42" s="36" t="s">
        <v>260</v>
      </c>
      <c r="B42" s="36" t="s">
        <v>261</v>
      </c>
    </row>
    <row r="43" spans="1:2">
      <c r="A43" s="37" t="s">
        <v>262</v>
      </c>
      <c r="B43" s="37" t="s">
        <v>263</v>
      </c>
    </row>
    <row r="44" spans="1:2">
      <c r="A44" s="38" t="s">
        <v>264</v>
      </c>
      <c r="B44" s="38" t="s">
        <v>265</v>
      </c>
    </row>
    <row r="45" spans="1:2">
      <c r="A45" s="38" t="s">
        <v>266</v>
      </c>
      <c r="B45" s="38" t="s">
        <v>267</v>
      </c>
    </row>
    <row r="46" spans="1:2">
      <c r="A46" s="37" t="s">
        <v>268</v>
      </c>
      <c r="B46" s="37" t="s">
        <v>268</v>
      </c>
    </row>
    <row r="47" spans="1:2">
      <c r="A47" s="41" t="s">
        <v>269</v>
      </c>
      <c r="B47" s="41" t="s">
        <v>270</v>
      </c>
    </row>
    <row r="48" spans="1:2">
      <c r="A48" s="39" t="s">
        <v>271</v>
      </c>
      <c r="B48" s="39" t="s">
        <v>271</v>
      </c>
    </row>
    <row r="49" spans="1:2">
      <c r="A49" s="37" t="s">
        <v>272</v>
      </c>
      <c r="B49" s="37" t="s">
        <v>272</v>
      </c>
    </row>
    <row r="50" spans="1:2">
      <c r="A50" s="39" t="s">
        <v>273</v>
      </c>
      <c r="B50" s="39" t="s">
        <v>273</v>
      </c>
    </row>
    <row r="51" spans="1:2">
      <c r="A51" s="41" t="s">
        <v>274</v>
      </c>
      <c r="B51" s="41" t="s">
        <v>275</v>
      </c>
    </row>
    <row r="52" spans="1:2">
      <c r="A52" s="38" t="s">
        <v>1206</v>
      </c>
      <c r="B52" s="38" t="s">
        <v>1237</v>
      </c>
    </row>
    <row r="53" spans="1:2">
      <c r="A53" s="37" t="s">
        <v>276</v>
      </c>
      <c r="B53" s="37" t="s">
        <v>277</v>
      </c>
    </row>
    <row r="54" spans="1:2">
      <c r="A54" s="38" t="s">
        <v>278</v>
      </c>
      <c r="B54" s="38" t="s">
        <v>279</v>
      </c>
    </row>
    <row r="55" spans="1:2">
      <c r="A55" s="38" t="s">
        <v>280</v>
      </c>
      <c r="B55" s="38" t="s">
        <v>281</v>
      </c>
    </row>
    <row r="56" spans="1:2">
      <c r="A56" s="37" t="s">
        <v>282</v>
      </c>
      <c r="B56" s="37" t="s">
        <v>283</v>
      </c>
    </row>
    <row r="57" spans="1:2" ht="15">
      <c r="A57" s="240" t="s">
        <v>1265</v>
      </c>
      <c r="B57" s="240" t="s">
        <v>1280</v>
      </c>
    </row>
    <row r="58" spans="1:2">
      <c r="A58" s="41" t="s">
        <v>284</v>
      </c>
      <c r="B58" s="41" t="s">
        <v>285</v>
      </c>
    </row>
    <row r="59" spans="1:2">
      <c r="A59" s="36" t="s">
        <v>286</v>
      </c>
      <c r="B59" s="36" t="s">
        <v>286</v>
      </c>
    </row>
    <row r="60" spans="1:2">
      <c r="A60" s="41" t="s">
        <v>1100</v>
      </c>
      <c r="B60" s="41" t="s">
        <v>1163</v>
      </c>
    </row>
    <row r="61" spans="1:2">
      <c r="A61" s="39" t="s">
        <v>1067</v>
      </c>
      <c r="B61" s="39" t="s">
        <v>1067</v>
      </c>
    </row>
    <row r="62" spans="1:2">
      <c r="A62" s="41" t="s">
        <v>1119</v>
      </c>
      <c r="B62" s="41" t="s">
        <v>1177</v>
      </c>
    </row>
    <row r="63" spans="1:2">
      <c r="A63" s="37" t="s">
        <v>287</v>
      </c>
      <c r="B63" s="37" t="s">
        <v>288</v>
      </c>
    </row>
    <row r="64" spans="1:2">
      <c r="A64" s="36" t="s">
        <v>289</v>
      </c>
      <c r="B64" s="36" t="s">
        <v>290</v>
      </c>
    </row>
    <row r="65" spans="1:2">
      <c r="A65" s="36" t="s">
        <v>291</v>
      </c>
      <c r="B65" s="36" t="s">
        <v>291</v>
      </c>
    </row>
    <row r="66" spans="1:2">
      <c r="A66" s="40" t="s">
        <v>292</v>
      </c>
      <c r="B66" s="40" t="s">
        <v>293</v>
      </c>
    </row>
    <row r="67" spans="1:2">
      <c r="A67" s="37" t="s">
        <v>294</v>
      </c>
      <c r="B67" s="37" t="s">
        <v>295</v>
      </c>
    </row>
    <row r="68" spans="1:2">
      <c r="A68" s="36" t="s">
        <v>176</v>
      </c>
      <c r="B68" s="36" t="s">
        <v>177</v>
      </c>
    </row>
    <row r="69" spans="1:2">
      <c r="A69" s="38" t="s">
        <v>296</v>
      </c>
      <c r="B69" s="38" t="s">
        <v>297</v>
      </c>
    </row>
    <row r="70" spans="1:2">
      <c r="A70" s="37" t="s">
        <v>298</v>
      </c>
      <c r="B70" s="37" t="s">
        <v>298</v>
      </c>
    </row>
    <row r="71" spans="1:2">
      <c r="A71" s="41" t="s">
        <v>299</v>
      </c>
      <c r="B71" s="41" t="s">
        <v>300</v>
      </c>
    </row>
    <row r="72" spans="1:2">
      <c r="A72" s="39" t="s">
        <v>1061</v>
      </c>
      <c r="B72" s="39" t="s">
        <v>1143</v>
      </c>
    </row>
    <row r="73" spans="1:2">
      <c r="A73" s="37" t="s">
        <v>301</v>
      </c>
      <c r="B73" s="37" t="s">
        <v>302</v>
      </c>
    </row>
    <row r="74" spans="1:2">
      <c r="A74" s="39" t="s">
        <v>303</v>
      </c>
      <c r="B74" s="39" t="s">
        <v>303</v>
      </c>
    </row>
    <row r="75" spans="1:2">
      <c r="A75" s="28" t="s">
        <v>188</v>
      </c>
      <c r="B75" s="28" t="s">
        <v>189</v>
      </c>
    </row>
    <row r="76" spans="1:2">
      <c r="A76" s="38" t="s">
        <v>304</v>
      </c>
      <c r="B76" s="38" t="s">
        <v>305</v>
      </c>
    </row>
    <row r="77" spans="1:2">
      <c r="A77" s="28" t="s">
        <v>79</v>
      </c>
      <c r="B77" s="28" t="s">
        <v>81</v>
      </c>
    </row>
    <row r="78" spans="1:2">
      <c r="A78" s="38" t="s">
        <v>306</v>
      </c>
      <c r="B78" s="38" t="s">
        <v>307</v>
      </c>
    </row>
    <row r="79" spans="1:2">
      <c r="A79" s="28" t="s">
        <v>145</v>
      </c>
      <c r="B79" s="28" t="s">
        <v>146</v>
      </c>
    </row>
    <row r="80" spans="1:2">
      <c r="A80" s="41" t="s">
        <v>1122</v>
      </c>
      <c r="B80" s="41" t="s">
        <v>1180</v>
      </c>
    </row>
    <row r="81" spans="1:2">
      <c r="A81" s="37" t="s">
        <v>308</v>
      </c>
      <c r="B81" s="37" t="s">
        <v>309</v>
      </c>
    </row>
    <row r="82" spans="1:2">
      <c r="A82" s="36" t="s">
        <v>310</v>
      </c>
      <c r="B82" s="36" t="s">
        <v>311</v>
      </c>
    </row>
    <row r="83" spans="1:2" ht="15">
      <c r="A83" s="240" t="s">
        <v>1267</v>
      </c>
      <c r="B83" s="240" t="s">
        <v>1282</v>
      </c>
    </row>
    <row r="84" spans="1:2">
      <c r="A84" s="28" t="s">
        <v>50</v>
      </c>
      <c r="B84" s="28" t="s">
        <v>52</v>
      </c>
    </row>
    <row r="85" spans="1:2">
      <c r="A85" s="36" t="s">
        <v>312</v>
      </c>
      <c r="B85" s="36" t="s">
        <v>313</v>
      </c>
    </row>
    <row r="86" spans="1:2">
      <c r="A86" s="36" t="s">
        <v>314</v>
      </c>
      <c r="B86" s="36" t="s">
        <v>314</v>
      </c>
    </row>
    <row r="87" spans="1:2">
      <c r="A87" s="38" t="s">
        <v>315</v>
      </c>
      <c r="B87" s="38" t="s">
        <v>316</v>
      </c>
    </row>
    <row r="88" spans="1:2">
      <c r="A88" s="38" t="s">
        <v>317</v>
      </c>
      <c r="B88" s="38" t="s">
        <v>318</v>
      </c>
    </row>
    <row r="89" spans="1:2">
      <c r="A89" s="36" t="s">
        <v>186</v>
      </c>
      <c r="B89" s="36" t="s">
        <v>187</v>
      </c>
    </row>
    <row r="90" spans="1:2">
      <c r="A90" s="37" t="s">
        <v>319</v>
      </c>
      <c r="B90" s="37" t="s">
        <v>319</v>
      </c>
    </row>
    <row r="91" spans="1:2">
      <c r="A91" s="28" t="s">
        <v>157</v>
      </c>
      <c r="B91" s="28" t="s">
        <v>158</v>
      </c>
    </row>
    <row r="92" spans="1:2">
      <c r="A92" s="37" t="s">
        <v>320</v>
      </c>
      <c r="B92" s="37" t="s">
        <v>320</v>
      </c>
    </row>
    <row r="93" spans="1:2">
      <c r="A93" s="37" t="s">
        <v>321</v>
      </c>
      <c r="B93" s="37" t="s">
        <v>321</v>
      </c>
    </row>
    <row r="94" spans="1:2">
      <c r="A94" s="36" t="s">
        <v>322</v>
      </c>
      <c r="B94" s="36" t="s">
        <v>323</v>
      </c>
    </row>
    <row r="95" spans="1:2">
      <c r="A95" s="37" t="s">
        <v>324</v>
      </c>
      <c r="B95" s="37" t="s">
        <v>324</v>
      </c>
    </row>
    <row r="96" spans="1:2">
      <c r="A96" s="36" t="s">
        <v>325</v>
      </c>
      <c r="B96" s="36" t="s">
        <v>325</v>
      </c>
    </row>
    <row r="97" spans="1:2">
      <c r="A97" s="39" t="s">
        <v>326</v>
      </c>
      <c r="B97" s="39" t="s">
        <v>326</v>
      </c>
    </row>
    <row r="98" spans="1:2">
      <c r="A98" s="39" t="s">
        <v>327</v>
      </c>
      <c r="B98" s="39" t="s">
        <v>327</v>
      </c>
    </row>
    <row r="99" spans="1:2">
      <c r="A99" s="36" t="s">
        <v>328</v>
      </c>
      <c r="B99" s="36" t="s">
        <v>329</v>
      </c>
    </row>
    <row r="100" spans="1:2">
      <c r="A100" s="37" t="s">
        <v>330</v>
      </c>
      <c r="B100" s="37" t="s">
        <v>330</v>
      </c>
    </row>
    <row r="101" spans="1:2">
      <c r="A101" s="37" t="s">
        <v>331</v>
      </c>
      <c r="B101" s="37" t="s">
        <v>332</v>
      </c>
    </row>
    <row r="102" spans="1:2">
      <c r="A102" s="41" t="s">
        <v>1086</v>
      </c>
      <c r="B102" s="41" t="s">
        <v>1156</v>
      </c>
    </row>
    <row r="103" spans="1:2">
      <c r="A103" s="37" t="s">
        <v>333</v>
      </c>
      <c r="B103" s="37" t="s">
        <v>333</v>
      </c>
    </row>
    <row r="104" spans="1:2">
      <c r="A104" s="37" t="s">
        <v>334</v>
      </c>
      <c r="B104" s="37" t="s">
        <v>335</v>
      </c>
    </row>
    <row r="105" spans="1:2">
      <c r="A105" s="38" t="s">
        <v>1200</v>
      </c>
      <c r="B105" s="38" t="s">
        <v>1233</v>
      </c>
    </row>
    <row r="106" spans="1:2">
      <c r="A106" s="38" t="s">
        <v>1200</v>
      </c>
      <c r="B106" s="38" t="s">
        <v>1233</v>
      </c>
    </row>
    <row r="107" spans="1:2">
      <c r="A107" s="37" t="s">
        <v>336</v>
      </c>
      <c r="B107" s="37" t="s">
        <v>337</v>
      </c>
    </row>
    <row r="108" spans="1:2">
      <c r="A108" s="37" t="s">
        <v>126</v>
      </c>
      <c r="B108" s="37" t="s">
        <v>128</v>
      </c>
    </row>
    <row r="109" spans="1:2">
      <c r="A109" s="28" t="s">
        <v>113</v>
      </c>
      <c r="B109" s="28" t="s">
        <v>114</v>
      </c>
    </row>
    <row r="110" spans="1:2">
      <c r="A110" s="38" t="s">
        <v>338</v>
      </c>
      <c r="B110" s="38" t="s">
        <v>339</v>
      </c>
    </row>
    <row r="111" spans="1:2">
      <c r="A111" s="37" t="s">
        <v>340</v>
      </c>
      <c r="B111" s="37" t="s">
        <v>341</v>
      </c>
    </row>
    <row r="112" spans="1:2">
      <c r="A112" s="37" t="s">
        <v>342</v>
      </c>
      <c r="B112" s="37" t="s">
        <v>343</v>
      </c>
    </row>
    <row r="113" spans="1:2">
      <c r="A113" s="36" t="s">
        <v>344</v>
      </c>
      <c r="B113" s="36" t="s">
        <v>345</v>
      </c>
    </row>
    <row r="114" spans="1:2">
      <c r="A114" s="37" t="s">
        <v>346</v>
      </c>
      <c r="B114" s="37" t="s">
        <v>347</v>
      </c>
    </row>
    <row r="115" spans="1:2">
      <c r="A115" s="36" t="s">
        <v>348</v>
      </c>
      <c r="B115" s="36" t="s">
        <v>348</v>
      </c>
    </row>
    <row r="116" spans="1:2">
      <c r="A116" s="37" t="s">
        <v>349</v>
      </c>
      <c r="B116" s="37" t="s">
        <v>349</v>
      </c>
    </row>
    <row r="117" spans="1:2">
      <c r="A117" s="39" t="s">
        <v>1055</v>
      </c>
      <c r="B117" s="39" t="s">
        <v>1141</v>
      </c>
    </row>
    <row r="118" spans="1:2">
      <c r="A118" s="38" t="s">
        <v>163</v>
      </c>
      <c r="B118" s="38" t="s">
        <v>165</v>
      </c>
    </row>
    <row r="119" spans="1:2">
      <c r="A119" s="41" t="s">
        <v>1117</v>
      </c>
      <c r="B119" s="41" t="s">
        <v>1175</v>
      </c>
    </row>
    <row r="120" spans="1:2">
      <c r="A120" s="38" t="s">
        <v>350</v>
      </c>
      <c r="B120" s="38" t="s">
        <v>351</v>
      </c>
    </row>
    <row r="121" spans="1:2">
      <c r="A121" s="41" t="s">
        <v>1098</v>
      </c>
      <c r="B121" s="41" t="s">
        <v>1162</v>
      </c>
    </row>
    <row r="122" spans="1:2">
      <c r="A122" s="37" t="s">
        <v>352</v>
      </c>
      <c r="B122" s="37" t="s">
        <v>353</v>
      </c>
    </row>
    <row r="123" spans="1:2">
      <c r="A123" s="37" t="s">
        <v>354</v>
      </c>
      <c r="B123" s="37" t="s">
        <v>355</v>
      </c>
    </row>
    <row r="124" spans="1:2">
      <c r="A124" s="38" t="s">
        <v>356</v>
      </c>
      <c r="B124" s="38" t="s">
        <v>357</v>
      </c>
    </row>
    <row r="125" spans="1:2">
      <c r="A125" s="37" t="s">
        <v>358</v>
      </c>
      <c r="B125" s="37" t="s">
        <v>358</v>
      </c>
    </row>
    <row r="126" spans="1:2">
      <c r="A126" s="38" t="s">
        <v>1204</v>
      </c>
      <c r="B126" s="38" t="s">
        <v>1204</v>
      </c>
    </row>
    <row r="127" spans="1:2">
      <c r="A127" s="36" t="s">
        <v>359</v>
      </c>
      <c r="B127" s="36" t="s">
        <v>360</v>
      </c>
    </row>
    <row r="128" spans="1:2">
      <c r="A128" s="37" t="s">
        <v>361</v>
      </c>
      <c r="B128" s="37" t="s">
        <v>362</v>
      </c>
    </row>
    <row r="129" spans="1:2">
      <c r="A129" s="41" t="s">
        <v>363</v>
      </c>
      <c r="B129" s="41" t="s">
        <v>364</v>
      </c>
    </row>
    <row r="130" spans="1:2">
      <c r="A130" s="38" t="s">
        <v>365</v>
      </c>
      <c r="B130" s="38" t="s">
        <v>366</v>
      </c>
    </row>
    <row r="131" spans="1:2">
      <c r="A131" s="28" t="s">
        <v>22</v>
      </c>
      <c r="B131" s="28" t="s">
        <v>24</v>
      </c>
    </row>
    <row r="132" spans="1:2">
      <c r="A132" s="36" t="s">
        <v>367</v>
      </c>
      <c r="B132" s="36" t="s">
        <v>368</v>
      </c>
    </row>
    <row r="133" spans="1:2">
      <c r="A133" s="37" t="s">
        <v>172</v>
      </c>
      <c r="B133" s="37" t="s">
        <v>173</v>
      </c>
    </row>
    <row r="134" spans="1:2">
      <c r="A134" s="41" t="s">
        <v>369</v>
      </c>
      <c r="B134" s="41" t="s">
        <v>370</v>
      </c>
    </row>
    <row r="135" spans="1:2">
      <c r="A135" s="41" t="s">
        <v>1104</v>
      </c>
      <c r="B135" s="41" t="s">
        <v>1166</v>
      </c>
    </row>
    <row r="136" spans="1:2">
      <c r="A136" s="39" t="s">
        <v>1059</v>
      </c>
      <c r="B136" s="39" t="s">
        <v>1142</v>
      </c>
    </row>
    <row r="137" spans="1:2">
      <c r="A137" s="41" t="s">
        <v>371</v>
      </c>
      <c r="B137" s="41" t="s">
        <v>372</v>
      </c>
    </row>
    <row r="138" spans="1:2">
      <c r="A138" s="41" t="s">
        <v>373</v>
      </c>
      <c r="B138" s="41" t="s">
        <v>374</v>
      </c>
    </row>
    <row r="139" spans="1:2">
      <c r="A139" s="41" t="s">
        <v>1095</v>
      </c>
      <c r="B139" s="41" t="s">
        <v>1161</v>
      </c>
    </row>
    <row r="140" spans="1:2">
      <c r="A140" s="36" t="s">
        <v>375</v>
      </c>
      <c r="B140" s="36" t="s">
        <v>376</v>
      </c>
    </row>
    <row r="141" spans="1:2" ht="15">
      <c r="A141" s="241" t="s">
        <v>1272</v>
      </c>
      <c r="B141" s="241" t="s">
        <v>1284</v>
      </c>
    </row>
    <row r="142" spans="1:2">
      <c r="A142" s="39" t="s">
        <v>377</v>
      </c>
      <c r="B142" s="39" t="s">
        <v>378</v>
      </c>
    </row>
    <row r="143" spans="1:2">
      <c r="A143" s="36" t="s">
        <v>379</v>
      </c>
      <c r="B143" s="36" t="s">
        <v>380</v>
      </c>
    </row>
    <row r="144" spans="1:2">
      <c r="A144" s="37" t="s">
        <v>381</v>
      </c>
      <c r="B144" s="37" t="s">
        <v>382</v>
      </c>
    </row>
    <row r="145" spans="1:2">
      <c r="A145" s="39" t="s">
        <v>383</v>
      </c>
      <c r="B145" s="39" t="s">
        <v>383</v>
      </c>
    </row>
    <row r="146" spans="1:2">
      <c r="A146" s="38" t="s">
        <v>1201</v>
      </c>
      <c r="B146" s="38" t="s">
        <v>1234</v>
      </c>
    </row>
    <row r="147" spans="1:2">
      <c r="A147" s="37" t="s">
        <v>384</v>
      </c>
      <c r="B147" s="37" t="s">
        <v>385</v>
      </c>
    </row>
    <row r="148" spans="1:2">
      <c r="A148" s="37" t="s">
        <v>386</v>
      </c>
      <c r="B148" s="37" t="s">
        <v>387</v>
      </c>
    </row>
    <row r="149" spans="1:2">
      <c r="A149" s="41" t="s">
        <v>388</v>
      </c>
      <c r="B149" s="41" t="s">
        <v>389</v>
      </c>
    </row>
    <row r="150" spans="1:2">
      <c r="A150" s="38" t="s">
        <v>209</v>
      </c>
      <c r="B150" s="38" t="s">
        <v>390</v>
      </c>
    </row>
    <row r="151" spans="1:2">
      <c r="A151" s="41" t="s">
        <v>391</v>
      </c>
      <c r="B151" s="41" t="s">
        <v>392</v>
      </c>
    </row>
    <row r="152" spans="1:2">
      <c r="A152" s="41" t="s">
        <v>393</v>
      </c>
      <c r="B152" s="41" t="s">
        <v>394</v>
      </c>
    </row>
    <row r="153" spans="1:2">
      <c r="A153" s="39" t="s">
        <v>1063</v>
      </c>
      <c r="B153" s="39" t="s">
        <v>1144</v>
      </c>
    </row>
    <row r="154" spans="1:2">
      <c r="A154" s="36" t="s">
        <v>131</v>
      </c>
      <c r="B154" s="36" t="s">
        <v>132</v>
      </c>
    </row>
    <row r="155" spans="1:2" ht="15">
      <c r="A155" s="240" t="s">
        <v>1269</v>
      </c>
      <c r="B155" s="240" t="s">
        <v>1283</v>
      </c>
    </row>
    <row r="156" spans="1:2">
      <c r="A156" s="41" t="s">
        <v>395</v>
      </c>
      <c r="B156" s="41" t="s">
        <v>396</v>
      </c>
    </row>
    <row r="157" spans="1:2">
      <c r="A157" s="37" t="s">
        <v>397</v>
      </c>
      <c r="B157" s="37" t="s">
        <v>398</v>
      </c>
    </row>
    <row r="158" spans="1:2">
      <c r="A158" s="36" t="s">
        <v>399</v>
      </c>
      <c r="B158" s="36" t="s">
        <v>400</v>
      </c>
    </row>
    <row r="159" spans="1:2">
      <c r="A159" s="39" t="s">
        <v>1057</v>
      </c>
      <c r="B159" s="39" t="s">
        <v>1057</v>
      </c>
    </row>
    <row r="160" spans="1:2">
      <c r="A160" s="41" t="s">
        <v>401</v>
      </c>
      <c r="B160" s="41" t="s">
        <v>402</v>
      </c>
    </row>
    <row r="161" spans="1:2">
      <c r="A161" s="37" t="s">
        <v>403</v>
      </c>
      <c r="B161" s="37" t="s">
        <v>404</v>
      </c>
    </row>
    <row r="162" spans="1:2">
      <c r="A162" s="37" t="s">
        <v>405</v>
      </c>
      <c r="B162" s="37" t="s">
        <v>406</v>
      </c>
    </row>
    <row r="163" spans="1:2">
      <c r="A163" s="36" t="s">
        <v>407</v>
      </c>
      <c r="B163" s="36" t="s">
        <v>408</v>
      </c>
    </row>
    <row r="164" spans="1:2">
      <c r="A164" s="38" t="s">
        <v>409</v>
      </c>
      <c r="B164" s="38" t="s">
        <v>410</v>
      </c>
    </row>
    <row r="165" spans="1:2">
      <c r="A165" s="37" t="s">
        <v>411</v>
      </c>
      <c r="B165" s="37" t="s">
        <v>411</v>
      </c>
    </row>
    <row r="166" spans="1:2">
      <c r="A166" s="36" t="s">
        <v>412</v>
      </c>
      <c r="B166" s="36" t="s">
        <v>413</v>
      </c>
    </row>
    <row r="167" spans="1:2">
      <c r="A167" s="36" t="s">
        <v>414</v>
      </c>
      <c r="B167" s="36" t="s">
        <v>414</v>
      </c>
    </row>
    <row r="168" spans="1:2">
      <c r="A168" s="38" t="s">
        <v>1194</v>
      </c>
      <c r="B168" s="38" t="s">
        <v>1228</v>
      </c>
    </row>
    <row r="169" spans="1:2">
      <c r="A169" s="38" t="s">
        <v>415</v>
      </c>
      <c r="B169" s="38" t="s">
        <v>416</v>
      </c>
    </row>
    <row r="170" spans="1:2">
      <c r="A170" s="38" t="s">
        <v>1184</v>
      </c>
      <c r="B170" s="38" t="s">
        <v>1222</v>
      </c>
    </row>
    <row r="171" spans="1:2">
      <c r="A171" s="38" t="s">
        <v>1184</v>
      </c>
      <c r="B171" s="38" t="s">
        <v>1222</v>
      </c>
    </row>
    <row r="172" spans="1:2">
      <c r="A172" s="37" t="s">
        <v>417</v>
      </c>
      <c r="B172" s="37" t="s">
        <v>418</v>
      </c>
    </row>
    <row r="173" spans="1:2">
      <c r="A173" s="37" t="s">
        <v>134</v>
      </c>
      <c r="B173" s="37" t="s">
        <v>136</v>
      </c>
    </row>
    <row r="174" spans="1:2">
      <c r="A174" s="37" t="s">
        <v>419</v>
      </c>
      <c r="B174" s="37" t="s">
        <v>419</v>
      </c>
    </row>
    <row r="175" spans="1:2">
      <c r="A175" s="39" t="s">
        <v>420</v>
      </c>
      <c r="B175" s="39" t="s">
        <v>421</v>
      </c>
    </row>
    <row r="176" spans="1:2">
      <c r="A176" s="37" t="s">
        <v>422</v>
      </c>
      <c r="B176" s="37" t="s">
        <v>423</v>
      </c>
    </row>
    <row r="177" spans="1:2">
      <c r="A177" s="28" t="s">
        <v>424</v>
      </c>
      <c r="B177" s="28" t="s">
        <v>424</v>
      </c>
    </row>
    <row r="178" spans="1:2">
      <c r="A178" s="37" t="s">
        <v>425</v>
      </c>
      <c r="B178" s="37" t="s">
        <v>426</v>
      </c>
    </row>
    <row r="179" spans="1:2">
      <c r="A179" s="41" t="s">
        <v>427</v>
      </c>
      <c r="B179" s="41" t="s">
        <v>428</v>
      </c>
    </row>
    <row r="180" spans="1:2">
      <c r="A180" s="36" t="s">
        <v>429</v>
      </c>
      <c r="B180" s="36" t="s">
        <v>430</v>
      </c>
    </row>
    <row r="181" spans="1:2">
      <c r="A181" s="38" t="s">
        <v>431</v>
      </c>
      <c r="B181" s="38" t="s">
        <v>432</v>
      </c>
    </row>
    <row r="182" spans="1:2" ht="15">
      <c r="A182" s="239" t="s">
        <v>1263</v>
      </c>
      <c r="B182" s="239" t="s">
        <v>1279</v>
      </c>
    </row>
    <row r="183" spans="1:2">
      <c r="A183" s="41" t="s">
        <v>433</v>
      </c>
      <c r="B183" s="41" t="s">
        <v>434</v>
      </c>
    </row>
    <row r="184" spans="1:2">
      <c r="A184" s="37" t="s">
        <v>435</v>
      </c>
      <c r="B184" s="37" t="s">
        <v>436</v>
      </c>
    </row>
    <row r="185" spans="1:2">
      <c r="A185" s="38" t="s">
        <v>437</v>
      </c>
      <c r="B185" s="38" t="s">
        <v>438</v>
      </c>
    </row>
    <row r="186" spans="1:2">
      <c r="A186" s="39" t="s">
        <v>1065</v>
      </c>
      <c r="B186" s="39" t="s">
        <v>1146</v>
      </c>
    </row>
    <row r="187" spans="1:2">
      <c r="A187" s="37" t="s">
        <v>116</v>
      </c>
      <c r="B187" s="37" t="s">
        <v>118</v>
      </c>
    </row>
    <row r="188" spans="1:2">
      <c r="A188" s="37" t="s">
        <v>439</v>
      </c>
      <c r="B188" s="37" t="s">
        <v>440</v>
      </c>
    </row>
    <row r="189" spans="1:2">
      <c r="A189" s="41" t="s">
        <v>441</v>
      </c>
      <c r="B189" s="41" t="s">
        <v>442</v>
      </c>
    </row>
    <row r="190" spans="1:2">
      <c r="A190" s="37" t="s">
        <v>443</v>
      </c>
      <c r="B190" s="37" t="s">
        <v>444</v>
      </c>
    </row>
    <row r="191" spans="1:2">
      <c r="A191" s="39" t="s">
        <v>1078</v>
      </c>
      <c r="B191" s="39" t="s">
        <v>1078</v>
      </c>
    </row>
    <row r="192" spans="1:2" ht="15">
      <c r="A192" s="239" t="s">
        <v>1276</v>
      </c>
      <c r="B192" s="239" t="s">
        <v>1288</v>
      </c>
    </row>
    <row r="193" spans="1:2">
      <c r="A193" s="39" t="s">
        <v>445</v>
      </c>
      <c r="B193" s="39" t="s">
        <v>445</v>
      </c>
    </row>
    <row r="194" spans="1:2">
      <c r="A194" s="38" t="s">
        <v>446</v>
      </c>
      <c r="B194" s="38" t="s">
        <v>447</v>
      </c>
    </row>
    <row r="195" spans="1:2">
      <c r="A195" s="39" t="s">
        <v>448</v>
      </c>
      <c r="B195" s="39" t="s">
        <v>448</v>
      </c>
    </row>
    <row r="196" spans="1:2">
      <c r="A196" s="41" t="s">
        <v>1096</v>
      </c>
      <c r="B196" s="41" t="s">
        <v>1096</v>
      </c>
    </row>
    <row r="197" spans="1:2">
      <c r="A197" s="36" t="s">
        <v>449</v>
      </c>
      <c r="B197" s="36" t="s">
        <v>450</v>
      </c>
    </row>
    <row r="198" spans="1:2">
      <c r="A198" s="36" t="s">
        <v>451</v>
      </c>
      <c r="B198" s="36" t="s">
        <v>452</v>
      </c>
    </row>
    <row r="199" spans="1:2">
      <c r="A199" s="37" t="s">
        <v>453</v>
      </c>
      <c r="B199" s="37" t="s">
        <v>454</v>
      </c>
    </row>
    <row r="200" spans="1:2">
      <c r="A200" s="38" t="s">
        <v>1213</v>
      </c>
      <c r="B200" s="38" t="s">
        <v>1243</v>
      </c>
    </row>
    <row r="201" spans="1:2">
      <c r="A201" s="38" t="s">
        <v>210</v>
      </c>
      <c r="B201" s="38" t="s">
        <v>455</v>
      </c>
    </row>
    <row r="202" spans="1:2">
      <c r="A202" s="37" t="s">
        <v>456</v>
      </c>
      <c r="B202" s="37" t="s">
        <v>457</v>
      </c>
    </row>
    <row r="203" spans="1:2">
      <c r="A203" s="37" t="s">
        <v>458</v>
      </c>
      <c r="B203" s="37" t="s">
        <v>458</v>
      </c>
    </row>
    <row r="204" spans="1:2">
      <c r="A204" s="41" t="s">
        <v>459</v>
      </c>
      <c r="B204" s="41" t="s">
        <v>460</v>
      </c>
    </row>
    <row r="205" spans="1:2">
      <c r="A205" s="38" t="s">
        <v>461</v>
      </c>
      <c r="B205" s="38" t="s">
        <v>462</v>
      </c>
    </row>
    <row r="206" spans="1:2">
      <c r="A206" s="28" t="s">
        <v>38</v>
      </c>
      <c r="B206" s="28" t="s">
        <v>40</v>
      </c>
    </row>
    <row r="207" spans="1:2">
      <c r="A207" s="38" t="s">
        <v>463</v>
      </c>
      <c r="B207" s="38" t="s">
        <v>464</v>
      </c>
    </row>
    <row r="208" spans="1:2">
      <c r="A208" s="41" t="s">
        <v>465</v>
      </c>
      <c r="B208" s="41" t="s">
        <v>466</v>
      </c>
    </row>
    <row r="209" spans="1:2">
      <c r="A209" s="37" t="s">
        <v>467</v>
      </c>
      <c r="B209" s="37" t="s">
        <v>468</v>
      </c>
    </row>
    <row r="210" spans="1:2">
      <c r="A210" s="36" t="s">
        <v>469</v>
      </c>
      <c r="B210" s="36" t="s">
        <v>470</v>
      </c>
    </row>
    <row r="211" spans="1:2">
      <c r="A211" s="28" t="s">
        <v>69</v>
      </c>
      <c r="B211" s="28" t="s">
        <v>71</v>
      </c>
    </row>
    <row r="212" spans="1:2">
      <c r="A212" s="37" t="s">
        <v>471</v>
      </c>
      <c r="B212" s="37" t="s">
        <v>472</v>
      </c>
    </row>
    <row r="213" spans="1:2">
      <c r="A213" s="41" t="s">
        <v>73</v>
      </c>
      <c r="B213" s="41" t="s">
        <v>75</v>
      </c>
    </row>
    <row r="214" spans="1:2">
      <c r="A214" s="41" t="s">
        <v>109</v>
      </c>
      <c r="B214" s="41" t="s">
        <v>111</v>
      </c>
    </row>
    <row r="215" spans="1:2">
      <c r="A215" s="38" t="s">
        <v>473</v>
      </c>
      <c r="B215" s="38" t="s">
        <v>474</v>
      </c>
    </row>
    <row r="216" spans="1:2">
      <c r="A216" s="41" t="s">
        <v>475</v>
      </c>
      <c r="B216" s="41" t="s">
        <v>476</v>
      </c>
    </row>
    <row r="217" spans="1:2">
      <c r="A217" s="38" t="s">
        <v>1197</v>
      </c>
      <c r="B217" s="38" t="s">
        <v>1230</v>
      </c>
    </row>
    <row r="218" spans="1:2">
      <c r="A218" s="39" t="s">
        <v>477</v>
      </c>
      <c r="B218" s="39" t="s">
        <v>478</v>
      </c>
    </row>
    <row r="219" spans="1:2">
      <c r="A219" s="38" t="s">
        <v>479</v>
      </c>
      <c r="B219" s="38" t="s">
        <v>480</v>
      </c>
    </row>
    <row r="220" spans="1:2">
      <c r="A220" s="38" t="s">
        <v>481</v>
      </c>
      <c r="B220" s="38" t="s">
        <v>482</v>
      </c>
    </row>
    <row r="221" spans="1:2">
      <c r="A221" s="39" t="s">
        <v>1054</v>
      </c>
      <c r="B221" s="39" t="s">
        <v>1140</v>
      </c>
    </row>
    <row r="222" spans="1:2">
      <c r="A222" s="38" t="s">
        <v>483</v>
      </c>
      <c r="B222" s="38" t="s">
        <v>484</v>
      </c>
    </row>
    <row r="223" spans="1:2">
      <c r="A223" s="37" t="s">
        <v>485</v>
      </c>
      <c r="B223" s="37" t="s">
        <v>486</v>
      </c>
    </row>
    <row r="224" spans="1:2">
      <c r="A224" s="37" t="s">
        <v>487</v>
      </c>
      <c r="B224" s="37" t="s">
        <v>488</v>
      </c>
    </row>
    <row r="225" spans="1:2">
      <c r="A225" s="41" t="s">
        <v>90</v>
      </c>
      <c r="B225" s="41" t="s">
        <v>91</v>
      </c>
    </row>
    <row r="226" spans="1:2">
      <c r="A226" s="38" t="s">
        <v>489</v>
      </c>
      <c r="B226" s="38" t="s">
        <v>490</v>
      </c>
    </row>
    <row r="227" spans="1:2">
      <c r="A227" s="39" t="s">
        <v>491</v>
      </c>
      <c r="B227" s="39" t="s">
        <v>491</v>
      </c>
    </row>
    <row r="228" spans="1:2">
      <c r="A228" s="38" t="s">
        <v>30</v>
      </c>
      <c r="B228" s="38" t="s">
        <v>32</v>
      </c>
    </row>
    <row r="229" spans="1:2">
      <c r="A229" s="41" t="s">
        <v>492</v>
      </c>
      <c r="B229" s="41" t="s">
        <v>493</v>
      </c>
    </row>
    <row r="230" spans="1:2">
      <c r="A230" s="40" t="s">
        <v>494</v>
      </c>
      <c r="B230" s="40" t="s">
        <v>495</v>
      </c>
    </row>
    <row r="231" spans="1:2">
      <c r="A231" s="38" t="s">
        <v>496</v>
      </c>
      <c r="B231" s="38" t="s">
        <v>497</v>
      </c>
    </row>
    <row r="232" spans="1:2">
      <c r="A232" s="38" t="s">
        <v>498</v>
      </c>
      <c r="B232" s="38" t="s">
        <v>499</v>
      </c>
    </row>
    <row r="233" spans="1:2">
      <c r="A233" s="37" t="s">
        <v>160</v>
      </c>
      <c r="B233" s="37" t="s">
        <v>161</v>
      </c>
    </row>
    <row r="234" spans="1:2" ht="15">
      <c r="A234" s="242" t="s">
        <v>1274</v>
      </c>
      <c r="B234" s="242" t="s">
        <v>1286</v>
      </c>
    </row>
    <row r="235" spans="1:2">
      <c r="A235" s="41" t="s">
        <v>1113</v>
      </c>
      <c r="B235" s="41" t="s">
        <v>1172</v>
      </c>
    </row>
    <row r="236" spans="1:2">
      <c r="A236" s="39" t="s">
        <v>500</v>
      </c>
      <c r="B236" s="39" t="s">
        <v>501</v>
      </c>
    </row>
    <row r="237" spans="1:2">
      <c r="A237" s="37" t="s">
        <v>502</v>
      </c>
      <c r="B237" s="37" t="s">
        <v>503</v>
      </c>
    </row>
    <row r="238" spans="1:2">
      <c r="A238" s="38" t="s">
        <v>504</v>
      </c>
      <c r="B238" s="38" t="s">
        <v>505</v>
      </c>
    </row>
    <row r="239" spans="1:2">
      <c r="A239" s="39" t="s">
        <v>506</v>
      </c>
      <c r="B239" s="39" t="s">
        <v>506</v>
      </c>
    </row>
    <row r="240" spans="1:2">
      <c r="A240" s="38" t="s">
        <v>507</v>
      </c>
      <c r="B240" s="38" t="s">
        <v>508</v>
      </c>
    </row>
    <row r="241" spans="1:2">
      <c r="A241" s="38" t="s">
        <v>1191</v>
      </c>
      <c r="B241" s="38" t="s">
        <v>1226</v>
      </c>
    </row>
    <row r="242" spans="1:2">
      <c r="A242" s="38" t="s">
        <v>34</v>
      </c>
      <c r="B242" s="38" t="s">
        <v>36</v>
      </c>
    </row>
    <row r="243" spans="1:2">
      <c r="A243" s="38" t="s">
        <v>1210</v>
      </c>
      <c r="B243" s="38" t="s">
        <v>1240</v>
      </c>
    </row>
    <row r="244" spans="1:2">
      <c r="A244" s="38" t="s">
        <v>1210</v>
      </c>
      <c r="B244" s="38" t="s">
        <v>1240</v>
      </c>
    </row>
    <row r="245" spans="1:2">
      <c r="A245" s="38" t="s">
        <v>1186</v>
      </c>
      <c r="B245" s="38" t="s">
        <v>1223</v>
      </c>
    </row>
    <row r="246" spans="1:2">
      <c r="A246" s="28" t="s">
        <v>53</v>
      </c>
      <c r="B246" s="28" t="s">
        <v>54</v>
      </c>
    </row>
    <row r="247" spans="1:2">
      <c r="A247" s="37" t="s">
        <v>509</v>
      </c>
      <c r="B247" s="37" t="s">
        <v>509</v>
      </c>
    </row>
    <row r="248" spans="1:2">
      <c r="A248" s="38" t="s">
        <v>1205</v>
      </c>
      <c r="B248" s="38" t="s">
        <v>1236</v>
      </c>
    </row>
    <row r="249" spans="1:2">
      <c r="A249" s="39" t="s">
        <v>1070</v>
      </c>
      <c r="B249" s="39" t="s">
        <v>1148</v>
      </c>
    </row>
    <row r="250" spans="1:2">
      <c r="A250" s="41" t="s">
        <v>1070</v>
      </c>
      <c r="B250" s="41" t="s">
        <v>1148</v>
      </c>
    </row>
    <row r="251" spans="1:2">
      <c r="A251" s="37" t="s">
        <v>510</v>
      </c>
      <c r="B251" s="37" t="s">
        <v>511</v>
      </c>
    </row>
    <row r="252" spans="1:2">
      <c r="A252" s="37" t="s">
        <v>512</v>
      </c>
      <c r="B252" s="37" t="s">
        <v>513</v>
      </c>
    </row>
    <row r="253" spans="1:2">
      <c r="A253" s="37" t="s">
        <v>514</v>
      </c>
      <c r="B253" s="37" t="s">
        <v>514</v>
      </c>
    </row>
    <row r="254" spans="1:2">
      <c r="A254" s="37" t="s">
        <v>515</v>
      </c>
      <c r="B254" s="37" t="s">
        <v>515</v>
      </c>
    </row>
    <row r="255" spans="1:2">
      <c r="A255" s="39" t="s">
        <v>516</v>
      </c>
      <c r="B255" s="39" t="s">
        <v>516</v>
      </c>
    </row>
    <row r="256" spans="1:2">
      <c r="A256" s="37" t="s">
        <v>517</v>
      </c>
      <c r="B256" s="37" t="s">
        <v>518</v>
      </c>
    </row>
    <row r="257" spans="1:2">
      <c r="A257" s="39" t="s">
        <v>519</v>
      </c>
      <c r="B257" s="39" t="s">
        <v>519</v>
      </c>
    </row>
    <row r="258" spans="1:2">
      <c r="A258" s="37" t="s">
        <v>520</v>
      </c>
      <c r="B258" s="37" t="s">
        <v>521</v>
      </c>
    </row>
    <row r="259" spans="1:2">
      <c r="A259" s="41" t="s">
        <v>1111</v>
      </c>
      <c r="B259" s="41" t="s">
        <v>1170</v>
      </c>
    </row>
    <row r="260" spans="1:2">
      <c r="A260" s="38" t="s">
        <v>1207</v>
      </c>
      <c r="B260" s="38" t="s">
        <v>1238</v>
      </c>
    </row>
    <row r="261" spans="1:2">
      <c r="A261" s="39" t="s">
        <v>522</v>
      </c>
      <c r="B261" s="39" t="s">
        <v>523</v>
      </c>
    </row>
    <row r="262" spans="1:2">
      <c r="A262" s="41" t="s">
        <v>1103</v>
      </c>
      <c r="B262" s="41" t="s">
        <v>1165</v>
      </c>
    </row>
    <row r="263" spans="1:2">
      <c r="A263" s="37" t="s">
        <v>524</v>
      </c>
      <c r="B263" s="37" t="s">
        <v>525</v>
      </c>
    </row>
    <row r="264" spans="1:2">
      <c r="A264" s="37" t="s">
        <v>526</v>
      </c>
      <c r="B264" s="37" t="s">
        <v>526</v>
      </c>
    </row>
    <row r="265" spans="1:2">
      <c r="A265" s="39" t="s">
        <v>527</v>
      </c>
      <c r="B265" s="39" t="s">
        <v>527</v>
      </c>
    </row>
    <row r="266" spans="1:2">
      <c r="A266" s="37" t="s">
        <v>528</v>
      </c>
      <c r="B266" s="37" t="s">
        <v>529</v>
      </c>
    </row>
    <row r="267" spans="1:2">
      <c r="A267" s="38" t="s">
        <v>530</v>
      </c>
      <c r="B267" s="38" t="s">
        <v>531</v>
      </c>
    </row>
    <row r="268" spans="1:2">
      <c r="A268" s="36" t="s">
        <v>532</v>
      </c>
      <c r="B268" s="36" t="s">
        <v>533</v>
      </c>
    </row>
    <row r="269" spans="1:2">
      <c r="A269" s="28" t="s">
        <v>87</v>
      </c>
      <c r="B269" s="28" t="s">
        <v>89</v>
      </c>
    </row>
    <row r="270" spans="1:2">
      <c r="A270" s="41" t="s">
        <v>534</v>
      </c>
      <c r="B270" s="41" t="s">
        <v>535</v>
      </c>
    </row>
    <row r="271" spans="1:2">
      <c r="A271" s="37" t="s">
        <v>536</v>
      </c>
      <c r="B271" s="37" t="s">
        <v>537</v>
      </c>
    </row>
    <row r="272" spans="1:2">
      <c r="A272" s="41" t="s">
        <v>1101</v>
      </c>
      <c r="B272" s="41" t="s">
        <v>1164</v>
      </c>
    </row>
    <row r="273" spans="1:2">
      <c r="A273" s="39" t="s">
        <v>538</v>
      </c>
      <c r="B273" s="39" t="s">
        <v>539</v>
      </c>
    </row>
    <row r="274" spans="1:2">
      <c r="A274" s="28" t="s">
        <v>152</v>
      </c>
      <c r="B274" s="28" t="s">
        <v>154</v>
      </c>
    </row>
    <row r="275" spans="1:2">
      <c r="A275" s="38" t="s">
        <v>540</v>
      </c>
      <c r="B275" s="38" t="s">
        <v>541</v>
      </c>
    </row>
    <row r="276" spans="1:2">
      <c r="A276" s="41" t="s">
        <v>1112</v>
      </c>
      <c r="B276" s="41" t="s">
        <v>1171</v>
      </c>
    </row>
    <row r="277" spans="1:2">
      <c r="A277" s="41" t="s">
        <v>542</v>
      </c>
      <c r="B277" s="41" t="s">
        <v>542</v>
      </c>
    </row>
    <row r="278" spans="1:2">
      <c r="A278" s="37" t="s">
        <v>543</v>
      </c>
      <c r="B278" s="37" t="s">
        <v>544</v>
      </c>
    </row>
    <row r="279" spans="1:2">
      <c r="A279" s="36" t="s">
        <v>204</v>
      </c>
      <c r="B279" s="36" t="s">
        <v>545</v>
      </c>
    </row>
    <row r="280" spans="1:2">
      <c r="A280" s="41" t="s">
        <v>1108</v>
      </c>
      <c r="B280" s="41" t="s">
        <v>1168</v>
      </c>
    </row>
    <row r="281" spans="1:2">
      <c r="A281" s="36" t="s">
        <v>546</v>
      </c>
      <c r="B281" s="36" t="s">
        <v>547</v>
      </c>
    </row>
    <row r="282" spans="1:2">
      <c r="A282" s="39" t="s">
        <v>548</v>
      </c>
      <c r="B282" s="39" t="s">
        <v>548</v>
      </c>
    </row>
    <row r="283" spans="1:2">
      <c r="A283" s="39" t="s">
        <v>549</v>
      </c>
      <c r="B283" s="39" t="s">
        <v>549</v>
      </c>
    </row>
    <row r="284" spans="1:2">
      <c r="A284" s="37" t="s">
        <v>550</v>
      </c>
      <c r="B284" s="37" t="s">
        <v>550</v>
      </c>
    </row>
    <row r="285" spans="1:2">
      <c r="A285" s="37" t="s">
        <v>551</v>
      </c>
      <c r="B285" s="37" t="s">
        <v>552</v>
      </c>
    </row>
    <row r="286" spans="1:2">
      <c r="A286" s="41" t="s">
        <v>553</v>
      </c>
      <c r="B286" s="41" t="s">
        <v>553</v>
      </c>
    </row>
    <row r="287" spans="1:2">
      <c r="A287" s="38" t="s">
        <v>206</v>
      </c>
      <c r="B287" s="38" t="s">
        <v>554</v>
      </c>
    </row>
    <row r="288" spans="1:2">
      <c r="A288" s="38" t="s">
        <v>555</v>
      </c>
      <c r="B288" s="38" t="s">
        <v>556</v>
      </c>
    </row>
    <row r="289" spans="1:2">
      <c r="A289" s="37" t="s">
        <v>557</v>
      </c>
      <c r="B289" s="37" t="s">
        <v>557</v>
      </c>
    </row>
    <row r="290" spans="1:2">
      <c r="A290" s="36" t="s">
        <v>558</v>
      </c>
      <c r="B290" s="36" t="s">
        <v>558</v>
      </c>
    </row>
    <row r="291" spans="1:2">
      <c r="A291" s="37" t="s">
        <v>559</v>
      </c>
      <c r="B291" s="37" t="s">
        <v>560</v>
      </c>
    </row>
    <row r="292" spans="1:2">
      <c r="A292" s="36" t="s">
        <v>561</v>
      </c>
      <c r="B292" s="36" t="s">
        <v>562</v>
      </c>
    </row>
    <row r="293" spans="1:2">
      <c r="A293" s="38" t="s">
        <v>563</v>
      </c>
      <c r="B293" s="38" t="s">
        <v>564</v>
      </c>
    </row>
    <row r="294" spans="1:2">
      <c r="A294" s="38" t="s">
        <v>1183</v>
      </c>
      <c r="B294" s="38" t="s">
        <v>1221</v>
      </c>
    </row>
    <row r="295" spans="1:2" ht="15">
      <c r="A295" s="241" t="s">
        <v>1273</v>
      </c>
      <c r="B295" s="241" t="s">
        <v>1285</v>
      </c>
    </row>
    <row r="296" spans="1:2">
      <c r="A296" s="38" t="s">
        <v>565</v>
      </c>
      <c r="B296" s="38" t="s">
        <v>566</v>
      </c>
    </row>
    <row r="297" spans="1:2">
      <c r="A297" s="36" t="s">
        <v>202</v>
      </c>
      <c r="B297" s="36" t="s">
        <v>567</v>
      </c>
    </row>
    <row r="298" spans="1:2">
      <c r="A298" s="41" t="s">
        <v>64</v>
      </c>
      <c r="B298" s="41" t="s">
        <v>65</v>
      </c>
    </row>
    <row r="299" spans="1:2">
      <c r="A299" s="37" t="s">
        <v>568</v>
      </c>
      <c r="B299" s="37" t="s">
        <v>569</v>
      </c>
    </row>
    <row r="300" spans="1:2">
      <c r="A300" s="37" t="s">
        <v>570</v>
      </c>
      <c r="B300" s="37" t="s">
        <v>571</v>
      </c>
    </row>
    <row r="301" spans="1:2">
      <c r="A301" s="38" t="s">
        <v>1209</v>
      </c>
      <c r="B301" s="38" t="s">
        <v>1239</v>
      </c>
    </row>
    <row r="302" spans="1:2">
      <c r="A302" s="37" t="s">
        <v>572</v>
      </c>
      <c r="B302" s="37" t="s">
        <v>572</v>
      </c>
    </row>
    <row r="303" spans="1:2">
      <c r="A303" s="37" t="s">
        <v>573</v>
      </c>
      <c r="B303" s="37" t="s">
        <v>574</v>
      </c>
    </row>
    <row r="304" spans="1:2">
      <c r="A304" s="38" t="s">
        <v>575</v>
      </c>
      <c r="B304" s="38" t="s">
        <v>576</v>
      </c>
    </row>
    <row r="305" spans="1:2">
      <c r="A305" s="37" t="s">
        <v>577</v>
      </c>
      <c r="B305" s="37" t="s">
        <v>578</v>
      </c>
    </row>
    <row r="306" spans="1:2">
      <c r="A306" s="38" t="s">
        <v>579</v>
      </c>
      <c r="B306" s="38" t="s">
        <v>580</v>
      </c>
    </row>
    <row r="307" spans="1:2">
      <c r="A307" s="37" t="s">
        <v>581</v>
      </c>
      <c r="B307" s="37" t="s">
        <v>581</v>
      </c>
    </row>
    <row r="308" spans="1:2">
      <c r="A308" s="37" t="s">
        <v>582</v>
      </c>
      <c r="B308" s="37" t="s">
        <v>583</v>
      </c>
    </row>
    <row r="309" spans="1:2">
      <c r="A309" s="37" t="s">
        <v>584</v>
      </c>
      <c r="B309" s="37" t="s">
        <v>585</v>
      </c>
    </row>
    <row r="310" spans="1:2">
      <c r="A310" s="37" t="s">
        <v>586</v>
      </c>
      <c r="B310" s="37" t="s">
        <v>587</v>
      </c>
    </row>
    <row r="311" spans="1:2">
      <c r="A311" s="41" t="s">
        <v>588</v>
      </c>
      <c r="B311" s="41" t="s">
        <v>589</v>
      </c>
    </row>
    <row r="312" spans="1:2">
      <c r="A312" s="37" t="s">
        <v>590</v>
      </c>
      <c r="B312" s="37" t="s">
        <v>591</v>
      </c>
    </row>
    <row r="313" spans="1:2">
      <c r="A313" s="41" t="s">
        <v>105</v>
      </c>
      <c r="B313" s="41" t="s">
        <v>107</v>
      </c>
    </row>
    <row r="314" spans="1:2">
      <c r="A314" s="37" t="s">
        <v>592</v>
      </c>
      <c r="B314" s="37" t="s">
        <v>592</v>
      </c>
    </row>
    <row r="315" spans="1:2">
      <c r="A315" s="39" t="s">
        <v>593</v>
      </c>
      <c r="B315" s="39" t="s">
        <v>594</v>
      </c>
    </row>
    <row r="316" spans="1:2">
      <c r="A316" s="38" t="s">
        <v>595</v>
      </c>
      <c r="B316" s="38" t="s">
        <v>596</v>
      </c>
    </row>
    <row r="317" spans="1:2">
      <c r="A317" s="37" t="s">
        <v>597</v>
      </c>
      <c r="B317" s="37" t="s">
        <v>597</v>
      </c>
    </row>
    <row r="318" spans="1:2">
      <c r="A318" s="37" t="s">
        <v>598</v>
      </c>
      <c r="B318" s="37" t="s">
        <v>598</v>
      </c>
    </row>
    <row r="319" spans="1:2">
      <c r="A319" s="41" t="s">
        <v>599</v>
      </c>
      <c r="B319" s="41" t="s">
        <v>600</v>
      </c>
    </row>
    <row r="320" spans="1:2">
      <c r="A320" s="39" t="s">
        <v>1074</v>
      </c>
      <c r="B320" s="39" t="s">
        <v>1149</v>
      </c>
    </row>
    <row r="321" spans="1:2">
      <c r="A321" s="41" t="s">
        <v>601</v>
      </c>
      <c r="B321" s="41" t="s">
        <v>602</v>
      </c>
    </row>
    <row r="322" spans="1:2">
      <c r="A322" s="28" t="s">
        <v>603</v>
      </c>
      <c r="B322" s="28" t="s">
        <v>604</v>
      </c>
    </row>
    <row r="323" spans="1:2">
      <c r="A323" s="28" t="s">
        <v>605</v>
      </c>
      <c r="B323" s="28" t="s">
        <v>606</v>
      </c>
    </row>
    <row r="324" spans="1:2">
      <c r="A324" s="38" t="s">
        <v>1199</v>
      </c>
      <c r="B324" s="38" t="s">
        <v>1232</v>
      </c>
    </row>
    <row r="325" spans="1:2">
      <c r="A325" s="41" t="s">
        <v>607</v>
      </c>
      <c r="B325" s="41" t="s">
        <v>608</v>
      </c>
    </row>
    <row r="326" spans="1:2">
      <c r="A326" s="41" t="s">
        <v>1093</v>
      </c>
      <c r="B326" s="41" t="s">
        <v>1160</v>
      </c>
    </row>
    <row r="327" spans="1:2">
      <c r="A327" s="36" t="s">
        <v>609</v>
      </c>
      <c r="B327" s="36" t="s">
        <v>609</v>
      </c>
    </row>
    <row r="328" spans="1:2" ht="15">
      <c r="A328" s="240" t="s">
        <v>1266</v>
      </c>
      <c r="B328" s="240" t="s">
        <v>1281</v>
      </c>
    </row>
    <row r="329" spans="1:2">
      <c r="A329" s="39" t="s">
        <v>610</v>
      </c>
      <c r="B329" s="39" t="s">
        <v>610</v>
      </c>
    </row>
    <row r="330" spans="1:2">
      <c r="A330" s="36" t="s">
        <v>167</v>
      </c>
      <c r="B330" s="36" t="s">
        <v>169</v>
      </c>
    </row>
    <row r="331" spans="1:2">
      <c r="A331" s="37" t="s">
        <v>611</v>
      </c>
      <c r="B331" s="37" t="s">
        <v>612</v>
      </c>
    </row>
    <row r="332" spans="1:2">
      <c r="A332" s="36" t="s">
        <v>613</v>
      </c>
      <c r="B332" s="36" t="s">
        <v>614</v>
      </c>
    </row>
    <row r="333" spans="1:2">
      <c r="A333" s="41" t="s">
        <v>615</v>
      </c>
      <c r="B333" s="41" t="s">
        <v>616</v>
      </c>
    </row>
    <row r="334" spans="1:2">
      <c r="A334" s="36" t="s">
        <v>617</v>
      </c>
      <c r="B334" s="36" t="s">
        <v>618</v>
      </c>
    </row>
    <row r="335" spans="1:2">
      <c r="A335" s="38" t="s">
        <v>619</v>
      </c>
      <c r="B335" s="38" t="s">
        <v>620</v>
      </c>
    </row>
    <row r="336" spans="1:2">
      <c r="A336" s="41" t="s">
        <v>1114</v>
      </c>
      <c r="B336" s="41" t="s">
        <v>1173</v>
      </c>
    </row>
    <row r="337" spans="1:2">
      <c r="A337" s="36" t="s">
        <v>621</v>
      </c>
      <c r="B337" s="36" t="s">
        <v>622</v>
      </c>
    </row>
    <row r="338" spans="1:2">
      <c r="A338" s="37" t="s">
        <v>623</v>
      </c>
      <c r="B338" s="37" t="s">
        <v>624</v>
      </c>
    </row>
    <row r="339" spans="1:2">
      <c r="A339" s="37" t="s">
        <v>625</v>
      </c>
      <c r="B339" s="37" t="s">
        <v>626</v>
      </c>
    </row>
    <row r="340" spans="1:2">
      <c r="A340" s="38" t="s">
        <v>627</v>
      </c>
      <c r="B340" s="38" t="s">
        <v>628</v>
      </c>
    </row>
    <row r="341" spans="1:2">
      <c r="A341" s="39" t="s">
        <v>1081</v>
      </c>
      <c r="B341" s="39" t="s">
        <v>1081</v>
      </c>
    </row>
    <row r="342" spans="1:2">
      <c r="A342" s="38" t="s">
        <v>629</v>
      </c>
      <c r="B342" s="38" t="s">
        <v>630</v>
      </c>
    </row>
    <row r="343" spans="1:2">
      <c r="A343" s="38" t="s">
        <v>1193</v>
      </c>
      <c r="B343" s="38" t="s">
        <v>1227</v>
      </c>
    </row>
    <row r="344" spans="1:2">
      <c r="A344" s="38" t="s">
        <v>631</v>
      </c>
      <c r="B344" s="38" t="s">
        <v>632</v>
      </c>
    </row>
    <row r="345" spans="1:2">
      <c r="A345" s="36" t="s">
        <v>633</v>
      </c>
      <c r="B345" s="36" t="s">
        <v>633</v>
      </c>
    </row>
    <row r="346" spans="1:2">
      <c r="A346" s="38" t="s">
        <v>634</v>
      </c>
      <c r="B346" s="38" t="s">
        <v>635</v>
      </c>
    </row>
    <row r="347" spans="1:2">
      <c r="A347" s="41" t="s">
        <v>636</v>
      </c>
      <c r="B347" s="41" t="s">
        <v>637</v>
      </c>
    </row>
    <row r="348" spans="1:2">
      <c r="A348" s="41" t="s">
        <v>1077</v>
      </c>
      <c r="B348" s="41" t="s">
        <v>1151</v>
      </c>
    </row>
    <row r="349" spans="1:2">
      <c r="A349" s="36" t="s">
        <v>638</v>
      </c>
      <c r="B349" s="36" t="s">
        <v>639</v>
      </c>
    </row>
    <row r="350" spans="1:2">
      <c r="A350" s="28" t="s">
        <v>26</v>
      </c>
      <c r="B350" s="28" t="s">
        <v>28</v>
      </c>
    </row>
    <row r="351" spans="1:2">
      <c r="A351" s="37" t="s">
        <v>640</v>
      </c>
      <c r="B351" s="37" t="s">
        <v>641</v>
      </c>
    </row>
    <row r="352" spans="1:2">
      <c r="A352" s="36" t="s">
        <v>642</v>
      </c>
      <c r="B352" s="36" t="s">
        <v>643</v>
      </c>
    </row>
    <row r="353" spans="1:2">
      <c r="A353" s="38" t="s">
        <v>208</v>
      </c>
      <c r="B353" s="38" t="s">
        <v>644</v>
      </c>
    </row>
    <row r="354" spans="1:2">
      <c r="A354" s="39" t="s">
        <v>645</v>
      </c>
      <c r="B354" s="39" t="s">
        <v>645</v>
      </c>
    </row>
    <row r="355" spans="1:2">
      <c r="A355" s="37" t="s">
        <v>646</v>
      </c>
      <c r="B355" s="37" t="s">
        <v>647</v>
      </c>
    </row>
    <row r="356" spans="1:2">
      <c r="A356" s="38" t="s">
        <v>1189</v>
      </c>
      <c r="B356" s="38" t="s">
        <v>1225</v>
      </c>
    </row>
    <row r="357" spans="1:2">
      <c r="A357" s="28" t="s">
        <v>61</v>
      </c>
      <c r="B357" s="28" t="s">
        <v>62</v>
      </c>
    </row>
    <row r="358" spans="1:2">
      <c r="A358" s="38" t="s">
        <v>648</v>
      </c>
      <c r="B358" s="38" t="s">
        <v>649</v>
      </c>
    </row>
    <row r="359" spans="1:2">
      <c r="A359" s="41" t="s">
        <v>650</v>
      </c>
      <c r="B359" s="41" t="s">
        <v>651</v>
      </c>
    </row>
    <row r="360" spans="1:2">
      <c r="A360" s="39" t="s">
        <v>652</v>
      </c>
      <c r="B360" s="39" t="s">
        <v>652</v>
      </c>
    </row>
    <row r="361" spans="1:2">
      <c r="A361" s="41" t="s">
        <v>1121</v>
      </c>
      <c r="B361" s="41" t="s">
        <v>1179</v>
      </c>
    </row>
    <row r="362" spans="1:2">
      <c r="A362" s="36" t="s">
        <v>653</v>
      </c>
      <c r="B362" s="36" t="s">
        <v>654</v>
      </c>
    </row>
    <row r="363" spans="1:2">
      <c r="A363" s="38" t="s">
        <v>655</v>
      </c>
      <c r="B363" s="38" t="s">
        <v>656</v>
      </c>
    </row>
    <row r="364" spans="1:2">
      <c r="A364" s="38" t="s">
        <v>1182</v>
      </c>
      <c r="B364" s="38" t="s">
        <v>1220</v>
      </c>
    </row>
    <row r="365" spans="1:2">
      <c r="A365" s="37" t="s">
        <v>657</v>
      </c>
      <c r="B365" s="37" t="s">
        <v>657</v>
      </c>
    </row>
    <row r="366" spans="1:2">
      <c r="A366" s="38" t="s">
        <v>658</v>
      </c>
      <c r="B366" s="38" t="s">
        <v>659</v>
      </c>
    </row>
    <row r="367" spans="1:2">
      <c r="A367" s="38" t="s">
        <v>660</v>
      </c>
      <c r="B367" s="38" t="s">
        <v>661</v>
      </c>
    </row>
    <row r="368" spans="1:2">
      <c r="A368" s="37" t="s">
        <v>662</v>
      </c>
      <c r="B368" s="37" t="s">
        <v>663</v>
      </c>
    </row>
    <row r="369" spans="1:2">
      <c r="A369" s="39" t="s">
        <v>664</v>
      </c>
      <c r="B369" s="39" t="s">
        <v>664</v>
      </c>
    </row>
    <row r="370" spans="1:2">
      <c r="A370" s="41" t="s">
        <v>76</v>
      </c>
      <c r="B370" s="41" t="s">
        <v>77</v>
      </c>
    </row>
    <row r="371" spans="1:2">
      <c r="A371" s="36" t="s">
        <v>207</v>
      </c>
      <c r="B371" s="36" t="s">
        <v>665</v>
      </c>
    </row>
    <row r="372" spans="1:2">
      <c r="A372" s="41" t="s">
        <v>666</v>
      </c>
      <c r="B372" s="41" t="s">
        <v>667</v>
      </c>
    </row>
    <row r="373" spans="1:2">
      <c r="A373" s="38" t="s">
        <v>1196</v>
      </c>
      <c r="B373" s="38" t="s">
        <v>1229</v>
      </c>
    </row>
    <row r="374" spans="1:2">
      <c r="A374" s="36" t="s">
        <v>668</v>
      </c>
      <c r="B374" s="36" t="s">
        <v>669</v>
      </c>
    </row>
    <row r="375" spans="1:2">
      <c r="A375" s="38" t="s">
        <v>670</v>
      </c>
      <c r="B375" s="38" t="s">
        <v>671</v>
      </c>
    </row>
    <row r="376" spans="1:2">
      <c r="A376" s="41" t="s">
        <v>1110</v>
      </c>
      <c r="B376" s="41" t="s">
        <v>1169</v>
      </c>
    </row>
    <row r="377" spans="1:2">
      <c r="A377" s="36" t="s">
        <v>672</v>
      </c>
      <c r="B377" s="36" t="s">
        <v>672</v>
      </c>
    </row>
    <row r="378" spans="1:2">
      <c r="A378" s="37" t="s">
        <v>673</v>
      </c>
      <c r="B378" s="37" t="s">
        <v>673</v>
      </c>
    </row>
    <row r="379" spans="1:2">
      <c r="A379" s="37" t="s">
        <v>674</v>
      </c>
      <c r="B379" s="37" t="s">
        <v>675</v>
      </c>
    </row>
    <row r="380" spans="1:2">
      <c r="A380" s="37" t="s">
        <v>676</v>
      </c>
      <c r="B380" s="37" t="s">
        <v>677</v>
      </c>
    </row>
    <row r="381" spans="1:2">
      <c r="A381" s="36" t="s">
        <v>678</v>
      </c>
      <c r="B381" s="36" t="s">
        <v>678</v>
      </c>
    </row>
    <row r="382" spans="1:2">
      <c r="A382" s="39" t="s">
        <v>1069</v>
      </c>
      <c r="B382" s="39" t="s">
        <v>1069</v>
      </c>
    </row>
    <row r="383" spans="1:2">
      <c r="A383" s="39" t="s">
        <v>679</v>
      </c>
      <c r="B383" s="39" t="s">
        <v>679</v>
      </c>
    </row>
    <row r="384" spans="1:2">
      <c r="A384" s="36" t="s">
        <v>183</v>
      </c>
      <c r="B384" s="36" t="s">
        <v>185</v>
      </c>
    </row>
    <row r="385" spans="1:2">
      <c r="A385" s="41" t="s">
        <v>680</v>
      </c>
      <c r="B385" s="41" t="s">
        <v>680</v>
      </c>
    </row>
    <row r="386" spans="1:2">
      <c r="A386" s="37" t="s">
        <v>681</v>
      </c>
      <c r="B386" s="37" t="s">
        <v>682</v>
      </c>
    </row>
    <row r="387" spans="1:2">
      <c r="A387" s="38" t="s">
        <v>683</v>
      </c>
      <c r="B387" s="38" t="s">
        <v>684</v>
      </c>
    </row>
    <row r="388" spans="1:2">
      <c r="A388" s="37" t="s">
        <v>55</v>
      </c>
      <c r="B388" s="37" t="s">
        <v>56</v>
      </c>
    </row>
    <row r="389" spans="1:2">
      <c r="A389" s="36" t="s">
        <v>685</v>
      </c>
      <c r="B389" s="36" t="s">
        <v>686</v>
      </c>
    </row>
    <row r="390" spans="1:2">
      <c r="A390" s="36" t="s">
        <v>687</v>
      </c>
      <c r="B390" s="36" t="s">
        <v>688</v>
      </c>
    </row>
    <row r="391" spans="1:2">
      <c r="A391" s="36" t="s">
        <v>689</v>
      </c>
      <c r="B391" s="36" t="s">
        <v>690</v>
      </c>
    </row>
    <row r="392" spans="1:2">
      <c r="A392" s="37" t="s">
        <v>691</v>
      </c>
      <c r="B392" s="37" t="s">
        <v>692</v>
      </c>
    </row>
    <row r="393" spans="1:2">
      <c r="A393" s="37" t="s">
        <v>693</v>
      </c>
      <c r="B393" s="37" t="s">
        <v>694</v>
      </c>
    </row>
    <row r="394" spans="1:2">
      <c r="A394" s="38" t="s">
        <v>695</v>
      </c>
      <c r="B394" s="38" t="s">
        <v>696</v>
      </c>
    </row>
    <row r="395" spans="1:2">
      <c r="A395" s="37" t="s">
        <v>697</v>
      </c>
      <c r="B395" s="37" t="s">
        <v>698</v>
      </c>
    </row>
    <row r="396" spans="1:2">
      <c r="A396" s="41" t="s">
        <v>1091</v>
      </c>
      <c r="B396" s="41" t="s">
        <v>1159</v>
      </c>
    </row>
    <row r="397" spans="1:2">
      <c r="A397" s="39" t="s">
        <v>1083</v>
      </c>
      <c r="B397" s="39" t="s">
        <v>1153</v>
      </c>
    </row>
    <row r="398" spans="1:2">
      <c r="A398" s="39" t="s">
        <v>699</v>
      </c>
      <c r="B398" s="39" t="s">
        <v>699</v>
      </c>
    </row>
    <row r="399" spans="1:2">
      <c r="A399" s="28" t="s">
        <v>155</v>
      </c>
      <c r="B399" s="28" t="s">
        <v>156</v>
      </c>
    </row>
    <row r="400" spans="1:2">
      <c r="A400" s="37" t="s">
        <v>700</v>
      </c>
      <c r="B400" s="37" t="s">
        <v>701</v>
      </c>
    </row>
    <row r="401" spans="1:2">
      <c r="A401" s="39" t="s">
        <v>702</v>
      </c>
      <c r="B401" s="39" t="s">
        <v>702</v>
      </c>
    </row>
    <row r="402" spans="1:2">
      <c r="A402" s="38" t="s">
        <v>703</v>
      </c>
      <c r="B402" s="38" t="s">
        <v>704</v>
      </c>
    </row>
    <row r="403" spans="1:2">
      <c r="A403" s="36" t="s">
        <v>705</v>
      </c>
      <c r="B403" s="36" t="s">
        <v>706</v>
      </c>
    </row>
    <row r="404" spans="1:2">
      <c r="A404" s="36" t="s">
        <v>707</v>
      </c>
      <c r="B404" s="36" t="s">
        <v>708</v>
      </c>
    </row>
    <row r="405" spans="1:2">
      <c r="A405" s="40" t="s">
        <v>709</v>
      </c>
      <c r="B405" s="40" t="s">
        <v>710</v>
      </c>
    </row>
    <row r="406" spans="1:2">
      <c r="A406" s="28" t="s">
        <v>711</v>
      </c>
      <c r="B406" s="28" t="s">
        <v>712</v>
      </c>
    </row>
    <row r="407" spans="1:2">
      <c r="A407" s="36" t="s">
        <v>101</v>
      </c>
      <c r="B407" s="36" t="s">
        <v>103</v>
      </c>
    </row>
    <row r="408" spans="1:2">
      <c r="A408" s="36" t="s">
        <v>101</v>
      </c>
      <c r="B408" s="36" t="s">
        <v>103</v>
      </c>
    </row>
    <row r="409" spans="1:2">
      <c r="A409" s="36" t="s">
        <v>713</v>
      </c>
      <c r="B409" s="36" t="s">
        <v>713</v>
      </c>
    </row>
    <row r="410" spans="1:2">
      <c r="A410" s="36" t="s">
        <v>714</v>
      </c>
      <c r="B410" s="36" t="s">
        <v>715</v>
      </c>
    </row>
    <row r="411" spans="1:2">
      <c r="A411" s="37" t="s">
        <v>716</v>
      </c>
      <c r="B411" s="37" t="s">
        <v>716</v>
      </c>
    </row>
    <row r="412" spans="1:2">
      <c r="A412" s="37" t="s">
        <v>717</v>
      </c>
      <c r="B412" s="37" t="s">
        <v>717</v>
      </c>
    </row>
    <row r="413" spans="1:2">
      <c r="A413" s="37" t="s">
        <v>718</v>
      </c>
      <c r="B413" s="37" t="s">
        <v>719</v>
      </c>
    </row>
    <row r="414" spans="1:2" ht="15">
      <c r="A414" s="243" t="s">
        <v>1277</v>
      </c>
      <c r="B414" s="243" t="s">
        <v>1287</v>
      </c>
    </row>
    <row r="415" spans="1:2">
      <c r="A415" s="36" t="s">
        <v>720</v>
      </c>
      <c r="B415" s="36" t="s">
        <v>721</v>
      </c>
    </row>
    <row r="416" spans="1:2">
      <c r="A416" s="36" t="s">
        <v>722</v>
      </c>
      <c r="B416" s="36" t="s">
        <v>723</v>
      </c>
    </row>
    <row r="417" spans="1:2">
      <c r="A417" s="38" t="s">
        <v>724</v>
      </c>
      <c r="B417" s="38" t="s">
        <v>725</v>
      </c>
    </row>
    <row r="418" spans="1:2">
      <c r="A418" s="37" t="s">
        <v>123</v>
      </c>
      <c r="B418" s="37" t="s">
        <v>124</v>
      </c>
    </row>
    <row r="419" spans="1:2">
      <c r="A419" s="41" t="s">
        <v>1118</v>
      </c>
      <c r="B419" s="41" t="s">
        <v>1176</v>
      </c>
    </row>
    <row r="420" spans="1:2">
      <c r="A420" s="38" t="s">
        <v>726</v>
      </c>
      <c r="B420" s="38" t="s">
        <v>727</v>
      </c>
    </row>
    <row r="421" spans="1:2">
      <c r="A421" s="41" t="s">
        <v>1084</v>
      </c>
      <c r="B421" s="41" t="s">
        <v>1154</v>
      </c>
    </row>
    <row r="422" spans="1:2">
      <c r="A422" s="41" t="s">
        <v>1084</v>
      </c>
      <c r="B422" s="41" t="s">
        <v>1154</v>
      </c>
    </row>
    <row r="423" spans="1:2">
      <c r="A423" s="37" t="s">
        <v>728</v>
      </c>
      <c r="B423" s="37" t="s">
        <v>729</v>
      </c>
    </row>
    <row r="424" spans="1:2">
      <c r="A424" s="38" t="s">
        <v>98</v>
      </c>
      <c r="B424" s="38" t="s">
        <v>99</v>
      </c>
    </row>
    <row r="425" spans="1:2">
      <c r="A425" s="37" t="s">
        <v>730</v>
      </c>
      <c r="B425" s="37" t="s">
        <v>731</v>
      </c>
    </row>
    <row r="426" spans="1:2">
      <c r="A426" s="37" t="s">
        <v>732</v>
      </c>
      <c r="B426" s="37" t="s">
        <v>733</v>
      </c>
    </row>
    <row r="427" spans="1:2">
      <c r="A427" s="37" t="s">
        <v>734</v>
      </c>
      <c r="B427" s="37" t="s">
        <v>735</v>
      </c>
    </row>
    <row r="428" spans="1:2">
      <c r="A428" s="36" t="s">
        <v>736</v>
      </c>
      <c r="B428" s="36" t="s">
        <v>737</v>
      </c>
    </row>
    <row r="429" spans="1:2">
      <c r="A429" s="38" t="s">
        <v>1216</v>
      </c>
      <c r="B429" s="38" t="s">
        <v>1244</v>
      </c>
    </row>
    <row r="430" spans="1:2">
      <c r="A430" s="37" t="s">
        <v>738</v>
      </c>
      <c r="B430" s="37" t="s">
        <v>739</v>
      </c>
    </row>
    <row r="431" spans="1:2">
      <c r="A431" s="38" t="s">
        <v>1217</v>
      </c>
      <c r="B431" s="38" t="s">
        <v>1245</v>
      </c>
    </row>
    <row r="432" spans="1:2">
      <c r="A432" s="39" t="s">
        <v>740</v>
      </c>
      <c r="B432" s="39" t="s">
        <v>741</v>
      </c>
    </row>
    <row r="433" spans="1:2">
      <c r="A433" s="36" t="s">
        <v>742</v>
      </c>
      <c r="B433" s="36" t="s">
        <v>743</v>
      </c>
    </row>
    <row r="434" spans="1:2">
      <c r="A434" s="41" t="s">
        <v>1105</v>
      </c>
      <c r="B434" s="41" t="s">
        <v>1167</v>
      </c>
    </row>
    <row r="435" spans="1:2">
      <c r="A435" s="37" t="s">
        <v>744</v>
      </c>
      <c r="B435" s="37" t="s">
        <v>745</v>
      </c>
    </row>
    <row r="436" spans="1:2">
      <c r="A436" s="37" t="s">
        <v>746</v>
      </c>
      <c r="B436" s="37" t="s">
        <v>747</v>
      </c>
    </row>
    <row r="437" spans="1:2">
      <c r="A437" s="38" t="s">
        <v>748</v>
      </c>
      <c r="B437" s="38" t="s">
        <v>749</v>
      </c>
    </row>
    <row r="438" spans="1:2">
      <c r="A438" s="36" t="s">
        <v>750</v>
      </c>
      <c r="B438" s="36" t="s">
        <v>751</v>
      </c>
    </row>
    <row r="439" spans="1:2">
      <c r="A439" s="37" t="s">
        <v>752</v>
      </c>
      <c r="B439" s="37" t="s">
        <v>753</v>
      </c>
    </row>
    <row r="440" spans="1:2">
      <c r="A440" s="37" t="s">
        <v>754</v>
      </c>
      <c r="B440" s="37" t="s">
        <v>755</v>
      </c>
    </row>
    <row r="441" spans="1:2">
      <c r="A441" s="38" t="s">
        <v>756</v>
      </c>
      <c r="B441" s="38" t="s">
        <v>757</v>
      </c>
    </row>
    <row r="442" spans="1:2">
      <c r="A442" s="36" t="s">
        <v>758</v>
      </c>
      <c r="B442" s="36" t="s">
        <v>759</v>
      </c>
    </row>
    <row r="443" spans="1:2">
      <c r="A443" s="36" t="s">
        <v>760</v>
      </c>
      <c r="B443" s="36" t="s">
        <v>761</v>
      </c>
    </row>
    <row r="444" spans="1:2">
      <c r="A444" s="38" t="s">
        <v>1212</v>
      </c>
      <c r="B444" s="38" t="s">
        <v>1242</v>
      </c>
    </row>
    <row r="445" spans="1:2">
      <c r="A445" s="38" t="s">
        <v>762</v>
      </c>
      <c r="B445" s="38" t="s">
        <v>763</v>
      </c>
    </row>
    <row r="446" spans="1:2">
      <c r="A446" s="28" t="s">
        <v>142</v>
      </c>
      <c r="B446" s="28" t="s">
        <v>144</v>
      </c>
    </row>
    <row r="447" spans="1:2">
      <c r="A447" s="37" t="s">
        <v>764</v>
      </c>
      <c r="B447" s="37" t="s">
        <v>764</v>
      </c>
    </row>
    <row r="448" spans="1:2">
      <c r="A448" s="36" t="s">
        <v>765</v>
      </c>
      <c r="B448" s="36" t="s">
        <v>766</v>
      </c>
    </row>
    <row r="449" spans="1:2">
      <c r="A449" s="39" t="s">
        <v>767</v>
      </c>
      <c r="B449" s="39" t="s">
        <v>768</v>
      </c>
    </row>
    <row r="450" spans="1:2">
      <c r="A450" s="36" t="s">
        <v>769</v>
      </c>
      <c r="B450" s="36" t="s">
        <v>769</v>
      </c>
    </row>
    <row r="451" spans="1:2">
      <c r="A451" s="38" t="s">
        <v>770</v>
      </c>
      <c r="B451" s="38" t="s">
        <v>771</v>
      </c>
    </row>
    <row r="452" spans="1:2">
      <c r="A452" s="38" t="s">
        <v>772</v>
      </c>
      <c r="B452" s="38" t="s">
        <v>773</v>
      </c>
    </row>
    <row r="453" spans="1:2">
      <c r="A453" s="41" t="s">
        <v>774</v>
      </c>
      <c r="B453" s="41" t="s">
        <v>775</v>
      </c>
    </row>
    <row r="454" spans="1:2">
      <c r="A454" s="38" t="s">
        <v>776</v>
      </c>
      <c r="B454" s="38" t="s">
        <v>777</v>
      </c>
    </row>
    <row r="455" spans="1:2">
      <c r="A455" s="36" t="s">
        <v>778</v>
      </c>
      <c r="B455" s="36" t="s">
        <v>779</v>
      </c>
    </row>
    <row r="456" spans="1:2">
      <c r="A456" s="28" t="s">
        <v>780</v>
      </c>
      <c r="B456" s="28" t="s">
        <v>781</v>
      </c>
    </row>
    <row r="457" spans="1:2">
      <c r="A457" s="38" t="s">
        <v>782</v>
      </c>
      <c r="B457" s="38" t="s">
        <v>783</v>
      </c>
    </row>
    <row r="458" spans="1:2">
      <c r="A458" s="37" t="s">
        <v>784</v>
      </c>
      <c r="B458" s="37" t="s">
        <v>785</v>
      </c>
    </row>
    <row r="459" spans="1:2">
      <c r="A459" s="36" t="s">
        <v>786</v>
      </c>
      <c r="B459" s="36" t="s">
        <v>787</v>
      </c>
    </row>
    <row r="460" spans="1:2">
      <c r="A460" s="41" t="s">
        <v>1079</v>
      </c>
      <c r="B460" s="41" t="s">
        <v>1152</v>
      </c>
    </row>
    <row r="461" spans="1:2">
      <c r="A461" s="36" t="s">
        <v>788</v>
      </c>
      <c r="B461" s="36" t="s">
        <v>789</v>
      </c>
    </row>
    <row r="462" spans="1:2">
      <c r="A462" s="39" t="s">
        <v>1064</v>
      </c>
      <c r="B462" s="39" t="s">
        <v>1145</v>
      </c>
    </row>
    <row r="463" spans="1:2">
      <c r="A463" s="38" t="s">
        <v>1188</v>
      </c>
      <c r="B463" s="38" t="s">
        <v>1224</v>
      </c>
    </row>
    <row r="464" spans="1:2">
      <c r="A464" s="37" t="s">
        <v>790</v>
      </c>
      <c r="B464" s="37" t="s">
        <v>791</v>
      </c>
    </row>
    <row r="465" spans="1:2">
      <c r="A465" s="28" t="s">
        <v>46</v>
      </c>
      <c r="B465" s="28" t="s">
        <v>48</v>
      </c>
    </row>
    <row r="466" spans="1:2">
      <c r="A466" s="39" t="s">
        <v>1085</v>
      </c>
      <c r="B466" s="39" t="s">
        <v>1155</v>
      </c>
    </row>
    <row r="467" spans="1:2">
      <c r="A467" s="36" t="s">
        <v>178</v>
      </c>
      <c r="B467" s="36" t="s">
        <v>179</v>
      </c>
    </row>
    <row r="468" spans="1:2">
      <c r="A468" s="36" t="s">
        <v>178</v>
      </c>
      <c r="B468" s="36" t="s">
        <v>179</v>
      </c>
    </row>
    <row r="469" spans="1:2">
      <c r="A469" s="28" t="s">
        <v>58</v>
      </c>
      <c r="B469" s="28" t="s">
        <v>60</v>
      </c>
    </row>
    <row r="470" spans="1:2">
      <c r="A470" s="41" t="s">
        <v>792</v>
      </c>
      <c r="B470" s="41" t="s">
        <v>793</v>
      </c>
    </row>
    <row r="471" spans="1:2">
      <c r="A471" s="39" t="s">
        <v>794</v>
      </c>
      <c r="B471" s="39" t="s">
        <v>795</v>
      </c>
    </row>
    <row r="472" spans="1:2">
      <c r="A472" s="39" t="s">
        <v>796</v>
      </c>
      <c r="B472" s="39" t="s">
        <v>796</v>
      </c>
    </row>
    <row r="473" spans="1:2">
      <c r="A473" s="37" t="s">
        <v>797</v>
      </c>
      <c r="B473" s="37" t="s">
        <v>798</v>
      </c>
    </row>
    <row r="474" spans="1:2">
      <c r="A474" s="36" t="s">
        <v>799</v>
      </c>
      <c r="B474" s="36" t="s">
        <v>800</v>
      </c>
    </row>
    <row r="475" spans="1:2">
      <c r="A475" s="37" t="s">
        <v>801</v>
      </c>
      <c r="B475" s="37" t="s">
        <v>802</v>
      </c>
    </row>
    <row r="476" spans="1:2">
      <c r="A476" s="39" t="s">
        <v>803</v>
      </c>
      <c r="B476" s="39" t="s">
        <v>803</v>
      </c>
    </row>
    <row r="477" spans="1:2">
      <c r="A477" s="38" t="s">
        <v>1198</v>
      </c>
      <c r="B477" s="38" t="s">
        <v>1231</v>
      </c>
    </row>
    <row r="478" spans="1:2">
      <c r="A478" s="37" t="s">
        <v>804</v>
      </c>
      <c r="B478" s="37" t="s">
        <v>804</v>
      </c>
    </row>
    <row r="479" spans="1:2">
      <c r="A479" s="37" t="s">
        <v>805</v>
      </c>
      <c r="B479" s="37" t="s">
        <v>806</v>
      </c>
    </row>
    <row r="480" spans="1:2">
      <c r="A480" s="36" t="s">
        <v>807</v>
      </c>
      <c r="B480" s="36" t="s">
        <v>808</v>
      </c>
    </row>
    <row r="481" spans="1:2">
      <c r="A481" s="36" t="s">
        <v>809</v>
      </c>
      <c r="B481" s="36" t="s">
        <v>810</v>
      </c>
    </row>
    <row r="482" spans="1:2">
      <c r="A482" s="36" t="s">
        <v>811</v>
      </c>
      <c r="B482" s="36" t="s">
        <v>812</v>
      </c>
    </row>
    <row r="483" spans="1:2">
      <c r="A483" s="37" t="s">
        <v>813</v>
      </c>
      <c r="B483" s="37" t="s">
        <v>813</v>
      </c>
    </row>
    <row r="484" spans="1:2">
      <c r="A484" s="37" t="s">
        <v>138</v>
      </c>
      <c r="B484" s="37" t="s">
        <v>140</v>
      </c>
    </row>
    <row r="485" spans="1:2">
      <c r="A485" s="41" t="s">
        <v>1115</v>
      </c>
      <c r="B485" s="41" t="s">
        <v>1174</v>
      </c>
    </row>
    <row r="486" spans="1:2">
      <c r="A486" s="39" t="s">
        <v>1075</v>
      </c>
      <c r="B486" s="39" t="s">
        <v>1150</v>
      </c>
    </row>
    <row r="487" spans="1:2">
      <c r="A487" s="37" t="s">
        <v>814</v>
      </c>
      <c r="B487" s="37" t="s">
        <v>815</v>
      </c>
    </row>
    <row r="488" spans="1:2">
      <c r="A488" s="37" t="s">
        <v>816</v>
      </c>
      <c r="B488" s="37" t="s">
        <v>816</v>
      </c>
    </row>
    <row r="489" spans="1:2">
      <c r="A489" s="36" t="s">
        <v>817</v>
      </c>
      <c r="B489" s="36" t="s">
        <v>818</v>
      </c>
    </row>
    <row r="490" spans="1:2">
      <c r="A490" s="37" t="s">
        <v>819</v>
      </c>
      <c r="B490" s="37" t="s">
        <v>820</v>
      </c>
    </row>
    <row r="491" spans="1:2">
      <c r="A491" s="36" t="s">
        <v>821</v>
      </c>
      <c r="B491" s="36" t="s">
        <v>822</v>
      </c>
    </row>
    <row r="492" spans="1:2">
      <c r="A492" s="37" t="s">
        <v>823</v>
      </c>
      <c r="B492" s="37" t="s">
        <v>823</v>
      </c>
    </row>
    <row r="493" spans="1:2">
      <c r="A493" s="37" t="s">
        <v>824</v>
      </c>
      <c r="B493" s="37" t="s">
        <v>824</v>
      </c>
    </row>
    <row r="494" spans="1:2">
      <c r="A494" s="37" t="s">
        <v>825</v>
      </c>
      <c r="B494" s="37" t="s">
        <v>826</v>
      </c>
    </row>
    <row r="495" spans="1:2">
      <c r="A495" s="37" t="s">
        <v>827</v>
      </c>
      <c r="B495" s="37" t="s">
        <v>827</v>
      </c>
    </row>
    <row r="496" spans="1:2">
      <c r="A496" s="28" t="s">
        <v>148</v>
      </c>
      <c r="B496" s="28" t="s">
        <v>150</v>
      </c>
    </row>
    <row r="497" spans="1:2">
      <c r="A497" s="39" t="s">
        <v>828</v>
      </c>
      <c r="B497" s="39" t="s">
        <v>829</v>
      </c>
    </row>
    <row r="498" spans="1:2">
      <c r="A498" s="39" t="s">
        <v>830</v>
      </c>
      <c r="B498" s="39" t="s">
        <v>831</v>
      </c>
    </row>
    <row r="499" spans="1:2">
      <c r="A499" s="28" t="s">
        <v>129</v>
      </c>
      <c r="B499" s="28" t="s">
        <v>130</v>
      </c>
    </row>
    <row r="500" spans="1:2">
      <c r="A500" s="37" t="s">
        <v>832</v>
      </c>
      <c r="B500" s="37" t="s">
        <v>833</v>
      </c>
    </row>
    <row r="501" spans="1:2">
      <c r="A501" s="41" t="s">
        <v>834</v>
      </c>
      <c r="B501" s="41" t="s">
        <v>835</v>
      </c>
    </row>
    <row r="502" spans="1:2">
      <c r="A502" s="38" t="s">
        <v>836</v>
      </c>
      <c r="B502" s="38" t="s">
        <v>837</v>
      </c>
    </row>
    <row r="503" spans="1:2">
      <c r="A503" s="37" t="s">
        <v>838</v>
      </c>
      <c r="B503" s="37" t="s">
        <v>839</v>
      </c>
    </row>
    <row r="504" spans="1:2">
      <c r="A504" s="38" t="s">
        <v>840</v>
      </c>
      <c r="B504" s="38" t="s">
        <v>841</v>
      </c>
    </row>
    <row r="505" spans="1:2">
      <c r="A505" s="36" t="s">
        <v>842</v>
      </c>
      <c r="B505" s="36" t="s">
        <v>843</v>
      </c>
    </row>
    <row r="506" spans="1:2">
      <c r="A506" s="39" t="s">
        <v>844</v>
      </c>
      <c r="B506" s="39" t="s">
        <v>845</v>
      </c>
    </row>
    <row r="507" spans="1:2">
      <c r="A507" s="37" t="s">
        <v>846</v>
      </c>
      <c r="B507" s="37" t="s">
        <v>847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>
      <selection activeCell="A14" sqref="A14:XFD14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51.28515625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Popis!$B$8</f>
        <v>3. kategorie: Naděje mladší B, ročník 2010</v>
      </c>
      <c r="B3" s="157"/>
      <c r="C3" s="157"/>
      <c r="D3" s="157"/>
      <c r="E3" s="272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Kat3S1</f>
        <v>sestava bez náčiní</v>
      </c>
      <c r="G4" s="510"/>
      <c r="H4" s="510"/>
      <c r="I4" s="511"/>
      <c r="J4" s="509" t="str">
        <f>Kat3S2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Seznam!B16</f>
        <v>1</v>
      </c>
      <c r="B6" s="161" t="str">
        <f>Seznam!C16</f>
        <v>Dlouhá Sára</v>
      </c>
      <c r="C6" s="124">
        <f>Seznam!D16</f>
        <v>2010</v>
      </c>
      <c r="D6" s="162" t="str">
        <f>Seznam!E16</f>
        <v>SK MG Mantila Brno</v>
      </c>
      <c r="E6" s="274" t="str">
        <f>Seznam!F16</f>
        <v>CZE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Seznam!B17</f>
        <v>2</v>
      </c>
      <c r="B7" s="146" t="str">
        <f>Seznam!C17</f>
        <v>Lebrušková Ema</v>
      </c>
      <c r="C7" s="129">
        <f>Seznam!D17</f>
        <v>2010</v>
      </c>
      <c r="D7" s="147" t="str">
        <f>Seznam!E17</f>
        <v>SK Jihlava</v>
      </c>
      <c r="E7" s="275" t="str">
        <f>Seznam!F17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83">
        <f>Seznam!B18</f>
        <v>3</v>
      </c>
      <c r="B8" s="184" t="str">
        <f>Seznam!C18</f>
        <v>Salchegger Mia</v>
      </c>
      <c r="C8" s="130">
        <f>Seznam!D18</f>
        <v>2010</v>
      </c>
      <c r="D8" s="185" t="str">
        <f>Seznam!E18</f>
        <v>Sportunion Rauris</v>
      </c>
      <c r="E8" s="276" t="str">
        <f>Seznam!F18</f>
        <v>AUT</v>
      </c>
      <c r="F8" s="218"/>
      <c r="G8" s="186"/>
      <c r="H8" s="186"/>
      <c r="I8" s="187"/>
      <c r="J8" s="216"/>
      <c r="K8" s="186"/>
      <c r="L8" s="186"/>
      <c r="M8" s="186"/>
      <c r="N8" s="187"/>
      <c r="O8" s="217"/>
      <c r="P8" s="188"/>
    </row>
    <row r="9" spans="1:21" ht="32.1" customHeight="1">
      <c r="A9" s="183">
        <f>Seznam!B19</f>
        <v>4</v>
      </c>
      <c r="B9" s="184" t="str">
        <f>Seznam!C19</f>
        <v>Pietrzyńska Oliwia</v>
      </c>
      <c r="C9" s="130">
        <f>Seznam!D19</f>
        <v>2010</v>
      </c>
      <c r="D9" s="185" t="str">
        <f>Seznam!E19</f>
        <v>UKS Błękitna</v>
      </c>
      <c r="E9" s="276" t="str">
        <f>Seznam!F19</f>
        <v>POL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Seznam!B20</f>
        <v>5</v>
      </c>
      <c r="B10" s="184" t="str">
        <f>Seznam!C20</f>
        <v>Bergerová Eliška</v>
      </c>
      <c r="C10" s="130">
        <f>Seznam!D20</f>
        <v>2010</v>
      </c>
      <c r="D10" s="185" t="str">
        <f>Seznam!E20</f>
        <v>SK MG Mantila Brno</v>
      </c>
      <c r="E10" s="276" t="str">
        <f>Seznam!F20</f>
        <v>CZE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83">
        <f>Seznam!B21</f>
        <v>6</v>
      </c>
      <c r="B11" s="184" t="str">
        <f>Seznam!C21</f>
        <v>Marešová Pavla</v>
      </c>
      <c r="C11" s="130">
        <f>Seznam!D21</f>
        <v>2010</v>
      </c>
      <c r="D11" s="185" t="str">
        <f>Seznam!E21</f>
        <v>TJ Sokol Bedřichvov</v>
      </c>
      <c r="E11" s="276" t="str">
        <f>Seznam!F21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Seznam!B22</f>
        <v>7</v>
      </c>
      <c r="B12" s="184" t="str">
        <f>Seznam!C22</f>
        <v>Fialová Karolína</v>
      </c>
      <c r="C12" s="130">
        <f>Seznam!D22</f>
        <v>2010</v>
      </c>
      <c r="D12" s="185" t="str">
        <f>Seznam!E22</f>
        <v>TJ Sokol Plzeň IV</v>
      </c>
      <c r="E12" s="276" t="str">
        <f>Seznam!F22</f>
        <v>CZE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83">
        <f>Seznam!B23</f>
        <v>8</v>
      </c>
      <c r="B13" s="184" t="str">
        <f>Seznam!C23</f>
        <v>Pindurová Eliška</v>
      </c>
      <c r="C13" s="130">
        <f>Seznam!D23</f>
        <v>2010</v>
      </c>
      <c r="D13" s="185" t="str">
        <f>Seznam!E23</f>
        <v>SK MG Máj České Budějovice</v>
      </c>
      <c r="E13" s="276" t="str">
        <f>Seznam!F23</f>
        <v>CZE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>
        <f>Seznam!B24</f>
        <v>10</v>
      </c>
      <c r="B14" s="184" t="str">
        <f>Seznam!C24</f>
        <v>Čepeláková Tereza</v>
      </c>
      <c r="C14" s="130">
        <f>Seznam!D24</f>
        <v>2010</v>
      </c>
      <c r="D14" s="185" t="str">
        <f>Seznam!E24</f>
        <v>TJ Sokol Plzeň IV</v>
      </c>
      <c r="E14" s="276" t="str">
        <f>Seznam!F24</f>
        <v>CZE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>
      <c r="A15" s="183">
        <f>Seznam!B25</f>
        <v>11</v>
      </c>
      <c r="B15" s="184" t="str">
        <f>Seznam!C25</f>
        <v>Thurner Lea</v>
      </c>
      <c r="C15" s="130">
        <f>Seznam!D25</f>
        <v>2010</v>
      </c>
      <c r="D15" s="185" t="str">
        <f>Seznam!E25</f>
        <v>Sportunion Rauris</v>
      </c>
      <c r="E15" s="276" t="str">
        <f>Seznam!F25</f>
        <v>AUT</v>
      </c>
      <c r="F15" s="218"/>
      <c r="G15" s="186"/>
      <c r="H15" s="186"/>
      <c r="I15" s="187"/>
      <c r="J15" s="216"/>
      <c r="K15" s="186"/>
      <c r="L15" s="186"/>
      <c r="M15" s="186"/>
      <c r="N15" s="187"/>
      <c r="O15" s="217"/>
      <c r="P15" s="188"/>
    </row>
    <row r="16" spans="1:21" ht="32.1" customHeight="1">
      <c r="A16" s="183">
        <f>Seznam!B26</f>
        <v>12</v>
      </c>
      <c r="B16" s="184" t="str">
        <f>Seznam!C26</f>
        <v>Boďová Emma</v>
      </c>
      <c r="C16" s="130">
        <f>Seznam!D26</f>
        <v>2010</v>
      </c>
      <c r="D16" s="185" t="str">
        <f>Seznam!E26</f>
        <v>SK MG Mantila Brno</v>
      </c>
      <c r="E16" s="276" t="str">
        <f>Seznam!F26</f>
        <v>CZE</v>
      </c>
      <c r="F16" s="218"/>
      <c r="G16" s="186"/>
      <c r="H16" s="186"/>
      <c r="I16" s="187"/>
      <c r="J16" s="216"/>
      <c r="K16" s="186"/>
      <c r="L16" s="186"/>
      <c r="M16" s="186"/>
      <c r="N16" s="187"/>
      <c r="O16" s="217"/>
      <c r="P16" s="188"/>
    </row>
    <row r="17" spans="1:16" ht="32.1" customHeight="1">
      <c r="A17" s="183">
        <f>Seznam!B27</f>
        <v>13</v>
      </c>
      <c r="B17" s="184" t="str">
        <f>Seznam!C27</f>
        <v>Kratochvílová Leontýna</v>
      </c>
      <c r="C17" s="130">
        <f>Seznam!D27</f>
        <v>2010</v>
      </c>
      <c r="D17" s="185" t="str">
        <f>Seznam!E27</f>
        <v>TJ Sokol Plzeň IV</v>
      </c>
      <c r="E17" s="276" t="str">
        <f>Seznam!F27</f>
        <v>CZE</v>
      </c>
      <c r="F17" s="218"/>
      <c r="G17" s="186"/>
      <c r="H17" s="186"/>
      <c r="I17" s="187"/>
      <c r="J17" s="216"/>
      <c r="K17" s="186"/>
      <c r="L17" s="186"/>
      <c r="M17" s="186"/>
      <c r="N17" s="187"/>
      <c r="O17" s="217"/>
      <c r="P17" s="188"/>
    </row>
    <row r="18" spans="1:16" ht="32.1" customHeight="1" thickBot="1">
      <c r="A18" s="151">
        <f>Seznam!B28</f>
        <v>14</v>
      </c>
      <c r="B18" s="152" t="str">
        <f>Seznam!C28</f>
        <v>Zaripova Ekaterina</v>
      </c>
      <c r="C18" s="133">
        <f>Seznam!D28</f>
        <v>2010</v>
      </c>
      <c r="D18" s="153" t="str">
        <f>Seznam!E28</f>
        <v>SK Motorlet Praha</v>
      </c>
      <c r="E18" s="277" t="str">
        <f>Seznam!F28</f>
        <v>CZE</v>
      </c>
      <c r="F18" s="202"/>
      <c r="G18" s="154"/>
      <c r="H18" s="154"/>
      <c r="I18" s="155"/>
      <c r="J18" s="170"/>
      <c r="K18" s="154"/>
      <c r="L18" s="154"/>
      <c r="M18" s="154"/>
      <c r="N18" s="155"/>
      <c r="O18" s="171"/>
      <c r="P18" s="156"/>
    </row>
    <row r="19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13" workbookViewId="0">
      <selection activeCell="D25" sqref="D25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34.42578125" bestFit="1" customWidth="1"/>
    <col min="5" max="5" width="9.285156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Popis!$B$9</f>
        <v>4. kategorie: Naděje mladší A,ročník 2009</v>
      </c>
      <c r="B3" s="157"/>
      <c r="C3" s="157"/>
      <c r="D3" s="157"/>
      <c r="E3" s="278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Popis!$D$9</f>
        <v>sestava bez náčiní</v>
      </c>
      <c r="G4" s="510"/>
      <c r="H4" s="510"/>
      <c r="I4" s="511"/>
      <c r="J4" s="509" t="str">
        <f>Popis!$E$9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Seznam!B29</f>
        <v>1</v>
      </c>
      <c r="B6" s="161" t="str">
        <f>Seznam!C29</f>
        <v>Gill Darja</v>
      </c>
      <c r="C6" s="124">
        <f>Seznam!D29</f>
        <v>2009</v>
      </c>
      <c r="D6" s="162" t="str">
        <f>Seznam!E29</f>
        <v>SK Provo Brno</v>
      </c>
      <c r="E6" s="274" t="str">
        <f>Seznam!F29</f>
        <v>CZE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Seznam!B30</f>
        <v>2</v>
      </c>
      <c r="B7" s="146" t="str">
        <f>Seznam!C30</f>
        <v>Švomová Sydney</v>
      </c>
      <c r="C7" s="129">
        <f>Seznam!D30</f>
        <v>2009</v>
      </c>
      <c r="D7" s="147" t="str">
        <f>Seznam!E30</f>
        <v>Active SVČ Žďár nad Sázavou</v>
      </c>
      <c r="E7" s="275" t="str">
        <f>Seznam!F30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83">
        <f>Seznam!B31</f>
        <v>3</v>
      </c>
      <c r="B8" s="184" t="str">
        <f>Seznam!C31</f>
        <v>Damerová Nataly</v>
      </c>
      <c r="C8" s="130">
        <f>Seznam!D31</f>
        <v>2009</v>
      </c>
      <c r="D8" s="185" t="str">
        <f>Seznam!E31</f>
        <v>SK MG Mantila Brno</v>
      </c>
      <c r="E8" s="276" t="str">
        <f>Seznam!F31</f>
        <v>CZE</v>
      </c>
      <c r="F8" s="218"/>
      <c r="G8" s="186"/>
      <c r="H8" s="186"/>
      <c r="I8" s="187"/>
      <c r="J8" s="216"/>
      <c r="K8" s="186"/>
      <c r="L8" s="186"/>
      <c r="M8" s="186"/>
      <c r="N8" s="187"/>
      <c r="O8" s="217"/>
      <c r="P8" s="188"/>
    </row>
    <row r="9" spans="1:21" ht="32.1" customHeight="1">
      <c r="A9" s="183">
        <f>Seznam!B32</f>
        <v>5</v>
      </c>
      <c r="B9" s="184" t="str">
        <f>Seznam!C32</f>
        <v>Zemanová Veronika</v>
      </c>
      <c r="C9" s="130">
        <f>Seznam!D32</f>
        <v>2009</v>
      </c>
      <c r="D9" s="185" t="str">
        <f>Seznam!E32</f>
        <v>SK Provo Brno</v>
      </c>
      <c r="E9" s="276" t="str">
        <f>Seznam!F32</f>
        <v>CZE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Seznam!B33</f>
        <v>6</v>
      </c>
      <c r="B10" s="184" t="str">
        <f>Seznam!C33</f>
        <v>Pezelj Maria</v>
      </c>
      <c r="C10" s="130">
        <f>Seznam!D33</f>
        <v>2009</v>
      </c>
      <c r="D10" s="185" t="str">
        <f>Seznam!E33</f>
        <v>GK Maksimir</v>
      </c>
      <c r="E10" s="276" t="str">
        <f>Seznam!F33</f>
        <v>CRO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45">
        <f>Seznam!B34</f>
        <v>7</v>
      </c>
      <c r="B11" s="184" t="str">
        <f>Seznam!C34</f>
        <v>Plocková Veronika</v>
      </c>
      <c r="C11" s="130">
        <f>Seznam!D34</f>
        <v>2009</v>
      </c>
      <c r="D11" s="185" t="str">
        <f>Seznam!E34</f>
        <v>TJ Sokol Praha VII</v>
      </c>
      <c r="E11" s="276" t="str">
        <f>Seznam!F34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Seznam!B35</f>
        <v>8</v>
      </c>
      <c r="B12" s="184" t="str">
        <f>Seznam!C35</f>
        <v>Lorencová Kateřina</v>
      </c>
      <c r="C12" s="130">
        <f>Seznam!D35</f>
        <v>2009</v>
      </c>
      <c r="D12" s="185" t="str">
        <f>Seznam!E35</f>
        <v>TJ Sokol Jablonec nad Nisou</v>
      </c>
      <c r="E12" s="276" t="str">
        <f>Seznam!F35</f>
        <v>CZE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45">
        <f>Seznam!B36</f>
        <v>9</v>
      </c>
      <c r="B13" s="184" t="str">
        <f>Seznam!C36</f>
        <v>Mandíková Karolína</v>
      </c>
      <c r="C13" s="130">
        <f>Seznam!D36</f>
        <v>2009</v>
      </c>
      <c r="D13" s="185" t="str">
        <f>Seznam!E36</f>
        <v>SK Motorlet Praha</v>
      </c>
      <c r="E13" s="276" t="str">
        <f>Seznam!F36</f>
        <v>CZE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>
        <f>Seznam!B37</f>
        <v>10</v>
      </c>
      <c r="B14" s="184" t="str">
        <f>Seznam!C37</f>
        <v>Semenjuková Viktorie</v>
      </c>
      <c r="C14" s="130">
        <f>Seznam!D37</f>
        <v>2009</v>
      </c>
      <c r="D14" s="185" t="str">
        <f>Seznam!E37</f>
        <v>SK Provo Brno</v>
      </c>
      <c r="E14" s="276" t="str">
        <f>Seznam!F37</f>
        <v>CZE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>
      <c r="A15" s="145">
        <f>Seznam!B38</f>
        <v>11</v>
      </c>
      <c r="B15" s="184" t="str">
        <f>Seznam!C38</f>
        <v>Smažilová Bibiana</v>
      </c>
      <c r="C15" s="130">
        <f>Seznam!D38</f>
        <v>2009</v>
      </c>
      <c r="D15" s="185" t="str">
        <f>Seznam!E38</f>
        <v>Active SVČ Žďár nad Sázavou</v>
      </c>
      <c r="E15" s="276" t="str">
        <f>Seznam!F38</f>
        <v>CZE</v>
      </c>
      <c r="F15" s="218"/>
      <c r="G15" s="186"/>
      <c r="H15" s="186"/>
      <c r="I15" s="187"/>
      <c r="J15" s="216"/>
      <c r="K15" s="186"/>
      <c r="L15" s="186"/>
      <c r="M15" s="186"/>
      <c r="N15" s="187"/>
      <c r="O15" s="217"/>
      <c r="P15" s="188"/>
    </row>
    <row r="16" spans="1:21" ht="32.1" customHeight="1">
      <c r="A16" s="183">
        <f>Seznam!B39</f>
        <v>12</v>
      </c>
      <c r="B16" s="184" t="str">
        <f>Seznam!C39</f>
        <v>Krejčová Zuzana</v>
      </c>
      <c r="C16" s="130">
        <f>Seznam!D39</f>
        <v>2009</v>
      </c>
      <c r="D16" s="185" t="str">
        <f>Seznam!E39</f>
        <v>RG ESPRIT Jihlava</v>
      </c>
      <c r="E16" s="276" t="str">
        <f>Seznam!F39</f>
        <v>CZE</v>
      </c>
      <c r="F16" s="218"/>
      <c r="G16" s="186"/>
      <c r="H16" s="186"/>
      <c r="I16" s="187"/>
      <c r="J16" s="216"/>
      <c r="K16" s="186"/>
      <c r="L16" s="186"/>
      <c r="M16" s="186"/>
      <c r="N16" s="187"/>
      <c r="O16" s="217"/>
      <c r="P16" s="188"/>
    </row>
    <row r="17" spans="1:16" ht="32.1" customHeight="1">
      <c r="A17" s="145">
        <f>Seznam!B40</f>
        <v>13</v>
      </c>
      <c r="B17" s="184" t="str">
        <f>Seznam!C40</f>
        <v>Poláková Markéta</v>
      </c>
      <c r="C17" s="130">
        <f>Seznam!D40</f>
        <v>2009</v>
      </c>
      <c r="D17" s="185" t="str">
        <f>Seznam!E40</f>
        <v>SK Provo Brno</v>
      </c>
      <c r="E17" s="276" t="str">
        <f>Seznam!F40</f>
        <v>CZE</v>
      </c>
      <c r="F17" s="218"/>
      <c r="G17" s="186"/>
      <c r="H17" s="186"/>
      <c r="I17" s="187"/>
      <c r="J17" s="216"/>
      <c r="K17" s="186"/>
      <c r="L17" s="186"/>
      <c r="M17" s="186"/>
      <c r="N17" s="187"/>
      <c r="O17" s="217"/>
      <c r="P17" s="188"/>
    </row>
    <row r="18" spans="1:16" ht="32.1" customHeight="1">
      <c r="A18" s="183">
        <f>Seznam!B41</f>
        <v>14</v>
      </c>
      <c r="B18" s="184" t="str">
        <f>Seznam!C41</f>
        <v>Kofroňová Anna</v>
      </c>
      <c r="C18" s="130">
        <f>Seznam!D41</f>
        <v>2009</v>
      </c>
      <c r="D18" s="185" t="str">
        <f>Seznam!E41</f>
        <v>La Pirouette Jeseník</v>
      </c>
      <c r="E18" s="276" t="str">
        <f>Seznam!F41</f>
        <v>CZE</v>
      </c>
      <c r="F18" s="218"/>
      <c r="G18" s="186"/>
      <c r="H18" s="186"/>
      <c r="I18" s="187"/>
      <c r="J18" s="216"/>
      <c r="K18" s="186"/>
      <c r="L18" s="186"/>
      <c r="M18" s="186"/>
      <c r="N18" s="187"/>
      <c r="O18" s="217"/>
      <c r="P18" s="188"/>
    </row>
    <row r="19" spans="1:16" ht="32.1" customHeight="1">
      <c r="A19" s="183">
        <f>Seznam!B42</f>
        <v>15</v>
      </c>
      <c r="B19" s="184" t="str">
        <f>Seznam!C42</f>
        <v>Herzog Katharina</v>
      </c>
      <c r="C19" s="130">
        <f>Seznam!D42</f>
        <v>2009</v>
      </c>
      <c r="D19" s="185" t="str">
        <f>Seznam!E42</f>
        <v>Sportunion Rauris</v>
      </c>
      <c r="E19" s="276" t="str">
        <f>Seznam!F42</f>
        <v>AUT</v>
      </c>
      <c r="F19" s="218"/>
      <c r="G19" s="186"/>
      <c r="H19" s="186"/>
      <c r="I19" s="187"/>
      <c r="J19" s="216"/>
      <c r="K19" s="186"/>
      <c r="L19" s="186"/>
      <c r="M19" s="186"/>
      <c r="N19" s="187"/>
      <c r="O19" s="217"/>
      <c r="P19" s="188"/>
    </row>
    <row r="20" spans="1:16" ht="32.1" customHeight="1">
      <c r="A20" s="183">
        <f>Seznam!B43</f>
        <v>16</v>
      </c>
      <c r="B20" s="184" t="str">
        <f>Seznam!C43</f>
        <v>Kloubková Veronika</v>
      </c>
      <c r="C20" s="130">
        <f>Seznam!D43</f>
        <v>2009</v>
      </c>
      <c r="D20" s="185" t="str">
        <f>Seznam!E43</f>
        <v>TJ Sokol Jablonec nad Nisou</v>
      </c>
      <c r="E20" s="276" t="str">
        <f>Seznam!F43</f>
        <v>CZE</v>
      </c>
      <c r="F20" s="218"/>
      <c r="G20" s="186"/>
      <c r="H20" s="186"/>
      <c r="I20" s="187"/>
      <c r="J20" s="216"/>
      <c r="K20" s="186"/>
      <c r="L20" s="186"/>
      <c r="M20" s="186"/>
      <c r="N20" s="187"/>
      <c r="O20" s="217"/>
      <c r="P20" s="188"/>
    </row>
    <row r="21" spans="1:16" ht="32.1" customHeight="1">
      <c r="A21" s="183">
        <f>Seznam!B44</f>
        <v>17</v>
      </c>
      <c r="B21" s="184" t="str">
        <f>Seznam!C44</f>
        <v>Pavelcová Anežka</v>
      </c>
      <c r="C21" s="130">
        <f>Seznam!D44</f>
        <v>2009</v>
      </c>
      <c r="D21" s="185" t="str">
        <f>Seznam!E44</f>
        <v>SK GymŠarm Plzeň</v>
      </c>
      <c r="E21" s="276" t="str">
        <f>Seznam!F44</f>
        <v>CZE</v>
      </c>
      <c r="F21" s="218"/>
      <c r="G21" s="186"/>
      <c r="H21" s="186"/>
      <c r="I21" s="187"/>
      <c r="J21" s="216"/>
      <c r="K21" s="186"/>
      <c r="L21" s="186"/>
      <c r="M21" s="186"/>
      <c r="N21" s="187"/>
      <c r="O21" s="217"/>
      <c r="P21" s="188"/>
    </row>
    <row r="22" spans="1:16" ht="32.1" customHeight="1">
      <c r="A22" s="183">
        <f>Seznam!B45</f>
        <v>18</v>
      </c>
      <c r="B22" s="184" t="str">
        <f>Seznam!C45</f>
        <v>Churanová Amélie</v>
      </c>
      <c r="C22" s="130">
        <f>Seznam!D45</f>
        <v>2009</v>
      </c>
      <c r="D22" s="185" t="str">
        <f>Seznam!E45</f>
        <v>SK MG Máj České Budějovice</v>
      </c>
      <c r="E22" s="276" t="str">
        <f>Seznam!F45</f>
        <v>CZE</v>
      </c>
      <c r="F22" s="218"/>
      <c r="G22" s="186"/>
      <c r="H22" s="186"/>
      <c r="I22" s="187"/>
      <c r="J22" s="216"/>
      <c r="K22" s="186"/>
      <c r="L22" s="186"/>
      <c r="M22" s="186"/>
      <c r="N22" s="187"/>
      <c r="O22" s="217"/>
      <c r="P22" s="188"/>
    </row>
    <row r="23" spans="1:16" ht="32.1" customHeight="1">
      <c r="A23" s="183">
        <f>Seznam!B46</f>
        <v>19</v>
      </c>
      <c r="B23" s="184" t="str">
        <f>Seznam!C46</f>
        <v>Okáčová Alžběta</v>
      </c>
      <c r="C23" s="130">
        <f>Seznam!D46</f>
        <v>2009</v>
      </c>
      <c r="D23" s="185" t="str">
        <f>Seznam!E46</f>
        <v>SK MG Mantila Brno</v>
      </c>
      <c r="E23" s="276" t="str">
        <f>Seznam!F46</f>
        <v>CZE</v>
      </c>
      <c r="F23" s="218"/>
      <c r="G23" s="186"/>
      <c r="H23" s="186"/>
      <c r="I23" s="187"/>
      <c r="J23" s="216"/>
      <c r="K23" s="186"/>
      <c r="L23" s="186"/>
      <c r="M23" s="186"/>
      <c r="N23" s="187"/>
      <c r="O23" s="217"/>
      <c r="P23" s="188"/>
    </row>
    <row r="24" spans="1:16" ht="32.1" customHeight="1">
      <c r="A24" s="183">
        <f>Seznam!B47</f>
        <v>20</v>
      </c>
      <c r="B24" s="184" t="str">
        <f>Seznam!C47</f>
        <v>Trnková Šárka</v>
      </c>
      <c r="C24" s="130">
        <f>Seznam!D47</f>
        <v>2009</v>
      </c>
      <c r="D24" s="185" t="str">
        <f>Seznam!E47</f>
        <v>RG ESPRIT Jihlava</v>
      </c>
      <c r="E24" s="276" t="str">
        <f>Seznam!F47</f>
        <v>CZE</v>
      </c>
      <c r="F24" s="218"/>
      <c r="G24" s="186"/>
      <c r="H24" s="186"/>
      <c r="I24" s="187"/>
      <c r="J24" s="216"/>
      <c r="K24" s="186"/>
      <c r="L24" s="186"/>
      <c r="M24" s="186"/>
      <c r="N24" s="187"/>
      <c r="O24" s="217"/>
      <c r="P24" s="188"/>
    </row>
    <row r="25" spans="1:16" ht="32.1" customHeight="1">
      <c r="A25" s="183">
        <f>Seznam!B48</f>
        <v>21</v>
      </c>
      <c r="B25" s="184" t="str">
        <f>Seznam!C48</f>
        <v>Vedralová Emma</v>
      </c>
      <c r="C25" s="130">
        <f>Seznam!D48</f>
        <v>2009</v>
      </c>
      <c r="D25" s="185" t="str">
        <f>Seznam!E48</f>
        <v>TJ Sokol Praha VII</v>
      </c>
      <c r="E25" s="276" t="str">
        <f>Seznam!F48</f>
        <v>CZE</v>
      </c>
      <c r="F25" s="218"/>
      <c r="G25" s="186"/>
      <c r="H25" s="186"/>
      <c r="I25" s="187"/>
      <c r="J25" s="216"/>
      <c r="K25" s="186"/>
      <c r="L25" s="186"/>
      <c r="M25" s="186"/>
      <c r="N25" s="187"/>
      <c r="O25" s="217"/>
      <c r="P25" s="188"/>
    </row>
    <row r="26" spans="1:16" ht="32.1" customHeight="1">
      <c r="A26" s="183">
        <f>Seznam!B49</f>
        <v>22</v>
      </c>
      <c r="B26" s="184" t="str">
        <f>Seznam!C49</f>
        <v>Obermoser Lara</v>
      </c>
      <c r="C26" s="130">
        <f>Seznam!D49</f>
        <v>2009</v>
      </c>
      <c r="D26" s="185" t="str">
        <f>Seznam!E49</f>
        <v>Sportunion Rauris</v>
      </c>
      <c r="E26" s="276" t="str">
        <f>Seznam!F49</f>
        <v>AUT</v>
      </c>
      <c r="F26" s="218"/>
      <c r="G26" s="186"/>
      <c r="H26" s="186"/>
      <c r="I26" s="187"/>
      <c r="J26" s="216"/>
      <c r="K26" s="186"/>
      <c r="L26" s="186"/>
      <c r="M26" s="186"/>
      <c r="N26" s="187"/>
      <c r="O26" s="217"/>
      <c r="P26" s="188"/>
    </row>
    <row r="27" spans="1:16" ht="32.1" customHeight="1">
      <c r="A27" s="183">
        <f>Seznam!B50</f>
        <v>23</v>
      </c>
      <c r="B27" s="184" t="str">
        <f>Seznam!C50</f>
        <v>Permedlová Nikola</v>
      </c>
      <c r="C27" s="130">
        <f>Seznam!D50</f>
        <v>2009</v>
      </c>
      <c r="D27" s="185" t="str">
        <f>Seznam!E50</f>
        <v>RG Proactive Milevsko</v>
      </c>
      <c r="E27" s="276" t="str">
        <f>Seznam!F50</f>
        <v>CZE</v>
      </c>
      <c r="F27" s="218"/>
      <c r="G27" s="186"/>
      <c r="H27" s="186"/>
      <c r="I27" s="187"/>
      <c r="J27" s="216"/>
      <c r="K27" s="186"/>
      <c r="L27" s="186"/>
      <c r="M27" s="186"/>
      <c r="N27" s="187"/>
      <c r="O27" s="217"/>
      <c r="P27" s="188"/>
    </row>
    <row r="28" spans="1:16" ht="32.1" customHeight="1">
      <c r="A28" s="183">
        <f>Seznam!B51</f>
        <v>24</v>
      </c>
      <c r="B28" s="184" t="str">
        <f>Seznam!C51</f>
        <v>Fučíková Eliška</v>
      </c>
      <c r="C28" s="130">
        <f>Seznam!D51</f>
        <v>2009</v>
      </c>
      <c r="D28" s="185" t="str">
        <f>Seznam!E51</f>
        <v>SK GymŠarm Plzeň</v>
      </c>
      <c r="E28" s="276" t="str">
        <f>Seznam!F51</f>
        <v>CZE</v>
      </c>
      <c r="F28" s="218"/>
      <c r="G28" s="186"/>
      <c r="H28" s="186"/>
      <c r="I28" s="187"/>
      <c r="J28" s="216"/>
      <c r="K28" s="186"/>
      <c r="L28" s="186"/>
      <c r="M28" s="186"/>
      <c r="N28" s="187"/>
      <c r="O28" s="217"/>
      <c r="P28" s="188"/>
    </row>
    <row r="29" spans="1:16" ht="32.1" customHeight="1">
      <c r="A29" s="183">
        <f>Seznam!B52</f>
        <v>25</v>
      </c>
      <c r="B29" s="184" t="str">
        <f>Seznam!C52</f>
        <v>Tygielska Nell</v>
      </c>
      <c r="C29" s="130">
        <f>Seznam!D52</f>
        <v>2009</v>
      </c>
      <c r="D29" s="185" t="str">
        <f>Seznam!E52</f>
        <v>KSGA Legion Warszawa</v>
      </c>
      <c r="E29" s="276" t="str">
        <f>Seznam!F52</f>
        <v>POL</v>
      </c>
      <c r="F29" s="218"/>
      <c r="G29" s="186"/>
      <c r="H29" s="186"/>
      <c r="I29" s="187"/>
      <c r="J29" s="216"/>
      <c r="K29" s="186"/>
      <c r="L29" s="186"/>
      <c r="M29" s="186"/>
      <c r="N29" s="187"/>
      <c r="O29" s="217"/>
      <c r="P29" s="188"/>
    </row>
    <row r="30" spans="1:16" ht="32.1" customHeight="1">
      <c r="A30" s="183">
        <f>Seznam!B53</f>
        <v>26</v>
      </c>
      <c r="B30" s="184" t="str">
        <f>Seznam!C53</f>
        <v>Pivoňková Eliška</v>
      </c>
      <c r="C30" s="130">
        <f>Seznam!D53</f>
        <v>2009</v>
      </c>
      <c r="D30" s="185" t="str">
        <f>Seznam!E53</f>
        <v>SK Provo Brno</v>
      </c>
      <c r="E30" s="276" t="str">
        <f>Seznam!F53</f>
        <v>CZE</v>
      </c>
      <c r="F30" s="218"/>
      <c r="G30" s="186"/>
      <c r="H30" s="186"/>
      <c r="I30" s="187"/>
      <c r="J30" s="216"/>
      <c r="K30" s="186"/>
      <c r="L30" s="186"/>
      <c r="M30" s="186"/>
      <c r="N30" s="187"/>
      <c r="O30" s="217"/>
      <c r="P30" s="188"/>
    </row>
    <row r="31" spans="1:16" ht="32.1" customHeight="1" thickBot="1">
      <c r="A31" s="151">
        <f>Seznam!B54</f>
        <v>27</v>
      </c>
      <c r="B31" s="152" t="str">
        <f>Seznam!C54</f>
        <v>Musilová Lucie</v>
      </c>
      <c r="C31" s="133">
        <f>Seznam!D54</f>
        <v>2009</v>
      </c>
      <c r="D31" s="153" t="str">
        <f>Seznam!E54</f>
        <v>SK Jihlava</v>
      </c>
      <c r="E31" s="277" t="str">
        <f>Seznam!F54</f>
        <v>CZE</v>
      </c>
      <c r="F31" s="202"/>
      <c r="G31" s="154"/>
      <c r="H31" s="154"/>
      <c r="I31" s="155"/>
      <c r="J31" s="170"/>
      <c r="K31" s="154"/>
      <c r="L31" s="154"/>
      <c r="M31" s="154"/>
      <c r="N31" s="155"/>
      <c r="O31" s="171"/>
      <c r="P31" s="156"/>
    </row>
    <row r="32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opLeftCell="A19" workbookViewId="0">
      <selection activeCell="D46" sqref="D46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51.28515625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Popis!$B$10</f>
        <v>5. kategorie: Naděje starší B, ročník 2008</v>
      </c>
      <c r="B3" s="157"/>
      <c r="C3" s="157"/>
      <c r="D3" s="157"/>
      <c r="E3" s="278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Popis!$D$10</f>
        <v>sestava se švihadlem</v>
      </c>
      <c r="G4" s="510"/>
      <c r="H4" s="510"/>
      <c r="I4" s="511"/>
      <c r="J4" s="509" t="str">
        <f>Popis!$E$10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Seznam!B55</f>
        <v>1</v>
      </c>
      <c r="B6" s="161" t="str">
        <f>Seznam!C55</f>
        <v>Lněničková Anna Marie</v>
      </c>
      <c r="C6" s="124">
        <f>Seznam!D55</f>
        <v>2008</v>
      </c>
      <c r="D6" s="162" t="str">
        <f>Seznam!E55</f>
        <v>TJ Sokol Praha VII</v>
      </c>
      <c r="E6" s="274" t="str">
        <f>Seznam!F55</f>
        <v>CZE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Seznam!B56</f>
        <v>2</v>
      </c>
      <c r="B7" s="146" t="str">
        <f>Seznam!C56</f>
        <v>Osičková Laura</v>
      </c>
      <c r="C7" s="129">
        <f>Seznam!D56</f>
        <v>2008</v>
      </c>
      <c r="D7" s="147" t="str">
        <f>Seznam!E56</f>
        <v>SK Tart MS Brno</v>
      </c>
      <c r="E7" s="275" t="str">
        <f>Seznam!F56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45">
        <f>Seznam!B57</f>
        <v>3</v>
      </c>
      <c r="B8" s="146" t="str">
        <f>Seznam!C57</f>
        <v>Chramostová Martina</v>
      </c>
      <c r="C8" s="129">
        <f>Seznam!D57</f>
        <v>2008</v>
      </c>
      <c r="D8" s="147" t="str">
        <f>Seznam!E57</f>
        <v>SK Motorlet Praha</v>
      </c>
      <c r="E8" s="275" t="str">
        <f>Seznam!F57</f>
        <v>CZE</v>
      </c>
      <c r="F8" s="201"/>
      <c r="G8" s="148"/>
      <c r="H8" s="148"/>
      <c r="I8" s="149"/>
      <c r="J8" s="168"/>
      <c r="K8" s="148"/>
      <c r="L8" s="148"/>
      <c r="M8" s="148"/>
      <c r="N8" s="149"/>
      <c r="O8" s="169"/>
      <c r="P8" s="150"/>
    </row>
    <row r="9" spans="1:21" ht="32.1" customHeight="1">
      <c r="A9" s="183">
        <f>Seznam!B58</f>
        <v>4</v>
      </c>
      <c r="B9" s="184" t="str">
        <f>Seznam!C58</f>
        <v>Vaiglová Viktorie</v>
      </c>
      <c r="C9" s="130">
        <f>Seznam!D58</f>
        <v>2008</v>
      </c>
      <c r="D9" s="185" t="str">
        <f>Seznam!E58</f>
        <v>La Pirouette Jeseník</v>
      </c>
      <c r="E9" s="276" t="str">
        <f>Seznam!F58</f>
        <v>CZE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Seznam!B59</f>
        <v>5</v>
      </c>
      <c r="B10" s="184" t="str">
        <f>Seznam!C59</f>
        <v>Štěpánová Viktorie</v>
      </c>
      <c r="C10" s="130">
        <f>Seznam!D59</f>
        <v>2008</v>
      </c>
      <c r="D10" s="185" t="str">
        <f>Seznam!E59</f>
        <v>TJ Bohemians Praha</v>
      </c>
      <c r="E10" s="276" t="str">
        <f>Seznam!F59</f>
        <v>CZE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83">
        <f>Seznam!B60</f>
        <v>6</v>
      </c>
      <c r="B11" s="184" t="str">
        <f>Seznam!C60</f>
        <v>Borková Amelie</v>
      </c>
      <c r="C11" s="130">
        <f>Seznam!D60</f>
        <v>2008</v>
      </c>
      <c r="D11" s="185" t="str">
        <f>Seznam!E60</f>
        <v>SK Triumf Praha</v>
      </c>
      <c r="E11" s="276" t="str">
        <f>Seznam!F60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Seznam!B61</f>
        <v>7</v>
      </c>
      <c r="B12" s="184" t="str">
        <f>Seznam!C61</f>
        <v>Kwiatkowska Michalina</v>
      </c>
      <c r="C12" s="130">
        <f>Seznam!D61</f>
        <v>2008</v>
      </c>
      <c r="D12" s="185" t="str">
        <f>Seznam!E61</f>
        <v>UKS Błękitna</v>
      </c>
      <c r="E12" s="276" t="str">
        <f>Seznam!F61</f>
        <v>POL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83">
        <f>Seznam!B62</f>
        <v>8</v>
      </c>
      <c r="B13" s="184" t="str">
        <f>Seznam!C62</f>
        <v>Matúšová Ema</v>
      </c>
      <c r="C13" s="130">
        <f>Seznam!D62</f>
        <v>2008</v>
      </c>
      <c r="D13" s="185" t="str">
        <f>Seznam!E62</f>
        <v>TJ Bohemians Praha</v>
      </c>
      <c r="E13" s="276" t="str">
        <f>Seznam!F62</f>
        <v>CZE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>
        <f>Seznam!B63</f>
        <v>9</v>
      </c>
      <c r="B14" s="184" t="str">
        <f>Seznam!C63</f>
        <v>Krulišová Alice</v>
      </c>
      <c r="C14" s="130">
        <f>Seznam!D63</f>
        <v>2008</v>
      </c>
      <c r="D14" s="185" t="str">
        <f>Seznam!E63</f>
        <v>TJ ZŠ Hostivař Praha</v>
      </c>
      <c r="E14" s="276" t="str">
        <f>Seznam!F63</f>
        <v>CZE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>
      <c r="A15" s="183">
        <f>Seznam!B64</f>
        <v>10</v>
      </c>
      <c r="B15" s="184" t="str">
        <f>Seznam!C64</f>
        <v>Chamzina Diana</v>
      </c>
      <c r="C15" s="130">
        <f>Seznam!D64</f>
        <v>2008</v>
      </c>
      <c r="D15" s="185" t="str">
        <f>Seznam!E64</f>
        <v>SK Tart MS Brno</v>
      </c>
      <c r="E15" s="276" t="str">
        <f>Seznam!F64</f>
        <v>CZE</v>
      </c>
      <c r="F15" s="218"/>
      <c r="G15" s="186"/>
      <c r="H15" s="186"/>
      <c r="I15" s="187"/>
      <c r="J15" s="216"/>
      <c r="K15" s="186"/>
      <c r="L15" s="186"/>
      <c r="M15" s="186"/>
      <c r="N15" s="187"/>
      <c r="O15" s="217"/>
      <c r="P15" s="188"/>
    </row>
    <row r="16" spans="1:21" ht="32.1" customHeight="1">
      <c r="A16" s="183">
        <f>Seznam!B65</f>
        <v>11</v>
      </c>
      <c r="B16" s="184" t="str">
        <f>Seznam!C65</f>
        <v>Gvozden Mia</v>
      </c>
      <c r="C16" s="130">
        <f>Seznam!D65</f>
        <v>2008</v>
      </c>
      <c r="D16" s="185" t="str">
        <f>Seznam!E65</f>
        <v>GK Maksimir</v>
      </c>
      <c r="E16" s="276" t="str">
        <f>Seznam!F65</f>
        <v>CRO</v>
      </c>
      <c r="F16" s="218"/>
      <c r="G16" s="186"/>
      <c r="H16" s="186"/>
      <c r="I16" s="187"/>
      <c r="J16" s="216"/>
      <c r="K16" s="186"/>
      <c r="L16" s="186"/>
      <c r="M16" s="186"/>
      <c r="N16" s="187"/>
      <c r="O16" s="217"/>
      <c r="P16" s="188"/>
    </row>
    <row r="17" spans="1:16" ht="32.1" customHeight="1">
      <c r="A17" s="183">
        <f>Seznam!B66</f>
        <v>12</v>
      </c>
      <c r="B17" s="184" t="str">
        <f>Seznam!C66</f>
        <v>Wolfová Laura</v>
      </c>
      <c r="C17" s="130">
        <f>Seznam!D66</f>
        <v>2008</v>
      </c>
      <c r="D17" s="185" t="str">
        <f>Seznam!E66</f>
        <v>SK Triumf Praha</v>
      </c>
      <c r="E17" s="276" t="str">
        <f>Seznam!F66</f>
        <v>CZE</v>
      </c>
      <c r="F17" s="218"/>
      <c r="G17" s="186"/>
      <c r="H17" s="186"/>
      <c r="I17" s="187"/>
      <c r="J17" s="216"/>
      <c r="K17" s="186"/>
      <c r="L17" s="186"/>
      <c r="M17" s="186"/>
      <c r="N17" s="187"/>
      <c r="O17" s="217"/>
      <c r="P17" s="188"/>
    </row>
    <row r="18" spans="1:16" ht="32.1" customHeight="1">
      <c r="A18" s="183">
        <f>Seznam!B67</f>
        <v>13</v>
      </c>
      <c r="B18" s="184" t="str">
        <f>Seznam!C67</f>
        <v>Tomsová Laura</v>
      </c>
      <c r="C18" s="130">
        <f>Seznam!D67</f>
        <v>2008</v>
      </c>
      <c r="D18" s="185" t="str">
        <f>Seznam!E67</f>
        <v>TJ Bohemians Praha</v>
      </c>
      <c r="E18" s="276" t="str">
        <f>Seznam!F67</f>
        <v>CZE</v>
      </c>
      <c r="F18" s="218"/>
      <c r="G18" s="186"/>
      <c r="H18" s="186"/>
      <c r="I18" s="187"/>
      <c r="J18" s="216"/>
      <c r="K18" s="186"/>
      <c r="L18" s="186"/>
      <c r="M18" s="186"/>
      <c r="N18" s="187"/>
      <c r="O18" s="217"/>
      <c r="P18" s="188"/>
    </row>
    <row r="19" spans="1:16" ht="32.1" customHeight="1">
      <c r="A19" s="183">
        <f>Seznam!B68</f>
        <v>14</v>
      </c>
      <c r="B19" s="184" t="str">
        <f>Seznam!C68</f>
        <v>Spillerová Dominika</v>
      </c>
      <c r="C19" s="130">
        <f>Seznam!D68</f>
        <v>2008</v>
      </c>
      <c r="D19" s="185" t="str">
        <f>Seznam!E68</f>
        <v>La Pirouette Jeseník</v>
      </c>
      <c r="E19" s="276" t="str">
        <f>Seznam!F68</f>
        <v>CZE</v>
      </c>
      <c r="F19" s="218"/>
      <c r="G19" s="186"/>
      <c r="H19" s="186"/>
      <c r="I19" s="187"/>
      <c r="J19" s="216"/>
      <c r="K19" s="186"/>
      <c r="L19" s="186"/>
      <c r="M19" s="186"/>
      <c r="N19" s="187"/>
      <c r="O19" s="217"/>
      <c r="P19" s="188"/>
    </row>
    <row r="20" spans="1:16" ht="32.1" customHeight="1">
      <c r="A20" s="183">
        <f>Seznam!B69</f>
        <v>15</v>
      </c>
      <c r="B20" s="184" t="str">
        <f>Seznam!C69</f>
        <v>Hoffmannová Karolína</v>
      </c>
      <c r="C20" s="130">
        <f>Seznam!D69</f>
        <v>2008</v>
      </c>
      <c r="D20" s="185" t="str">
        <f>Seznam!E69</f>
        <v>TJ ZŠ Hostivař Praha</v>
      </c>
      <c r="E20" s="276" t="str">
        <f>Seznam!F69</f>
        <v>CZE</v>
      </c>
      <c r="F20" s="218"/>
      <c r="G20" s="186"/>
      <c r="H20" s="186"/>
      <c r="I20" s="187"/>
      <c r="J20" s="216"/>
      <c r="K20" s="186"/>
      <c r="L20" s="186"/>
      <c r="M20" s="186"/>
      <c r="N20" s="187"/>
      <c r="O20" s="217"/>
      <c r="P20" s="188"/>
    </row>
    <row r="21" spans="1:16" ht="32.1" customHeight="1">
      <c r="A21" s="183">
        <f>Seznam!B70</f>
        <v>16</v>
      </c>
      <c r="B21" s="184" t="str">
        <f>Seznam!C70</f>
        <v>Adamowicz Nadia</v>
      </c>
      <c r="C21" s="130">
        <f>Seznam!D70</f>
        <v>2008</v>
      </c>
      <c r="D21" s="185" t="str">
        <f>Seznam!E70</f>
        <v>UKS Błękitna</v>
      </c>
      <c r="E21" s="276" t="str">
        <f>Seznam!F70</f>
        <v>POL</v>
      </c>
      <c r="F21" s="218"/>
      <c r="G21" s="186"/>
      <c r="H21" s="186"/>
      <c r="I21" s="187"/>
      <c r="J21" s="216"/>
      <c r="K21" s="186"/>
      <c r="L21" s="186"/>
      <c r="M21" s="186"/>
      <c r="N21" s="187"/>
      <c r="O21" s="217"/>
      <c r="P21" s="188"/>
    </row>
    <row r="22" spans="1:16" ht="32.1" customHeight="1">
      <c r="A22" s="183">
        <f>Seznam!B71</f>
        <v>17</v>
      </c>
      <c r="B22" s="184" t="str">
        <f>Seznam!C71</f>
        <v>Pouzarová Leona</v>
      </c>
      <c r="C22" s="130">
        <f>Seznam!D71</f>
        <v>2008</v>
      </c>
      <c r="D22" s="185" t="str">
        <f>Seznam!E71</f>
        <v>SK MG Máj České Budějovice</v>
      </c>
      <c r="E22" s="276" t="str">
        <f>Seznam!F71</f>
        <v>CZE</v>
      </c>
      <c r="F22" s="218"/>
      <c r="G22" s="186"/>
      <c r="H22" s="186"/>
      <c r="I22" s="187"/>
      <c r="J22" s="216"/>
      <c r="K22" s="186"/>
      <c r="L22" s="186"/>
      <c r="M22" s="186"/>
      <c r="N22" s="187"/>
      <c r="O22" s="217"/>
      <c r="P22" s="188"/>
    </row>
    <row r="23" spans="1:16" ht="32.1" customHeight="1">
      <c r="A23" s="183">
        <f>Seznam!B72</f>
        <v>18</v>
      </c>
      <c r="B23" s="184" t="str">
        <f>Seznam!C72</f>
        <v>Dvořáková Žaneta</v>
      </c>
      <c r="C23" s="130">
        <f>Seznam!D72</f>
        <v>2008</v>
      </c>
      <c r="D23" s="185" t="str">
        <f>Seznam!E72</f>
        <v>SK Tart MS Brno</v>
      </c>
      <c r="E23" s="276" t="str">
        <f>Seznam!F72</f>
        <v>CZE</v>
      </c>
      <c r="F23" s="218"/>
      <c r="G23" s="186"/>
      <c r="H23" s="186"/>
      <c r="I23" s="187"/>
      <c r="J23" s="216"/>
      <c r="K23" s="186"/>
      <c r="L23" s="186"/>
      <c r="M23" s="186"/>
      <c r="N23" s="187"/>
      <c r="O23" s="217"/>
      <c r="P23" s="188"/>
    </row>
    <row r="24" spans="1:16" ht="32.1" customHeight="1">
      <c r="A24" s="183">
        <f>Seznam!B73</f>
        <v>19</v>
      </c>
      <c r="B24" s="184" t="str">
        <f>Seznam!C73</f>
        <v>Štěpánková Aneta</v>
      </c>
      <c r="C24" s="130">
        <f>Seznam!D73</f>
        <v>2008</v>
      </c>
      <c r="D24" s="185" t="str">
        <f>Seznam!E73</f>
        <v>TJ ZŠ Hostivař Praha</v>
      </c>
      <c r="E24" s="276" t="str">
        <f>Seznam!F73</f>
        <v>CZE</v>
      </c>
      <c r="F24" s="218"/>
      <c r="G24" s="186"/>
      <c r="H24" s="186"/>
      <c r="I24" s="187"/>
      <c r="J24" s="216"/>
      <c r="K24" s="186"/>
      <c r="L24" s="186"/>
      <c r="M24" s="186"/>
      <c r="N24" s="187"/>
      <c r="O24" s="217"/>
      <c r="P24" s="188"/>
    </row>
    <row r="25" spans="1:16" ht="32.1" customHeight="1" thickBot="1">
      <c r="A25" s="151">
        <f>Seznam!B74</f>
        <v>20</v>
      </c>
      <c r="B25" s="152" t="str">
        <f>Seznam!C74</f>
        <v>Nasiadka Jagoda</v>
      </c>
      <c r="C25" s="133">
        <f>Seznam!D74</f>
        <v>2008</v>
      </c>
      <c r="D25" s="153" t="str">
        <f>Seznam!E74</f>
        <v>KSGA Legion Warszawa</v>
      </c>
      <c r="E25" s="277" t="str">
        <f>Seznam!F74</f>
        <v>POL</v>
      </c>
      <c r="F25" s="202"/>
      <c r="G25" s="154"/>
      <c r="H25" s="154"/>
      <c r="I25" s="155"/>
      <c r="J25" s="170"/>
      <c r="K25" s="154"/>
      <c r="L25" s="154"/>
      <c r="M25" s="154"/>
      <c r="N25" s="155"/>
      <c r="O25" s="171"/>
      <c r="P25" s="156"/>
    </row>
    <row r="26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A25" workbookViewId="0">
      <selection activeCell="C36" sqref="C36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34.140625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Popis!$B$11</f>
        <v>6. kategorie: Naděje starší A, ročník 2007</v>
      </c>
      <c r="B3" s="157"/>
      <c r="C3" s="157"/>
      <c r="D3" s="157"/>
      <c r="E3" s="272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Popis!$D$11</f>
        <v>sestava s míčem</v>
      </c>
      <c r="G4" s="510"/>
      <c r="H4" s="510"/>
      <c r="I4" s="511"/>
      <c r="J4" s="509" t="str">
        <f>Popis!$E$11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Seznam!B75</f>
        <v>1</v>
      </c>
      <c r="B6" s="161" t="str">
        <f>Seznam!C75</f>
        <v>Gajšak Bianca</v>
      </c>
      <c r="C6" s="124">
        <f>Seznam!D75</f>
        <v>2007</v>
      </c>
      <c r="D6" s="162" t="str">
        <f>Seznam!E75</f>
        <v>GK Maksimir</v>
      </c>
      <c r="E6" s="274" t="str">
        <f>Seznam!F75</f>
        <v>CRO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Seznam!B76</f>
        <v>2</v>
      </c>
      <c r="B7" s="146" t="str">
        <f>Seznam!C76</f>
        <v>Nejezchlebová Iva</v>
      </c>
      <c r="C7" s="129">
        <f>Seznam!D76</f>
        <v>2007</v>
      </c>
      <c r="D7" s="147" t="str">
        <f>Seznam!E76</f>
        <v>TJ SPKV</v>
      </c>
      <c r="E7" s="275" t="str">
        <f>Seznam!F76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45">
        <f>Seznam!B77</f>
        <v>3</v>
      </c>
      <c r="B8" s="146" t="str">
        <f>Seznam!C77</f>
        <v>Zedníčková Kristýna</v>
      </c>
      <c r="C8" s="129">
        <f>Seznam!D77</f>
        <v>2007</v>
      </c>
      <c r="D8" s="147" t="str">
        <f>Seznam!E77</f>
        <v>SK Tart MS Brno</v>
      </c>
      <c r="E8" s="275" t="str">
        <f>Seznam!F77</f>
        <v>CZE</v>
      </c>
      <c r="F8" s="201"/>
      <c r="G8" s="148"/>
      <c r="H8" s="148"/>
      <c r="I8" s="149"/>
      <c r="J8" s="168"/>
      <c r="K8" s="148"/>
      <c r="L8" s="148"/>
      <c r="M8" s="148"/>
      <c r="N8" s="149"/>
      <c r="O8" s="169"/>
      <c r="P8" s="150"/>
    </row>
    <row r="9" spans="1:21" ht="32.1" customHeight="1">
      <c r="A9" s="183">
        <f>Seznam!B78</f>
        <v>4</v>
      </c>
      <c r="B9" s="184" t="str">
        <f>Seznam!C78</f>
        <v>Inagaki Hana</v>
      </c>
      <c r="C9" s="130">
        <f>Seznam!D78</f>
        <v>2007</v>
      </c>
      <c r="D9" s="185" t="str">
        <f>Seznam!E78</f>
        <v>KSGA Legion Warszawa</v>
      </c>
      <c r="E9" s="276" t="str">
        <f>Seznam!F78</f>
        <v>POL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Seznam!B79</f>
        <v>5</v>
      </c>
      <c r="B10" s="184" t="str">
        <f>Seznam!C79</f>
        <v>Nováková Nikola</v>
      </c>
      <c r="C10" s="130">
        <f>Seznam!D79</f>
        <v>2007</v>
      </c>
      <c r="D10" s="185" t="str">
        <f>Seznam!E79</f>
        <v>SK Tart MS Brno</v>
      </c>
      <c r="E10" s="276" t="str">
        <f>Seznam!F79</f>
        <v>CZE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83">
        <f>Seznam!B80</f>
        <v>6</v>
      </c>
      <c r="B11" s="184" t="str">
        <f>Seznam!C80</f>
        <v>Hadačová Vanda</v>
      </c>
      <c r="C11" s="130">
        <f>Seznam!D80</f>
        <v>2007</v>
      </c>
      <c r="D11" s="185" t="str">
        <f>Seznam!E80</f>
        <v>SK MG Máj České Budějovice</v>
      </c>
      <c r="E11" s="276" t="str">
        <f>Seznam!F80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Seznam!B81</f>
        <v>7</v>
      </c>
      <c r="B12" s="184" t="str">
        <f>Seznam!C81</f>
        <v>Ščepánková Lea</v>
      </c>
      <c r="C12" s="130">
        <f>Seznam!D81</f>
        <v>2007</v>
      </c>
      <c r="D12" s="185" t="str">
        <f>Seznam!E81</f>
        <v>TJ ZŠ Hostivař Praha</v>
      </c>
      <c r="E12" s="276" t="str">
        <f>Seznam!F81</f>
        <v>CZE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83">
        <f>Seznam!B82</f>
        <v>8</v>
      </c>
      <c r="B13" s="184" t="str">
        <f>Seznam!C82</f>
        <v>Petříková Valentýna</v>
      </c>
      <c r="C13" s="130">
        <f>Seznam!D82</f>
        <v>2007</v>
      </c>
      <c r="D13" s="185" t="str">
        <f>Seznam!E82</f>
        <v>TJ Sokol Bernartice</v>
      </c>
      <c r="E13" s="276" t="str">
        <f>Seznam!F82</f>
        <v>CZE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>
        <f>Seznam!B83</f>
        <v>9</v>
      </c>
      <c r="B14" s="184" t="str">
        <f>Seznam!C83</f>
        <v>Kniej Klara</v>
      </c>
      <c r="C14" s="130">
        <f>Seznam!D83</f>
        <v>2007</v>
      </c>
      <c r="D14" s="185" t="str">
        <f>Seznam!E83</f>
        <v>KSGA Legion Warszawa</v>
      </c>
      <c r="E14" s="276" t="str">
        <f>Seznam!F83</f>
        <v>POL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>
      <c r="A15" s="145">
        <f>Seznam!B84</f>
        <v>10</v>
      </c>
      <c r="B15" s="146" t="str">
        <f>Seznam!C84</f>
        <v>Vobořilová Anna</v>
      </c>
      <c r="C15" s="129">
        <f>Seznam!D84</f>
        <v>2007</v>
      </c>
      <c r="D15" s="147" t="str">
        <f>Seznam!E84</f>
        <v>TJ ZŠ Hostivař Praha</v>
      </c>
      <c r="E15" s="275" t="str">
        <f>Seznam!F84</f>
        <v>CZE</v>
      </c>
      <c r="F15" s="201"/>
      <c r="G15" s="148"/>
      <c r="H15" s="148"/>
      <c r="I15" s="149"/>
      <c r="J15" s="168"/>
      <c r="K15" s="148"/>
      <c r="L15" s="148"/>
      <c r="M15" s="148"/>
      <c r="N15" s="149"/>
      <c r="O15" s="169"/>
      <c r="P15" s="150"/>
    </row>
    <row r="17" spans="1:16" ht="58.5" customHeight="1">
      <c r="A17" s="1"/>
      <c r="C17" s="4"/>
      <c r="D17" s="1"/>
      <c r="E17" s="271"/>
      <c r="F17" s="119"/>
      <c r="G17" s="119"/>
      <c r="H17" s="119"/>
      <c r="I17" s="119"/>
      <c r="J17" s="119"/>
      <c r="K17" s="119"/>
      <c r="L17" s="119"/>
      <c r="M17" s="119"/>
      <c r="P17" s="120"/>
    </row>
    <row r="18" spans="1:16" ht="24" thickBot="1">
      <c r="A18" s="157" t="str">
        <f>Popis!$B$12</f>
        <v>7. kategorie: Juniorky, ročník 2006-2004</v>
      </c>
      <c r="B18" s="157"/>
      <c r="C18" s="157"/>
      <c r="D18" s="157"/>
      <c r="E18" s="272"/>
      <c r="F18" s="119"/>
      <c r="G18" s="119"/>
      <c r="H18" s="119"/>
      <c r="I18" s="119"/>
      <c r="J18" s="119"/>
      <c r="K18" s="119"/>
      <c r="L18" s="119"/>
      <c r="M18" s="119"/>
      <c r="N18" s="1"/>
      <c r="O18" s="122"/>
    </row>
    <row r="19" spans="1:16" ht="16.5" thickTop="1">
      <c r="A19" s="503" t="s">
        <v>0</v>
      </c>
      <c r="B19" s="489" t="s">
        <v>1</v>
      </c>
      <c r="C19" s="489" t="s">
        <v>2</v>
      </c>
      <c r="D19" s="490" t="s">
        <v>3</v>
      </c>
      <c r="E19" s="507" t="s">
        <v>4</v>
      </c>
      <c r="F19" s="509" t="str">
        <f>Popis!$D$12</f>
        <v>sestava s kužely</v>
      </c>
      <c r="G19" s="510"/>
      <c r="H19" s="510"/>
      <c r="I19" s="511"/>
      <c r="J19" s="509" t="str">
        <f>Popis!$E$12</f>
        <v>sestava s libovolným náčiním</v>
      </c>
      <c r="K19" s="510"/>
      <c r="L19" s="510"/>
      <c r="M19" s="510"/>
      <c r="N19" s="511"/>
      <c r="O19" s="499" t="s">
        <v>13</v>
      </c>
      <c r="P19" s="501" t="s">
        <v>1052</v>
      </c>
    </row>
    <row r="20" spans="1:16" ht="16.5" thickBot="1">
      <c r="A20" s="504">
        <v>0</v>
      </c>
      <c r="B20" s="505">
        <v>0</v>
      </c>
      <c r="C20" s="505">
        <v>0</v>
      </c>
      <c r="D20" s="506">
        <v>0</v>
      </c>
      <c r="E20" s="508"/>
      <c r="F20" s="205" t="s">
        <v>8</v>
      </c>
      <c r="G20" s="158" t="s">
        <v>11</v>
      </c>
      <c r="H20" s="158" t="s">
        <v>5</v>
      </c>
      <c r="I20" s="159" t="s">
        <v>6</v>
      </c>
      <c r="J20" s="144" t="s">
        <v>1049</v>
      </c>
      <c r="K20" s="158" t="s">
        <v>8</v>
      </c>
      <c r="L20" s="158" t="s">
        <v>11</v>
      </c>
      <c r="M20" s="158" t="s">
        <v>5</v>
      </c>
      <c r="N20" s="159" t="s">
        <v>6</v>
      </c>
      <c r="O20" s="500">
        <v>0</v>
      </c>
      <c r="P20" s="502">
        <v>0</v>
      </c>
    </row>
    <row r="21" spans="1:16" ht="32.1" customHeight="1" thickTop="1">
      <c r="A21" s="160">
        <f>Seznam!B85</f>
        <v>1</v>
      </c>
      <c r="B21" s="161" t="str">
        <f>Seznam!C85</f>
        <v>Hoffmannová Tereza</v>
      </c>
      <c r="C21" s="124">
        <f>Seznam!D85</f>
        <v>2004</v>
      </c>
      <c r="D21" s="162" t="str">
        <f>Seznam!E85</f>
        <v>TJ ZŠ Hostivař Praha</v>
      </c>
      <c r="E21" s="274" t="str">
        <f>Seznam!F85</f>
        <v>CZE</v>
      </c>
      <c r="F21" s="200"/>
      <c r="G21" s="163"/>
      <c r="H21" s="163"/>
      <c r="I21" s="164"/>
      <c r="J21" s="165"/>
      <c r="K21" s="163"/>
      <c r="L21" s="163"/>
      <c r="M21" s="163"/>
      <c r="N21" s="164"/>
      <c r="O21" s="166"/>
      <c r="P21" s="167"/>
    </row>
    <row r="22" spans="1:16" ht="32.1" customHeight="1">
      <c r="A22" s="384">
        <f>Seznam!B86</f>
        <v>2</v>
      </c>
      <c r="B22" s="385" t="str">
        <f>Seznam!C86</f>
        <v>Hnízdová Sára</v>
      </c>
      <c r="C22" s="386">
        <f>Seznam!D86</f>
        <v>2005</v>
      </c>
      <c r="D22" s="387" t="str">
        <f>Seznam!E86</f>
        <v>TJ Bohemians Praha</v>
      </c>
      <c r="E22" s="388" t="str">
        <f>Seznam!F86</f>
        <v>CZE</v>
      </c>
      <c r="F22" s="389"/>
      <c r="G22" s="390"/>
      <c r="H22" s="390"/>
      <c r="I22" s="391"/>
      <c r="J22" s="392"/>
      <c r="K22" s="390"/>
      <c r="L22" s="390"/>
      <c r="M22" s="390"/>
      <c r="N22" s="391"/>
      <c r="O22" s="140"/>
      <c r="P22" s="393"/>
    </row>
    <row r="23" spans="1:16" ht="32.1" customHeight="1">
      <c r="A23" s="183">
        <f>Seznam!B87</f>
        <v>3</v>
      </c>
      <c r="B23" s="184" t="str">
        <f>Seznam!C87</f>
        <v>Bencová Karolína</v>
      </c>
      <c r="C23" s="130">
        <f>Seznam!D87</f>
        <v>2006</v>
      </c>
      <c r="D23" s="185" t="str">
        <f>Seznam!E87</f>
        <v>ŠSK Active Žďár nad Sázavou</v>
      </c>
      <c r="E23" s="276" t="str">
        <f>Seznam!F87</f>
        <v>CZE</v>
      </c>
      <c r="F23" s="218"/>
      <c r="G23" s="186"/>
      <c r="H23" s="186"/>
      <c r="I23" s="187"/>
      <c r="J23" s="216"/>
      <c r="K23" s="186"/>
      <c r="L23" s="186"/>
      <c r="M23" s="186"/>
      <c r="N23" s="187"/>
      <c r="O23" s="217"/>
      <c r="P23" s="188"/>
    </row>
    <row r="24" spans="1:16" ht="32.1" customHeight="1">
      <c r="A24" s="183">
        <f>Seznam!B88</f>
        <v>4</v>
      </c>
      <c r="B24" s="184" t="str">
        <f>Seznam!C88</f>
        <v>Kohnová Karolína</v>
      </c>
      <c r="C24" s="130">
        <f>Seznam!D88</f>
        <v>2006</v>
      </c>
      <c r="D24" s="185" t="str">
        <f>Seznam!E88</f>
        <v>TJ Sokol Bedřichov</v>
      </c>
      <c r="E24" s="276" t="str">
        <f>Seznam!F88</f>
        <v>CZE</v>
      </c>
      <c r="F24" s="218"/>
      <c r="G24" s="186"/>
      <c r="H24" s="186"/>
      <c r="I24" s="187"/>
      <c r="J24" s="216"/>
      <c r="K24" s="186"/>
      <c r="L24" s="186"/>
      <c r="M24" s="186"/>
      <c r="N24" s="187"/>
      <c r="O24" s="217"/>
      <c r="P24" s="188"/>
    </row>
    <row r="25" spans="1:16" ht="32.1" customHeight="1">
      <c r="A25" s="183">
        <f>Seznam!B89</f>
        <v>5</v>
      </c>
      <c r="B25" s="184" t="str">
        <f>Seznam!C89</f>
        <v>Vysušilová Lucie</v>
      </c>
      <c r="C25" s="130">
        <f>Seznam!D89</f>
        <v>2006</v>
      </c>
      <c r="D25" s="185" t="str">
        <f>Seznam!E89</f>
        <v>TJ ZŠ Hostivař Praha</v>
      </c>
      <c r="E25" s="276" t="str">
        <f>Seznam!F89</f>
        <v>CZE</v>
      </c>
      <c r="F25" s="218"/>
      <c r="G25" s="186"/>
      <c r="H25" s="186"/>
      <c r="I25" s="187"/>
      <c r="J25" s="216"/>
      <c r="K25" s="186"/>
      <c r="L25" s="186"/>
      <c r="M25" s="186"/>
      <c r="N25" s="187"/>
      <c r="O25" s="217"/>
      <c r="P25" s="188"/>
    </row>
    <row r="26" spans="1:16" ht="32.1" customHeight="1">
      <c r="A26" s="183">
        <f>Seznam!B90</f>
        <v>6</v>
      </c>
      <c r="B26" s="184" t="str">
        <f>Seznam!C90</f>
        <v>Štrbac Nera</v>
      </c>
      <c r="C26" s="130">
        <f>Seznam!D90</f>
        <v>2004</v>
      </c>
      <c r="D26" s="185" t="str">
        <f>Seznam!E90</f>
        <v>GK Maksimir</v>
      </c>
      <c r="E26" s="276" t="str">
        <f>Seznam!F90</f>
        <v>CRO</v>
      </c>
      <c r="F26" s="218"/>
      <c r="G26" s="186"/>
      <c r="H26" s="186"/>
      <c r="I26" s="187"/>
      <c r="J26" s="216"/>
      <c r="K26" s="186"/>
      <c r="L26" s="186"/>
      <c r="M26" s="186"/>
      <c r="N26" s="187"/>
      <c r="O26" s="217"/>
      <c r="P26" s="188"/>
    </row>
    <row r="27" spans="1:16" ht="32.1" customHeight="1">
      <c r="A27" s="183">
        <f>Seznam!B91</f>
        <v>7</v>
      </c>
      <c r="B27" s="184" t="str">
        <f>Seznam!C91</f>
        <v>Štěpánková Ema</v>
      </c>
      <c r="C27" s="130">
        <f>Seznam!D91</f>
        <v>2006</v>
      </c>
      <c r="D27" s="185" t="str">
        <f>Seznam!E91</f>
        <v>TJ Bohemians Praha</v>
      </c>
      <c r="E27" s="276" t="str">
        <f>Seznam!F91</f>
        <v>CZE</v>
      </c>
      <c r="F27" s="218"/>
      <c r="G27" s="186"/>
      <c r="H27" s="186"/>
      <c r="I27" s="187"/>
      <c r="J27" s="216"/>
      <c r="K27" s="186"/>
      <c r="L27" s="186"/>
      <c r="M27" s="186"/>
      <c r="N27" s="187"/>
      <c r="O27" s="217"/>
      <c r="P27" s="188"/>
    </row>
    <row r="28" spans="1:16" ht="32.1" customHeight="1">
      <c r="A28" s="183">
        <f>Seznam!B92</f>
        <v>8</v>
      </c>
      <c r="B28" s="184" t="str">
        <f>Seznam!C92</f>
        <v>Vedralová Kristýna</v>
      </c>
      <c r="C28" s="130">
        <f>Seznam!D92</f>
        <v>2005</v>
      </c>
      <c r="D28" s="185" t="str">
        <f>Seznam!E92</f>
        <v>TJ Sokol Bedřichov</v>
      </c>
      <c r="E28" s="276" t="str">
        <f>Seznam!F92</f>
        <v>CZE</v>
      </c>
      <c r="F28" s="218"/>
      <c r="G28" s="186"/>
      <c r="H28" s="186"/>
      <c r="I28" s="187"/>
      <c r="J28" s="216"/>
      <c r="K28" s="186"/>
      <c r="L28" s="186"/>
      <c r="M28" s="186"/>
      <c r="N28" s="187"/>
      <c r="O28" s="217"/>
      <c r="P28" s="188"/>
    </row>
    <row r="29" spans="1:16" ht="32.1" customHeight="1">
      <c r="A29" s="183">
        <f>Seznam!B93</f>
        <v>9</v>
      </c>
      <c r="B29" s="184" t="str">
        <f>Seznam!C93</f>
        <v>Michálková Veronika</v>
      </c>
      <c r="C29" s="130">
        <f>Seznam!D93</f>
        <v>2006</v>
      </c>
      <c r="D29" s="185" t="str">
        <f>Seznam!E93</f>
        <v>SK Jihlava</v>
      </c>
      <c r="E29" s="276" t="str">
        <f>Seznam!F93</f>
        <v>CZE</v>
      </c>
      <c r="F29" s="218"/>
      <c r="G29" s="186"/>
      <c r="H29" s="186"/>
      <c r="I29" s="187"/>
      <c r="J29" s="216"/>
      <c r="K29" s="186"/>
      <c r="L29" s="186"/>
      <c r="M29" s="186"/>
      <c r="N29" s="187"/>
      <c r="O29" s="217"/>
      <c r="P29" s="188"/>
    </row>
    <row r="30" spans="1:16" ht="32.1" customHeight="1">
      <c r="A30" s="183">
        <f>Seznam!B94</f>
        <v>10</v>
      </c>
      <c r="B30" s="184" t="str">
        <f>Seznam!C94</f>
        <v>Macešková Veronika</v>
      </c>
      <c r="C30" s="130">
        <f>Seznam!D94</f>
        <v>0</v>
      </c>
      <c r="D30" s="185" t="str">
        <f>Seznam!E94</f>
        <v>TJ SPKV</v>
      </c>
      <c r="E30" s="276" t="str">
        <f>Seznam!F94</f>
        <v>CZE</v>
      </c>
      <c r="F30" s="218"/>
      <c r="G30" s="186"/>
      <c r="H30" s="186"/>
      <c r="I30" s="187"/>
      <c r="J30" s="216"/>
      <c r="K30" s="186"/>
      <c r="L30" s="186"/>
      <c r="M30" s="186"/>
      <c r="N30" s="187"/>
      <c r="O30" s="217"/>
      <c r="P30" s="188"/>
    </row>
    <row r="31" spans="1:16" ht="32.1" customHeight="1">
      <c r="A31" s="183">
        <f>Seznam!B95</f>
        <v>11</v>
      </c>
      <c r="B31" s="184" t="str">
        <f>Seznam!C95</f>
        <v>Blatecká Michaela</v>
      </c>
      <c r="C31" s="130">
        <f>Seznam!D95</f>
        <v>2006</v>
      </c>
      <c r="D31" s="185" t="str">
        <f>Seznam!E95</f>
        <v>SK Tart MS Brno</v>
      </c>
      <c r="E31" s="276" t="str">
        <f>Seznam!F95</f>
        <v>CZE</v>
      </c>
      <c r="F31" s="218"/>
      <c r="G31" s="186"/>
      <c r="H31" s="186"/>
      <c r="I31" s="187"/>
      <c r="J31" s="216"/>
      <c r="K31" s="186"/>
      <c r="L31" s="186"/>
      <c r="M31" s="186"/>
      <c r="N31" s="187"/>
      <c r="O31" s="217"/>
      <c r="P31" s="188"/>
    </row>
    <row r="32" spans="1:16" ht="32.1" customHeight="1">
      <c r="A32" s="183">
        <f>Seznam!B96</f>
        <v>12</v>
      </c>
      <c r="B32" s="184" t="str">
        <f>Seznam!C96</f>
        <v>Vintrová Lucie</v>
      </c>
      <c r="C32" s="130">
        <f>Seznam!D96</f>
        <v>2005</v>
      </c>
      <c r="D32" s="185" t="str">
        <f>Seznam!E96</f>
        <v>TJ ZŠ Hostivař Praha</v>
      </c>
      <c r="E32" s="276" t="str">
        <f>Seznam!F96</f>
        <v>CZE</v>
      </c>
      <c r="F32" s="218"/>
      <c r="G32" s="186"/>
      <c r="H32" s="186"/>
      <c r="I32" s="187"/>
      <c r="J32" s="216"/>
      <c r="K32" s="186"/>
      <c r="L32" s="186"/>
      <c r="M32" s="186"/>
      <c r="N32" s="187"/>
      <c r="O32" s="217"/>
      <c r="P32" s="188"/>
    </row>
    <row r="33" spans="1:16" ht="32.1" customHeight="1">
      <c r="A33" s="183">
        <f>Seznam!B97</f>
        <v>13</v>
      </c>
      <c r="B33" s="184" t="str">
        <f>Seznam!C97</f>
        <v>Šolcová Naďa</v>
      </c>
      <c r="C33" s="130">
        <f>Seznam!D97</f>
        <v>2005</v>
      </c>
      <c r="D33" s="185" t="str">
        <f>Seznam!E97</f>
        <v>SK Motorlet Praha</v>
      </c>
      <c r="E33" s="276" t="str">
        <f>Seznam!F97</f>
        <v>CZE</v>
      </c>
      <c r="F33" s="218"/>
      <c r="G33" s="186"/>
      <c r="H33" s="186"/>
      <c r="I33" s="187"/>
      <c r="J33" s="216"/>
      <c r="K33" s="186"/>
      <c r="L33" s="186"/>
      <c r="M33" s="186"/>
      <c r="N33" s="187"/>
      <c r="O33" s="217"/>
      <c r="P33" s="188"/>
    </row>
    <row r="34" spans="1:16" ht="32.1" customHeight="1" thickBot="1">
      <c r="A34" s="151">
        <f>Seznam!B98</f>
        <v>14</v>
      </c>
      <c r="B34" s="152" t="str">
        <f>Seznam!C98</f>
        <v>Sedláková Nela</v>
      </c>
      <c r="C34" s="133">
        <f>Seznam!D98</f>
        <v>2006</v>
      </c>
      <c r="D34" s="153" t="str">
        <f>Seznam!E98</f>
        <v>SK Tart MS Brno</v>
      </c>
      <c r="E34" s="277" t="str">
        <f>Seznam!F98</f>
        <v>CZE</v>
      </c>
      <c r="F34" s="202"/>
      <c r="G34" s="154"/>
      <c r="H34" s="154"/>
      <c r="I34" s="155"/>
      <c r="J34" s="170"/>
      <c r="K34" s="154"/>
      <c r="L34" s="154"/>
      <c r="M34" s="154"/>
      <c r="N34" s="155"/>
      <c r="O34" s="171"/>
      <c r="P34" s="156"/>
    </row>
    <row r="35" spans="1:16" ht="13.5" thickTop="1"/>
  </sheetData>
  <mergeCells count="19">
    <mergeCell ref="O19:O20"/>
    <mergeCell ref="P19:P20"/>
    <mergeCell ref="A19:A20"/>
    <mergeCell ref="B19:B20"/>
    <mergeCell ref="C19:C20"/>
    <mergeCell ref="D19:D20"/>
    <mergeCell ref="E19:E20"/>
    <mergeCell ref="F19:I19"/>
    <mergeCell ref="J19:N19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13" workbookViewId="0">
      <selection activeCell="D2" sqref="D2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51.28515625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Popis!$B$13</f>
        <v>8. kategorie: Seniorky, ročník 2003 a starší</v>
      </c>
      <c r="B3" s="157"/>
      <c r="C3" s="157"/>
      <c r="D3" s="157"/>
      <c r="E3" s="272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Popis!$D$13</f>
        <v>sestava se stuhou</v>
      </c>
      <c r="G4" s="510"/>
      <c r="H4" s="510"/>
      <c r="I4" s="511"/>
      <c r="J4" s="509" t="str">
        <f>Popis!$E$13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 thickBot="1">
      <c r="A6" s="426">
        <f>Seznam!B100</f>
        <v>2</v>
      </c>
      <c r="B6" s="427" t="str">
        <f>Seznam!C100</f>
        <v>Šebková Natálie</v>
      </c>
      <c r="C6" s="428">
        <f>Seznam!D100</f>
        <v>0</v>
      </c>
      <c r="D6" s="429" t="str">
        <f>Seznam!E100</f>
        <v>TJ Sokol Praha VII</v>
      </c>
      <c r="E6" s="430" t="str">
        <f>Seznam!F100</f>
        <v>CZE</v>
      </c>
      <c r="F6" s="431"/>
      <c r="G6" s="432"/>
      <c r="H6" s="432"/>
      <c r="I6" s="433"/>
      <c r="J6" s="434"/>
      <c r="K6" s="432"/>
      <c r="L6" s="432"/>
      <c r="M6" s="432"/>
      <c r="N6" s="433"/>
      <c r="O6" s="435"/>
      <c r="P6" s="436"/>
    </row>
    <row r="7" spans="1:21" ht="13.5" thickTop="1"/>
    <row r="12" spans="1:21" ht="24" thickBot="1">
      <c r="A12" s="157" t="str">
        <f>Popis!$B$14</f>
        <v>9. kategorie: kadetky mladší, ročník 2008-2007</v>
      </c>
      <c r="B12" s="157"/>
      <c r="C12" s="157"/>
      <c r="D12" s="157"/>
      <c r="E12" s="272"/>
      <c r="F12" s="119"/>
      <c r="G12" s="119"/>
      <c r="H12" s="119"/>
      <c r="I12" s="119"/>
      <c r="J12" s="119"/>
      <c r="K12" s="119"/>
      <c r="L12" s="119"/>
      <c r="M12" s="119"/>
      <c r="N12" s="1"/>
      <c r="O12" s="122"/>
    </row>
    <row r="13" spans="1:21" ht="16.5" thickTop="1">
      <c r="A13" s="503" t="s">
        <v>0</v>
      </c>
      <c r="B13" s="489" t="s">
        <v>1</v>
      </c>
      <c r="C13" s="489" t="s">
        <v>2</v>
      </c>
      <c r="D13" s="490" t="s">
        <v>3</v>
      </c>
      <c r="E13" s="507" t="s">
        <v>4</v>
      </c>
      <c r="F13" s="509" t="str">
        <f>Popis!$D$14</f>
        <v>sestava s kužely</v>
      </c>
      <c r="G13" s="510"/>
      <c r="H13" s="510"/>
      <c r="I13" s="511"/>
      <c r="J13" s="509" t="str">
        <f>Popis!$E$14</f>
        <v>sestava s libovolným náčiním</v>
      </c>
      <c r="K13" s="510"/>
      <c r="L13" s="510"/>
      <c r="M13" s="510"/>
      <c r="N13" s="511"/>
      <c r="O13" s="499" t="s">
        <v>13</v>
      </c>
      <c r="P13" s="501" t="s">
        <v>1052</v>
      </c>
    </row>
    <row r="14" spans="1:21" ht="16.5" thickBot="1">
      <c r="A14" s="504">
        <v>0</v>
      </c>
      <c r="B14" s="505">
        <v>0</v>
      </c>
      <c r="C14" s="505">
        <v>0</v>
      </c>
      <c r="D14" s="506">
        <v>0</v>
      </c>
      <c r="E14" s="508"/>
      <c r="F14" s="205" t="s">
        <v>8</v>
      </c>
      <c r="G14" s="158" t="s">
        <v>11</v>
      </c>
      <c r="H14" s="158" t="s">
        <v>5</v>
      </c>
      <c r="I14" s="159" t="s">
        <v>6</v>
      </c>
      <c r="J14" s="144" t="s">
        <v>1049</v>
      </c>
      <c r="K14" s="158" t="s">
        <v>8</v>
      </c>
      <c r="L14" s="158" t="s">
        <v>11</v>
      </c>
      <c r="M14" s="158" t="s">
        <v>5</v>
      </c>
      <c r="N14" s="159" t="s">
        <v>6</v>
      </c>
      <c r="O14" s="500">
        <v>0</v>
      </c>
      <c r="P14" s="502">
        <v>0</v>
      </c>
    </row>
    <row r="15" spans="1:21" ht="31.5" customHeight="1" thickTop="1">
      <c r="A15" s="160">
        <f>Seznam!B101</f>
        <v>1</v>
      </c>
      <c r="B15" s="161" t="str">
        <f>Seznam!C101</f>
        <v>Nováková Simona</v>
      </c>
      <c r="C15" s="124">
        <f>Seznam!D101</f>
        <v>2007</v>
      </c>
      <c r="D15" s="162" t="str">
        <f>Seznam!E101</f>
        <v>TJ Sokol Bedřichov</v>
      </c>
      <c r="E15" s="274" t="str">
        <f>Seznam!F101</f>
        <v>CZE</v>
      </c>
      <c r="F15" s="200"/>
      <c r="G15" s="163"/>
      <c r="H15" s="163"/>
      <c r="I15" s="164"/>
      <c r="J15" s="165"/>
      <c r="K15" s="163"/>
      <c r="L15" s="163"/>
      <c r="M15" s="163"/>
      <c r="N15" s="164"/>
      <c r="O15" s="166"/>
      <c r="P15" s="167"/>
    </row>
    <row r="16" spans="1:21" ht="31.5" customHeight="1">
      <c r="A16" s="145">
        <f>Seznam!B102</f>
        <v>2</v>
      </c>
      <c r="B16" s="146" t="str">
        <f>Seznam!C102</f>
        <v>Bozděchová Simona</v>
      </c>
      <c r="C16" s="129">
        <f>Seznam!D102</f>
        <v>2007</v>
      </c>
      <c r="D16" s="147" t="str">
        <f>Seznam!E102</f>
        <v>SK GymŠarm Plzeň</v>
      </c>
      <c r="E16" s="275" t="str">
        <f>Seznam!F102</f>
        <v>CZE</v>
      </c>
      <c r="F16" s="201"/>
      <c r="G16" s="148"/>
      <c r="H16" s="148"/>
      <c r="I16" s="149"/>
      <c r="J16" s="168" t="s">
        <v>1255</v>
      </c>
      <c r="K16" s="148"/>
      <c r="L16" s="148"/>
      <c r="M16" s="148"/>
      <c r="N16" s="149"/>
      <c r="O16" s="169"/>
      <c r="P16" s="150"/>
    </row>
    <row r="17" spans="1:16" ht="31.5" customHeight="1">
      <c r="A17" s="145">
        <f>Seznam!B103</f>
        <v>3</v>
      </c>
      <c r="B17" s="146" t="str">
        <f>Seznam!C103</f>
        <v>Neumaier Paola</v>
      </c>
      <c r="C17" s="129">
        <f>Seznam!D103</f>
        <v>2007</v>
      </c>
      <c r="D17" s="147" t="str">
        <f>Seznam!E103</f>
        <v>TGUS Salzburg</v>
      </c>
      <c r="E17" s="275" t="str">
        <f>Seznam!F103</f>
        <v>AUT</v>
      </c>
      <c r="F17" s="201"/>
      <c r="G17" s="148"/>
      <c r="H17" s="148"/>
      <c r="I17" s="149"/>
      <c r="J17" s="168"/>
      <c r="K17" s="148"/>
      <c r="L17" s="148"/>
      <c r="M17" s="148"/>
      <c r="N17" s="149"/>
      <c r="O17" s="169"/>
      <c r="P17" s="150"/>
    </row>
    <row r="18" spans="1:16" ht="31.5" customHeight="1">
      <c r="A18" s="145">
        <f>Seznam!B104</f>
        <v>4</v>
      </c>
      <c r="B18" s="146" t="str">
        <f>Seznam!C104</f>
        <v>Zelinková Valérie</v>
      </c>
      <c r="C18" s="129">
        <f>Seznam!D104</f>
        <v>2008</v>
      </c>
      <c r="D18" s="147" t="str">
        <f>Seznam!E104</f>
        <v>Active SVČ Žďár nad Sázavou</v>
      </c>
      <c r="E18" s="275" t="str">
        <f>Seznam!F104</f>
        <v>CZE</v>
      </c>
      <c r="F18" s="201"/>
      <c r="G18" s="148"/>
      <c r="H18" s="148"/>
      <c r="I18" s="149"/>
      <c r="J18" s="168"/>
      <c r="K18" s="148"/>
      <c r="L18" s="148"/>
      <c r="M18" s="148"/>
      <c r="N18" s="149"/>
      <c r="O18" s="169"/>
      <c r="P18" s="150"/>
    </row>
    <row r="19" spans="1:16" ht="31.5" customHeight="1">
      <c r="A19" s="145">
        <f>Seznam!B105</f>
        <v>5</v>
      </c>
      <c r="B19" s="146" t="str">
        <f>Seznam!C105</f>
        <v>Kořínková Justýna</v>
      </c>
      <c r="C19" s="129">
        <f>Seznam!D105</f>
        <v>2007</v>
      </c>
      <c r="D19" s="147" t="str">
        <f>Seznam!E105</f>
        <v>TJ Sokol Bedřichov</v>
      </c>
      <c r="E19" s="275" t="str">
        <f>Seznam!F105</f>
        <v>CZE</v>
      </c>
      <c r="F19" s="201"/>
      <c r="G19" s="148"/>
      <c r="H19" s="148"/>
      <c r="I19" s="149"/>
      <c r="J19" s="168"/>
      <c r="K19" s="148"/>
      <c r="L19" s="148"/>
      <c r="M19" s="148"/>
      <c r="N19" s="149"/>
      <c r="O19" s="169"/>
      <c r="P19" s="150"/>
    </row>
    <row r="20" spans="1:16" ht="31.5" customHeight="1">
      <c r="A20" s="145">
        <f>Seznam!B106</f>
        <v>6</v>
      </c>
      <c r="B20" s="146" t="str">
        <f>Seznam!C106</f>
        <v>Koukolová Monika</v>
      </c>
      <c r="C20" s="129">
        <f>Seznam!D106</f>
        <v>2007</v>
      </c>
      <c r="D20" s="147" t="str">
        <f>Seznam!E106</f>
        <v>TJ Žďár nad Sázavou</v>
      </c>
      <c r="E20" s="275" t="str">
        <f>Seznam!F106</f>
        <v>CZE</v>
      </c>
      <c r="F20" s="201"/>
      <c r="G20" s="148"/>
      <c r="H20" s="148"/>
      <c r="I20" s="149"/>
      <c r="J20" s="168"/>
      <c r="K20" s="148"/>
      <c r="L20" s="148"/>
      <c r="M20" s="148"/>
      <c r="N20" s="149"/>
      <c r="O20" s="169"/>
      <c r="P20" s="150"/>
    </row>
    <row r="21" spans="1:16" ht="31.5" customHeight="1">
      <c r="A21" s="145">
        <f>Seznam!B107</f>
        <v>7</v>
      </c>
      <c r="B21" s="146" t="str">
        <f>Seznam!C107</f>
        <v>Samareva Alisa</v>
      </c>
      <c r="C21" s="129">
        <f>Seznam!D107</f>
        <v>2008</v>
      </c>
      <c r="D21" s="147" t="str">
        <f>Seznam!E107</f>
        <v>TopGym Karlovy Vary</v>
      </c>
      <c r="E21" s="275" t="str">
        <f>Seznam!F107</f>
        <v>CZE</v>
      </c>
      <c r="F21" s="201"/>
      <c r="G21" s="148"/>
      <c r="H21" s="148"/>
      <c r="I21" s="149"/>
      <c r="J21" s="168"/>
      <c r="K21" s="148"/>
      <c r="L21" s="148"/>
      <c r="M21" s="148"/>
      <c r="N21" s="149"/>
      <c r="O21" s="169"/>
      <c r="P21" s="150"/>
    </row>
    <row r="22" spans="1:16" ht="31.5" customHeight="1">
      <c r="A22" s="145">
        <f>Seznam!B108</f>
        <v>8</v>
      </c>
      <c r="B22" s="146" t="str">
        <f>Seznam!C108</f>
        <v xml:space="preserve">Hubert Arijana </v>
      </c>
      <c r="C22" s="129">
        <f>Seznam!D108</f>
        <v>2008</v>
      </c>
      <c r="D22" s="147" t="str">
        <f>Seznam!E108</f>
        <v>GK Maksimir</v>
      </c>
      <c r="E22" s="275" t="str">
        <f>Seznam!F108</f>
        <v>CRO</v>
      </c>
      <c r="F22" s="201"/>
      <c r="G22" s="148"/>
      <c r="H22" s="148"/>
      <c r="I22" s="149"/>
      <c r="J22" s="168"/>
      <c r="K22" s="148"/>
      <c r="L22" s="148"/>
      <c r="M22" s="148"/>
      <c r="N22" s="149"/>
      <c r="O22" s="169"/>
      <c r="P22" s="150"/>
    </row>
    <row r="23" spans="1:16" ht="31.5" customHeight="1">
      <c r="A23" s="145">
        <f>Seznam!B109</f>
        <v>9</v>
      </c>
      <c r="B23" s="146" t="str">
        <f>Seznam!C109</f>
        <v>Vinická Veronika</v>
      </c>
      <c r="C23" s="129">
        <f>Seznam!D109</f>
        <v>2007</v>
      </c>
      <c r="D23" s="147" t="str">
        <f>Seznam!E109</f>
        <v>TJ Sokol Praha VII</v>
      </c>
      <c r="E23" s="275" t="str">
        <f>Seznam!F109</f>
        <v>CZE</v>
      </c>
      <c r="F23" s="201"/>
      <c r="G23" s="148"/>
      <c r="H23" s="148"/>
      <c r="I23" s="149"/>
      <c r="J23" s="168"/>
      <c r="K23" s="148"/>
      <c r="L23" s="148"/>
      <c r="M23" s="148"/>
      <c r="N23" s="149"/>
      <c r="O23" s="169"/>
      <c r="P23" s="150"/>
    </row>
    <row r="24" spans="1:16" ht="31.5" customHeight="1">
      <c r="A24" s="145">
        <f>Seznam!B110</f>
        <v>10</v>
      </c>
      <c r="B24" s="146" t="str">
        <f>Seznam!C110</f>
        <v>Blažková Nikola</v>
      </c>
      <c r="C24" s="129">
        <f>Seznam!D110</f>
        <v>2008</v>
      </c>
      <c r="D24" s="147" t="str">
        <f>Seznam!E110</f>
        <v>RG Proactive Milevsko</v>
      </c>
      <c r="E24" s="275" t="str">
        <f>Seznam!F110</f>
        <v>CZE</v>
      </c>
      <c r="F24" s="201"/>
      <c r="G24" s="148"/>
      <c r="H24" s="148"/>
      <c r="I24" s="149"/>
      <c r="J24" s="168"/>
      <c r="K24" s="148"/>
      <c r="L24" s="148"/>
      <c r="M24" s="148"/>
      <c r="N24" s="149"/>
      <c r="O24" s="169"/>
      <c r="P24" s="150"/>
    </row>
    <row r="25" spans="1:16" ht="31.5" customHeight="1">
      <c r="A25" s="145">
        <f>Seznam!B111</f>
        <v>11</v>
      </c>
      <c r="B25" s="146" t="str">
        <f>Seznam!C111</f>
        <v>Hamouzová Markéta</v>
      </c>
      <c r="C25" s="129">
        <f>Seznam!D111</f>
        <v>2007</v>
      </c>
      <c r="D25" s="147" t="str">
        <f>Seznam!E111</f>
        <v>SK GymŠarm Plzeň</v>
      </c>
      <c r="E25" s="275" t="str">
        <f>Seznam!F111</f>
        <v>CZE</v>
      </c>
      <c r="F25" s="201"/>
      <c r="G25" s="148"/>
      <c r="H25" s="148"/>
      <c r="I25" s="149"/>
      <c r="J25" s="168"/>
      <c r="K25" s="148"/>
      <c r="L25" s="148"/>
      <c r="M25" s="148"/>
      <c r="N25" s="149"/>
      <c r="O25" s="169"/>
      <c r="P25" s="150"/>
    </row>
    <row r="26" spans="1:16" ht="31.5" customHeight="1">
      <c r="A26" s="145">
        <f>Seznam!B112</f>
        <v>12</v>
      </c>
      <c r="B26" s="146" t="str">
        <f>Seznam!C112</f>
        <v>Sommerová Kateřina</v>
      </c>
      <c r="C26" s="129">
        <f>Seznam!D112</f>
        <v>2008</v>
      </c>
      <c r="D26" s="147" t="str">
        <f>Seznam!E112</f>
        <v>TJ Sokol Bedřichov</v>
      </c>
      <c r="E26" s="275" t="str">
        <f>Seznam!F112</f>
        <v>CZE</v>
      </c>
      <c r="F26" s="201"/>
      <c r="G26" s="148"/>
      <c r="H26" s="148"/>
      <c r="I26" s="149"/>
      <c r="J26" s="168"/>
      <c r="K26" s="148"/>
      <c r="L26" s="148"/>
      <c r="M26" s="148"/>
      <c r="N26" s="149"/>
      <c r="O26" s="169"/>
      <c r="P26" s="150"/>
    </row>
    <row r="27" spans="1:16" ht="31.5" customHeight="1">
      <c r="A27" s="145">
        <f>Seznam!B113</f>
        <v>13</v>
      </c>
      <c r="B27" s="146" t="str">
        <f>Seznam!C113</f>
        <v>Brožová Anna</v>
      </c>
      <c r="C27" s="129">
        <f>Seznam!D113</f>
        <v>2008</v>
      </c>
      <c r="D27" s="147" t="str">
        <f>Seznam!E113</f>
        <v>TJ Žďár nad Sázavou</v>
      </c>
      <c r="E27" s="275" t="str">
        <f>Seznam!F113</f>
        <v>CZE</v>
      </c>
      <c r="F27" s="201"/>
      <c r="G27" s="148"/>
      <c r="H27" s="148"/>
      <c r="I27" s="149"/>
      <c r="J27" s="168"/>
      <c r="K27" s="148"/>
      <c r="L27" s="148"/>
      <c r="M27" s="148"/>
      <c r="N27" s="149"/>
      <c r="O27" s="169"/>
      <c r="P27" s="150"/>
    </row>
    <row r="28" spans="1:16" ht="31.5" customHeight="1">
      <c r="A28" s="145">
        <f>Seznam!B114</f>
        <v>14</v>
      </c>
      <c r="B28" s="146" t="str">
        <f>Seznam!C114</f>
        <v>Migsch Yana</v>
      </c>
      <c r="C28" s="129">
        <f>Seznam!D114</f>
        <v>2007</v>
      </c>
      <c r="D28" s="147" t="str">
        <f>Seznam!E114</f>
        <v>TGUS Salzburg</v>
      </c>
      <c r="E28" s="275" t="str">
        <f>Seznam!F114</f>
        <v>AUT</v>
      </c>
      <c r="F28" s="201"/>
      <c r="G28" s="148"/>
      <c r="H28" s="148"/>
      <c r="I28" s="149"/>
      <c r="J28" s="168"/>
      <c r="K28" s="148"/>
      <c r="L28" s="148"/>
      <c r="M28" s="148"/>
      <c r="N28" s="149"/>
      <c r="O28" s="169"/>
      <c r="P28" s="150"/>
    </row>
    <row r="29" spans="1:16" ht="31.5" customHeight="1">
      <c r="A29" s="145">
        <f>Seznam!B115</f>
        <v>15</v>
      </c>
      <c r="B29" s="146" t="str">
        <f>Seznam!C115</f>
        <v>Klimešová Barbora</v>
      </c>
      <c r="C29" s="129">
        <f>Seznam!D115</f>
        <v>2008</v>
      </c>
      <c r="D29" s="147" t="str">
        <f>Seznam!E115</f>
        <v>TJ Sokol Bedřichov</v>
      </c>
      <c r="E29" s="275" t="str">
        <f>Seznam!F115</f>
        <v>CZE</v>
      </c>
      <c r="F29" s="201"/>
      <c r="G29" s="148"/>
      <c r="H29" s="148"/>
      <c r="I29" s="149"/>
      <c r="J29" s="168"/>
      <c r="K29" s="148"/>
      <c r="L29" s="148"/>
      <c r="M29" s="148"/>
      <c r="N29" s="149"/>
      <c r="O29" s="169"/>
      <c r="P29" s="150"/>
    </row>
    <row r="30" spans="1:16" ht="31.5" customHeight="1">
      <c r="A30" s="145">
        <f>Seznam!B116</f>
        <v>16</v>
      </c>
      <c r="B30" s="146" t="str">
        <f>Seznam!C116</f>
        <v>Králová Karin</v>
      </c>
      <c r="C30" s="129">
        <f>Seznam!D116</f>
        <v>2008</v>
      </c>
      <c r="D30" s="147" t="str">
        <f>Seznam!E116</f>
        <v>RG Proactive Milevsko</v>
      </c>
      <c r="E30" s="275" t="str">
        <f>Seznam!F116</f>
        <v>CZE</v>
      </c>
      <c r="F30" s="201"/>
      <c r="G30" s="148"/>
      <c r="H30" s="148"/>
      <c r="I30" s="149"/>
      <c r="J30" s="168"/>
      <c r="K30" s="148"/>
      <c r="L30" s="148"/>
      <c r="M30" s="148"/>
      <c r="N30" s="149"/>
      <c r="O30" s="169"/>
      <c r="P30" s="150"/>
    </row>
    <row r="31" spans="1:16" ht="31.5" customHeight="1">
      <c r="A31" s="145">
        <f>Seznam!B117</f>
        <v>17</v>
      </c>
      <c r="B31" s="146" t="str">
        <f>Seznam!C117</f>
        <v>Špalová Klára</v>
      </c>
      <c r="C31" s="129">
        <f>Seznam!D117</f>
        <v>2007</v>
      </c>
      <c r="D31" s="147" t="str">
        <f>Seznam!E117</f>
        <v>SK GymŠarm Plzeň</v>
      </c>
      <c r="E31" s="275" t="str">
        <f>Seznam!F117</f>
        <v>CZE</v>
      </c>
      <c r="F31" s="201"/>
      <c r="G31" s="148"/>
      <c r="H31" s="148"/>
      <c r="I31" s="149"/>
      <c r="J31" s="168"/>
      <c r="K31" s="148"/>
      <c r="L31" s="148"/>
      <c r="M31" s="148"/>
      <c r="N31" s="149"/>
      <c r="O31" s="169"/>
      <c r="P31" s="150"/>
    </row>
    <row r="32" spans="1:16" ht="31.5" customHeight="1">
      <c r="A32" s="145">
        <f>Seznam!B118</f>
        <v>18</v>
      </c>
      <c r="B32" s="146" t="str">
        <f>Seznam!C118</f>
        <v>Kloubková Eliška</v>
      </c>
      <c r="C32" s="129">
        <f>Seznam!D118</f>
        <v>2007</v>
      </c>
      <c r="D32" s="147" t="str">
        <f>Seznam!E118</f>
        <v>TJ Sokol Jablonec nad Nisou</v>
      </c>
      <c r="E32" s="275" t="str">
        <f>Seznam!F118</f>
        <v>CZE</v>
      </c>
      <c r="F32" s="201"/>
      <c r="G32" s="148"/>
      <c r="H32" s="148"/>
      <c r="I32" s="149"/>
      <c r="J32" s="168"/>
      <c r="K32" s="148"/>
      <c r="L32" s="148"/>
      <c r="M32" s="148"/>
      <c r="N32" s="149"/>
      <c r="O32" s="169"/>
      <c r="P32" s="150"/>
    </row>
    <row r="33" spans="1:16" ht="31.5" customHeight="1">
      <c r="A33" s="145">
        <f>Seznam!B119</f>
        <v>19</v>
      </c>
      <c r="B33" s="146" t="str">
        <f>Seznam!C119</f>
        <v>Šimáková Aneta</v>
      </c>
      <c r="C33" s="129">
        <f>Seznam!D119</f>
        <v>2008</v>
      </c>
      <c r="D33" s="147" t="str">
        <f>Seznam!E119</f>
        <v>RG Proactive Milevsko</v>
      </c>
      <c r="E33" s="275" t="str">
        <f>Seznam!F119</f>
        <v>CZE</v>
      </c>
      <c r="F33" s="201"/>
      <c r="G33" s="148"/>
      <c r="H33" s="148"/>
      <c r="I33" s="149"/>
      <c r="J33" s="168"/>
      <c r="K33" s="148"/>
      <c r="L33" s="148"/>
      <c r="M33" s="148"/>
      <c r="N33" s="149"/>
      <c r="O33" s="169"/>
      <c r="P33" s="150"/>
    </row>
    <row r="34" spans="1:16" ht="31.5" customHeight="1">
      <c r="A34" s="145">
        <f>Seznam!B120</f>
        <v>20</v>
      </c>
      <c r="B34" s="146" t="str">
        <f>Seznam!C120</f>
        <v>Koutná Tereza</v>
      </c>
      <c r="C34" s="129">
        <f>Seznam!D120</f>
        <v>2007</v>
      </c>
      <c r="D34" s="147" t="str">
        <f>Seznam!E120</f>
        <v>Sportunion Rauris</v>
      </c>
      <c r="E34" s="275" t="str">
        <f>Seznam!F120</f>
        <v>AUT</v>
      </c>
      <c r="F34" s="201"/>
      <c r="G34" s="148"/>
      <c r="H34" s="148"/>
      <c r="I34" s="149"/>
      <c r="J34" s="168"/>
      <c r="K34" s="148"/>
      <c r="L34" s="148"/>
      <c r="M34" s="148"/>
      <c r="N34" s="149"/>
      <c r="O34" s="169"/>
      <c r="P34" s="150"/>
    </row>
    <row r="35" spans="1:16" ht="31.5" customHeight="1">
      <c r="A35" s="145">
        <f>Seznam!B121</f>
        <v>21</v>
      </c>
      <c r="B35" s="146" t="str">
        <f>Seznam!C121</f>
        <v>Bendl Lea</v>
      </c>
      <c r="C35" s="129">
        <f>Seznam!D121</f>
        <v>2007</v>
      </c>
      <c r="D35" s="147" t="str">
        <f>Seznam!E121</f>
        <v>TGUS Salzburg</v>
      </c>
      <c r="E35" s="275" t="str">
        <f>Seznam!F121</f>
        <v>AUT</v>
      </c>
      <c r="F35" s="201"/>
      <c r="G35" s="148"/>
      <c r="H35" s="148"/>
      <c r="I35" s="149"/>
      <c r="J35" s="168"/>
      <c r="K35" s="148"/>
      <c r="L35" s="148"/>
      <c r="M35" s="148"/>
      <c r="N35" s="149"/>
      <c r="O35" s="169"/>
      <c r="P35" s="150"/>
    </row>
    <row r="36" spans="1:16" ht="31.5" customHeight="1">
      <c r="A36" s="145">
        <f>Seznam!B122</f>
        <v>22</v>
      </c>
      <c r="B36" s="146" t="str">
        <f>Seznam!C122</f>
        <v>Vojáčková Eliška</v>
      </c>
      <c r="C36" s="129">
        <f>Seznam!D122</f>
        <v>2008</v>
      </c>
      <c r="D36" s="147" t="str">
        <f>Seznam!E122</f>
        <v>SK GymŠarm Plzeň</v>
      </c>
      <c r="E36" s="275" t="str">
        <f>Seznam!F122</f>
        <v>CZE</v>
      </c>
      <c r="F36" s="201"/>
      <c r="G36" s="148"/>
      <c r="H36" s="148"/>
      <c r="I36" s="149"/>
      <c r="J36" s="168"/>
      <c r="K36" s="148"/>
      <c r="L36" s="148"/>
      <c r="M36" s="148"/>
      <c r="N36" s="149"/>
      <c r="O36" s="169"/>
      <c r="P36" s="150"/>
    </row>
    <row r="37" spans="1:16" ht="31.5" customHeight="1">
      <c r="A37" s="145">
        <f>Seznam!B123</f>
        <v>23</v>
      </c>
      <c r="B37" s="146" t="str">
        <f>Seznam!C123</f>
        <v>Tylová Natálie</v>
      </c>
      <c r="C37" s="129">
        <f>Seznam!D123</f>
        <v>2007</v>
      </c>
      <c r="D37" s="147" t="str">
        <f>Seznam!E123</f>
        <v>TJ Sokol Jablonec nad Nisou</v>
      </c>
      <c r="E37" s="275" t="str">
        <f>Seznam!F123</f>
        <v>CZE</v>
      </c>
      <c r="F37" s="201"/>
      <c r="G37" s="148"/>
      <c r="H37" s="148"/>
      <c r="I37" s="149"/>
      <c r="J37" s="168"/>
      <c r="K37" s="148"/>
      <c r="L37" s="148"/>
      <c r="M37" s="148"/>
      <c r="N37" s="149"/>
      <c r="O37" s="169"/>
      <c r="P37" s="150"/>
    </row>
    <row r="38" spans="1:16" ht="31.5" customHeight="1" thickBot="1">
      <c r="A38" s="151">
        <f>Seznam!B124</f>
        <v>24</v>
      </c>
      <c r="B38" s="152" t="str">
        <f>Seznam!C124</f>
        <v>Šimáková Veronika</v>
      </c>
      <c r="C38" s="133">
        <f>Seznam!D124</f>
        <v>2007</v>
      </c>
      <c r="D38" s="153" t="str">
        <f>Seznam!E124</f>
        <v>RG Proactive Milevsko</v>
      </c>
      <c r="E38" s="277" t="str">
        <f>Seznam!F124</f>
        <v>CZE</v>
      </c>
      <c r="F38" s="202"/>
      <c r="G38" s="154"/>
      <c r="H38" s="154"/>
      <c r="I38" s="155"/>
      <c r="J38" s="170"/>
      <c r="K38" s="154"/>
      <c r="L38" s="154"/>
      <c r="M38" s="154"/>
      <c r="N38" s="155"/>
      <c r="O38" s="171"/>
      <c r="P38" s="156"/>
    </row>
    <row r="39" spans="1:16" ht="13.5" thickTop="1"/>
  </sheetData>
  <mergeCells count="19">
    <mergeCell ref="F13:I13"/>
    <mergeCell ref="J13:N13"/>
    <mergeCell ref="O13:O14"/>
    <mergeCell ref="P13:P14"/>
    <mergeCell ref="A13:A14"/>
    <mergeCell ref="B13:B14"/>
    <mergeCell ref="C13:C14"/>
    <mergeCell ref="D13:D14"/>
    <mergeCell ref="E13:E14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opLeftCell="A31" workbookViewId="0">
      <selection activeCell="D42" sqref="D42"/>
    </sheetView>
  </sheetViews>
  <sheetFormatPr defaultRowHeight="12.75"/>
  <cols>
    <col min="1" max="1" width="10.7109375" customWidth="1"/>
    <col min="2" max="2" width="31" customWidth="1"/>
    <col min="3" max="3" width="9" customWidth="1"/>
    <col min="4" max="4" width="38" bestFit="1" customWidth="1"/>
    <col min="5" max="5" width="5.5703125" style="273" bestFit="1" customWidth="1"/>
    <col min="6" max="13" width="10.7109375" style="36" customWidth="1"/>
    <col min="14" max="16" width="10.7109375" customWidth="1"/>
  </cols>
  <sheetData>
    <row r="1" spans="1:21" ht="22.5">
      <c r="A1" s="1" t="s">
        <v>1051</v>
      </c>
      <c r="C1" s="4"/>
      <c r="D1" s="487" t="str">
        <f>Název</f>
        <v>Milevský pohár</v>
      </c>
      <c r="E1" s="487"/>
      <c r="F1" s="487"/>
      <c r="G1" s="487"/>
      <c r="H1" s="487"/>
      <c r="I1" s="487"/>
      <c r="J1" s="487"/>
      <c r="K1" s="487"/>
      <c r="M1" s="119"/>
      <c r="P1" s="120" t="str">
        <f>Datum</f>
        <v>9. března 2019</v>
      </c>
      <c r="Q1" s="119"/>
      <c r="R1" s="119"/>
      <c r="S1" s="119"/>
      <c r="T1" s="119"/>
      <c r="U1" s="1"/>
    </row>
    <row r="2" spans="1:21" ht="23.25">
      <c r="A2" s="1"/>
      <c r="C2" s="4"/>
      <c r="D2" s="1"/>
      <c r="E2" s="271"/>
      <c r="F2" s="119"/>
      <c r="G2" s="119"/>
      <c r="H2" s="119"/>
      <c r="I2" s="119"/>
      <c r="J2" s="119"/>
      <c r="K2" s="119"/>
      <c r="L2" s="119"/>
      <c r="M2" s="119"/>
      <c r="P2" s="120" t="str">
        <f>Místo</f>
        <v>Milevsko</v>
      </c>
      <c r="Q2" s="119"/>
      <c r="R2" s="119"/>
      <c r="S2" s="119"/>
      <c r="T2" s="119"/>
      <c r="U2" s="1"/>
    </row>
    <row r="3" spans="1:21" ht="24" thickBot="1">
      <c r="A3" s="157" t="str">
        <f>Popis!$B$15</f>
        <v>10. kategorie: kadetky starší, ročník 2006-2004</v>
      </c>
      <c r="B3" s="157"/>
      <c r="C3" s="157"/>
      <c r="D3" s="157"/>
      <c r="E3" s="272"/>
      <c r="F3" s="119"/>
      <c r="G3" s="119"/>
      <c r="H3" s="119"/>
      <c r="I3" s="119"/>
      <c r="J3" s="119"/>
      <c r="K3" s="119"/>
      <c r="L3" s="119"/>
      <c r="M3" s="119"/>
      <c r="N3" s="1"/>
      <c r="O3" s="122"/>
    </row>
    <row r="4" spans="1:21" ht="16.5" customHeight="1" thickTop="1">
      <c r="A4" s="503" t="s">
        <v>0</v>
      </c>
      <c r="B4" s="489" t="s">
        <v>1</v>
      </c>
      <c r="C4" s="489" t="s">
        <v>2</v>
      </c>
      <c r="D4" s="490" t="s">
        <v>3</v>
      </c>
      <c r="E4" s="507" t="s">
        <v>4</v>
      </c>
      <c r="F4" s="509" t="str">
        <f>Popis!$D$15</f>
        <v>sestava s míčem</v>
      </c>
      <c r="G4" s="510"/>
      <c r="H4" s="510"/>
      <c r="I4" s="511"/>
      <c r="J4" s="509" t="str">
        <f>Popis!$E$15</f>
        <v>sestava s libovolným náčiním</v>
      </c>
      <c r="K4" s="510"/>
      <c r="L4" s="510"/>
      <c r="M4" s="510"/>
      <c r="N4" s="511"/>
      <c r="O4" s="499" t="s">
        <v>13</v>
      </c>
      <c r="P4" s="501" t="s">
        <v>1052</v>
      </c>
    </row>
    <row r="5" spans="1:21" ht="16.5" thickBot="1">
      <c r="A5" s="504">
        <v>0</v>
      </c>
      <c r="B5" s="505">
        <v>0</v>
      </c>
      <c r="C5" s="505">
        <v>0</v>
      </c>
      <c r="D5" s="506">
        <v>0</v>
      </c>
      <c r="E5" s="508"/>
      <c r="F5" s="205" t="s">
        <v>8</v>
      </c>
      <c r="G5" s="158" t="s">
        <v>11</v>
      </c>
      <c r="H5" s="158" t="s">
        <v>5</v>
      </c>
      <c r="I5" s="159" t="s">
        <v>6</v>
      </c>
      <c r="J5" s="144" t="s">
        <v>1049</v>
      </c>
      <c r="K5" s="158" t="s">
        <v>8</v>
      </c>
      <c r="L5" s="158" t="s">
        <v>11</v>
      </c>
      <c r="M5" s="158" t="s">
        <v>5</v>
      </c>
      <c r="N5" s="159" t="s">
        <v>6</v>
      </c>
      <c r="O5" s="500">
        <v>0</v>
      </c>
      <c r="P5" s="502">
        <v>0</v>
      </c>
    </row>
    <row r="6" spans="1:21" ht="32.1" customHeight="1" thickTop="1">
      <c r="A6" s="160">
        <f>Seznam!B125</f>
        <v>1</v>
      </c>
      <c r="B6" s="161" t="str">
        <f>Seznam!C125</f>
        <v>Murchová Ela</v>
      </c>
      <c r="C6" s="124">
        <f>Seznam!D125</f>
        <v>2005</v>
      </c>
      <c r="D6" s="162" t="str">
        <f>Seznam!E125</f>
        <v>TJ Sokol Praha VII</v>
      </c>
      <c r="E6" s="274" t="str">
        <f>Seznam!F125</f>
        <v>CZE</v>
      </c>
      <c r="F6" s="200"/>
      <c r="G6" s="163"/>
      <c r="H6" s="163"/>
      <c r="I6" s="164"/>
      <c r="J6" s="165"/>
      <c r="K6" s="163"/>
      <c r="L6" s="163"/>
      <c r="M6" s="163"/>
      <c r="N6" s="164"/>
      <c r="O6" s="166"/>
      <c r="P6" s="167"/>
    </row>
    <row r="7" spans="1:21" ht="32.1" customHeight="1">
      <c r="A7" s="145">
        <f>Seznam!B126</f>
        <v>2</v>
      </c>
      <c r="B7" s="146" t="str">
        <f>Seznam!C126</f>
        <v>Olivová Tereza</v>
      </c>
      <c r="C7" s="129">
        <f>Seznam!D126</f>
        <v>2006</v>
      </c>
      <c r="D7" s="147" t="str">
        <f>Seznam!E126</f>
        <v>Active SVČ Žďár nad Sázavou</v>
      </c>
      <c r="E7" s="275" t="str">
        <f>Seznam!F126</f>
        <v>CZE</v>
      </c>
      <c r="F7" s="201"/>
      <c r="G7" s="148"/>
      <c r="H7" s="148"/>
      <c r="I7" s="149"/>
      <c r="J7" s="168" t="s">
        <v>1255</v>
      </c>
      <c r="K7" s="148"/>
      <c r="L7" s="148"/>
      <c r="M7" s="148"/>
      <c r="N7" s="149"/>
      <c r="O7" s="169"/>
      <c r="P7" s="150"/>
    </row>
    <row r="8" spans="1:21" ht="32.1" customHeight="1">
      <c r="A8" s="145">
        <f>Seznam!B127</f>
        <v>3</v>
      </c>
      <c r="B8" s="146" t="str">
        <f>Seznam!C127</f>
        <v>Menšíková Adéla</v>
      </c>
      <c r="C8" s="129">
        <f>Seznam!D127</f>
        <v>2005</v>
      </c>
      <c r="D8" s="147" t="str">
        <f>Seznam!E127</f>
        <v>TJ Sokol Bedřichov</v>
      </c>
      <c r="E8" s="275" t="str">
        <f>Seznam!F127</f>
        <v>CZE</v>
      </c>
      <c r="F8" s="201"/>
      <c r="G8" s="148"/>
      <c r="H8" s="148"/>
      <c r="I8" s="149"/>
      <c r="J8" s="168"/>
      <c r="K8" s="148"/>
      <c r="L8" s="148"/>
      <c r="M8" s="148"/>
      <c r="N8" s="149"/>
      <c r="O8" s="169"/>
      <c r="P8" s="150"/>
    </row>
    <row r="9" spans="1:21" ht="32.1" customHeight="1">
      <c r="A9" s="183">
        <f>Seznam!B128</f>
        <v>4</v>
      </c>
      <c r="B9" s="184" t="str">
        <f>Seznam!C128</f>
        <v>Slavíčková Aneta</v>
      </c>
      <c r="C9" s="130">
        <f>Seznam!D128</f>
        <v>2005</v>
      </c>
      <c r="D9" s="185" t="str">
        <f>Seznam!E128</f>
        <v>TJ Žďár nad Sázavou</v>
      </c>
      <c r="E9" s="276" t="str">
        <f>Seznam!F128</f>
        <v>CZE</v>
      </c>
      <c r="F9" s="218"/>
      <c r="G9" s="186"/>
      <c r="H9" s="186"/>
      <c r="I9" s="187"/>
      <c r="J9" s="216"/>
      <c r="K9" s="186"/>
      <c r="L9" s="186"/>
      <c r="M9" s="186"/>
      <c r="N9" s="187"/>
      <c r="O9" s="217"/>
      <c r="P9" s="188"/>
    </row>
    <row r="10" spans="1:21" ht="32.1" customHeight="1">
      <c r="A10" s="183">
        <f>Seznam!B129</f>
        <v>5</v>
      </c>
      <c r="B10" s="184" t="str">
        <f>Seznam!C129</f>
        <v>Stöckl Lea</v>
      </c>
      <c r="C10" s="130">
        <f>Seznam!D129</f>
        <v>2005</v>
      </c>
      <c r="D10" s="185" t="str">
        <f>Seznam!E129</f>
        <v>Sportunion Rauris</v>
      </c>
      <c r="E10" s="276" t="str">
        <f>Seznam!F129</f>
        <v>AUT</v>
      </c>
      <c r="F10" s="218"/>
      <c r="G10" s="186"/>
      <c r="H10" s="186"/>
      <c r="I10" s="187"/>
      <c r="J10" s="216"/>
      <c r="K10" s="186"/>
      <c r="L10" s="186"/>
      <c r="M10" s="186"/>
      <c r="N10" s="187"/>
      <c r="O10" s="217"/>
      <c r="P10" s="188"/>
    </row>
    <row r="11" spans="1:21" ht="32.1" customHeight="1">
      <c r="A11" s="183">
        <f>Seznam!B130</f>
        <v>6</v>
      </c>
      <c r="B11" s="184" t="str">
        <f>Seznam!C130</f>
        <v>Šťovíčková Sabina</v>
      </c>
      <c r="C11" s="130">
        <f>Seznam!D130</f>
        <v>2004</v>
      </c>
      <c r="D11" s="185" t="str">
        <f>Seznam!E130</f>
        <v>TJ Sokol Jablonec nad Nisou</v>
      </c>
      <c r="E11" s="276" t="str">
        <f>Seznam!F130</f>
        <v>CZE</v>
      </c>
      <c r="F11" s="218"/>
      <c r="G11" s="186"/>
      <c r="H11" s="186"/>
      <c r="I11" s="187"/>
      <c r="J11" s="216"/>
      <c r="K11" s="186"/>
      <c r="L11" s="186"/>
      <c r="M11" s="186"/>
      <c r="N11" s="187"/>
      <c r="O11" s="217"/>
      <c r="P11" s="188"/>
    </row>
    <row r="12" spans="1:21" ht="32.1" customHeight="1">
      <c r="A12" s="183">
        <f>Seznam!B131</f>
        <v>7</v>
      </c>
      <c r="B12" s="184" t="str">
        <f>Seznam!C131</f>
        <v>Chládková Adéla</v>
      </c>
      <c r="C12" s="130">
        <f>Seznam!D131</f>
        <v>2005</v>
      </c>
      <c r="D12" s="185" t="str">
        <f>Seznam!E131</f>
        <v>SK Motorlet Praha</v>
      </c>
      <c r="E12" s="276" t="str">
        <f>Seznam!F131</f>
        <v>CZE</v>
      </c>
      <c r="F12" s="218"/>
      <c r="G12" s="186"/>
      <c r="H12" s="186"/>
      <c r="I12" s="187"/>
      <c r="J12" s="216"/>
      <c r="K12" s="186"/>
      <c r="L12" s="186"/>
      <c r="M12" s="186"/>
      <c r="N12" s="187"/>
      <c r="O12" s="217"/>
      <c r="P12" s="188"/>
    </row>
    <row r="13" spans="1:21" ht="32.1" customHeight="1">
      <c r="A13" s="183">
        <f>Seznam!B132</f>
        <v>8</v>
      </c>
      <c r="B13" s="184" t="str">
        <f>Seznam!C132</f>
        <v>Zak Julia</v>
      </c>
      <c r="C13" s="130">
        <f>Seznam!D132</f>
        <v>2005</v>
      </c>
      <c r="D13" s="185" t="str">
        <f>Seznam!E132</f>
        <v>KSGA Legion Warszawa</v>
      </c>
      <c r="E13" s="276" t="str">
        <f>Seznam!F132</f>
        <v>POL</v>
      </c>
      <c r="F13" s="218"/>
      <c r="G13" s="186"/>
      <c r="H13" s="186"/>
      <c r="I13" s="187"/>
      <c r="J13" s="216"/>
      <c r="K13" s="186"/>
      <c r="L13" s="186"/>
      <c r="M13" s="186"/>
      <c r="N13" s="187"/>
      <c r="O13" s="217"/>
      <c r="P13" s="188"/>
    </row>
    <row r="14" spans="1:21" ht="32.1" customHeight="1">
      <c r="A14" s="183" t="e">
        <f>Seznam!#REF!</f>
        <v>#REF!</v>
      </c>
      <c r="B14" s="184" t="e">
        <f>Seznam!#REF!</f>
        <v>#REF!</v>
      </c>
      <c r="C14" s="130" t="e">
        <f>Seznam!#REF!</f>
        <v>#REF!</v>
      </c>
      <c r="D14" s="185" t="e">
        <f>Seznam!#REF!</f>
        <v>#REF!</v>
      </c>
      <c r="E14" s="276" t="e">
        <f>Seznam!#REF!</f>
        <v>#REF!</v>
      </c>
      <c r="F14" s="218"/>
      <c r="G14" s="186"/>
      <c r="H14" s="186"/>
      <c r="I14" s="187"/>
      <c r="J14" s="216"/>
      <c r="K14" s="186"/>
      <c r="L14" s="186"/>
      <c r="M14" s="186"/>
      <c r="N14" s="187"/>
      <c r="O14" s="217"/>
      <c r="P14" s="188"/>
    </row>
    <row r="15" spans="1:21" ht="32.1" customHeight="1">
      <c r="A15" s="183">
        <f>Seznam!B133</f>
        <v>10</v>
      </c>
      <c r="B15" s="184" t="str">
        <f>Seznam!C133</f>
        <v>Hubatková Veronika</v>
      </c>
      <c r="C15" s="130">
        <f>Seznam!D133</f>
        <v>2006</v>
      </c>
      <c r="D15" s="185" t="str">
        <f>Seznam!E133</f>
        <v>TJ Bohemians Praha</v>
      </c>
      <c r="E15" s="276" t="str">
        <f>Seznam!F133</f>
        <v>CZE</v>
      </c>
      <c r="F15" s="218"/>
      <c r="G15" s="186"/>
      <c r="H15" s="186"/>
      <c r="I15" s="187"/>
      <c r="J15" s="216"/>
      <c r="K15" s="186"/>
      <c r="L15" s="186"/>
      <c r="M15" s="186"/>
      <c r="N15" s="187"/>
      <c r="O15" s="217"/>
      <c r="P15" s="188"/>
    </row>
    <row r="16" spans="1:21" ht="32.1" customHeight="1">
      <c r="A16" s="183">
        <f>Seznam!B134</f>
        <v>11</v>
      </c>
      <c r="B16" s="184" t="str">
        <f>Seznam!C134</f>
        <v>Rákosová Eliška</v>
      </c>
      <c r="C16" s="130">
        <f>Seznam!D134</f>
        <v>2004</v>
      </c>
      <c r="D16" s="185" t="str">
        <f>Seznam!E134</f>
        <v>SK MG Mantila Brno</v>
      </c>
      <c r="E16" s="276" t="str">
        <f>Seznam!F134</f>
        <v>CZE</v>
      </c>
      <c r="F16" s="218"/>
      <c r="G16" s="186"/>
      <c r="H16" s="186"/>
      <c r="I16" s="187"/>
      <c r="J16" s="216"/>
      <c r="K16" s="186"/>
      <c r="L16" s="186"/>
      <c r="M16" s="186"/>
      <c r="N16" s="187"/>
      <c r="O16" s="217"/>
      <c r="P16" s="188"/>
    </row>
    <row r="17" spans="1:16" ht="32.1" customHeight="1">
      <c r="A17" s="183">
        <f>Seznam!B135</f>
        <v>12</v>
      </c>
      <c r="B17" s="184" t="str">
        <f>Seznam!C135</f>
        <v>Hynková Zuzana</v>
      </c>
      <c r="C17" s="130">
        <f>Seznam!D135</f>
        <v>2004</v>
      </c>
      <c r="D17" s="185" t="str">
        <f>Seznam!E135</f>
        <v>SK Triumf Praha</v>
      </c>
      <c r="E17" s="276" t="str">
        <f>Seznam!F135</f>
        <v>CZE</v>
      </c>
      <c r="F17" s="218"/>
      <c r="G17" s="186"/>
      <c r="H17" s="186"/>
      <c r="I17" s="187"/>
      <c r="J17" s="216"/>
      <c r="K17" s="186"/>
      <c r="L17" s="186"/>
      <c r="M17" s="186"/>
      <c r="N17" s="187"/>
      <c r="O17" s="217"/>
      <c r="P17" s="188"/>
    </row>
    <row r="18" spans="1:16" ht="32.1" customHeight="1">
      <c r="A18" s="183">
        <f>Seznam!B136</f>
        <v>13</v>
      </c>
      <c r="B18" s="184" t="str">
        <f>Seznam!C136</f>
        <v>Polanková Natálie</v>
      </c>
      <c r="C18" s="130">
        <f>Seznam!D136</f>
        <v>2005</v>
      </c>
      <c r="D18" s="185" t="str">
        <f>Seznam!E136</f>
        <v>TJ Skolo Plzeň</v>
      </c>
      <c r="E18" s="276" t="str">
        <f>Seznam!F136</f>
        <v>CZE</v>
      </c>
      <c r="F18" s="218"/>
      <c r="G18" s="186"/>
      <c r="H18" s="186"/>
      <c r="I18" s="187"/>
      <c r="J18" s="216"/>
      <c r="K18" s="186"/>
      <c r="L18" s="186"/>
      <c r="M18" s="186"/>
      <c r="N18" s="187"/>
      <c r="O18" s="217"/>
      <c r="P18" s="188"/>
    </row>
    <row r="19" spans="1:16" ht="32.1" customHeight="1">
      <c r="A19" s="183">
        <f>Seznam!B137</f>
        <v>14</v>
      </c>
      <c r="B19" s="184" t="str">
        <f>Seznam!C137</f>
        <v>Svancer Wanda</v>
      </c>
      <c r="C19" s="130">
        <f>Seznam!D137</f>
        <v>2006</v>
      </c>
      <c r="D19" s="185" t="str">
        <f>Seznam!E137</f>
        <v>Sportunion Rauris</v>
      </c>
      <c r="E19" s="276" t="str">
        <f>Seznam!F137</f>
        <v>AUT</v>
      </c>
      <c r="F19" s="218"/>
      <c r="G19" s="186"/>
      <c r="H19" s="186"/>
      <c r="I19" s="187"/>
      <c r="J19" s="216"/>
      <c r="K19" s="186"/>
      <c r="L19" s="186"/>
      <c r="M19" s="186"/>
      <c r="N19" s="187"/>
      <c r="O19" s="217"/>
      <c r="P19" s="188"/>
    </row>
    <row r="20" spans="1:16" ht="32.1" customHeight="1">
      <c r="A20" s="183">
        <f>Seznam!B138</f>
        <v>15</v>
      </c>
      <c r="B20" s="184" t="str">
        <f>Seznam!C138</f>
        <v>Říhová Barbora</v>
      </c>
      <c r="C20" s="130">
        <f>Seznam!D138</f>
        <v>2005</v>
      </c>
      <c r="D20" s="185" t="str">
        <f>Seznam!E138</f>
        <v>TJ Sokol Praha VII</v>
      </c>
      <c r="E20" s="276" t="str">
        <f>Seznam!F138</f>
        <v>CZE</v>
      </c>
      <c r="F20" s="218"/>
      <c r="G20" s="186"/>
      <c r="H20" s="186"/>
      <c r="I20" s="187"/>
      <c r="J20" s="216"/>
      <c r="K20" s="186"/>
      <c r="L20" s="186"/>
      <c r="M20" s="186"/>
      <c r="N20" s="187"/>
      <c r="O20" s="217"/>
      <c r="P20" s="188"/>
    </row>
    <row r="21" spans="1:16" ht="32.1" customHeight="1">
      <c r="A21" s="183">
        <f>Seznam!B139</f>
        <v>16</v>
      </c>
      <c r="B21" s="184" t="str">
        <f>Seznam!C139</f>
        <v>Orlová Klára</v>
      </c>
      <c r="C21" s="130">
        <f>Seznam!D139</f>
        <v>2006</v>
      </c>
      <c r="D21" s="185" t="str">
        <f>Seznam!E139</f>
        <v>TopGym Karlovy Vary</v>
      </c>
      <c r="E21" s="276" t="str">
        <f>Seznam!F139</f>
        <v>CZE</v>
      </c>
      <c r="F21" s="218"/>
      <c r="G21" s="186"/>
      <c r="H21" s="186"/>
      <c r="I21" s="187"/>
      <c r="J21" s="216"/>
      <c r="K21" s="186"/>
      <c r="L21" s="186"/>
      <c r="M21" s="186"/>
      <c r="N21" s="187"/>
      <c r="O21" s="217"/>
      <c r="P21" s="188"/>
    </row>
    <row r="22" spans="1:16" ht="32.1" customHeight="1">
      <c r="A22" s="183">
        <f>Seznam!B140</f>
        <v>17</v>
      </c>
      <c r="B22" s="184" t="str">
        <f>Seznam!C140</f>
        <v>Brychtová Barbora</v>
      </c>
      <c r="C22" s="130">
        <f>Seznam!D140</f>
        <v>2006</v>
      </c>
      <c r="D22" s="185" t="str">
        <f>Seznam!E140</f>
        <v>Active SVČ Žďár nad Sázavou</v>
      </c>
      <c r="E22" s="276" t="str">
        <f>Seznam!F140</f>
        <v>CZE</v>
      </c>
      <c r="F22" s="218"/>
      <c r="G22" s="186"/>
      <c r="H22" s="186"/>
      <c r="I22" s="187"/>
      <c r="J22" s="216"/>
      <c r="K22" s="186"/>
      <c r="L22" s="186"/>
      <c r="M22" s="186"/>
      <c r="N22" s="187"/>
      <c r="O22" s="217"/>
      <c r="P22" s="188"/>
    </row>
    <row r="23" spans="1:16" ht="32.1" customHeight="1">
      <c r="A23" s="183">
        <f>Seznam!B141</f>
        <v>18</v>
      </c>
      <c r="B23" s="184" t="str">
        <f>Seznam!C141</f>
        <v>Točíková Tereza</v>
      </c>
      <c r="C23" s="130">
        <f>Seznam!D141</f>
        <v>2005</v>
      </c>
      <c r="D23" s="185" t="str">
        <f>Seznam!E141</f>
        <v>SK MG Mantila Brno</v>
      </c>
      <c r="E23" s="276" t="str">
        <f>Seznam!F141</f>
        <v>CZE</v>
      </c>
      <c r="F23" s="218"/>
      <c r="G23" s="186"/>
      <c r="H23" s="186"/>
      <c r="I23" s="187"/>
      <c r="J23" s="216"/>
      <c r="K23" s="186"/>
      <c r="L23" s="186"/>
      <c r="M23" s="186"/>
      <c r="N23" s="187"/>
      <c r="O23" s="217"/>
      <c r="P23" s="188"/>
    </row>
    <row r="24" spans="1:16" ht="32.1" customHeight="1">
      <c r="A24" s="183">
        <f>Seznam!B142</f>
        <v>19</v>
      </c>
      <c r="B24" s="184" t="str">
        <f>Seznam!C142</f>
        <v>Boučková Barbora</v>
      </c>
      <c r="C24" s="130">
        <f>Seznam!D142</f>
        <v>2004</v>
      </c>
      <c r="D24" s="185" t="str">
        <f>Seznam!E142</f>
        <v>TJ Žďár nad Sázavou</v>
      </c>
      <c r="E24" s="276" t="str">
        <f>Seznam!F142</f>
        <v>CZE</v>
      </c>
      <c r="F24" s="218"/>
      <c r="G24" s="186"/>
      <c r="H24" s="186"/>
      <c r="I24" s="187"/>
      <c r="J24" s="216"/>
      <c r="K24" s="186"/>
      <c r="L24" s="186"/>
      <c r="M24" s="186"/>
      <c r="N24" s="187"/>
      <c r="O24" s="217"/>
      <c r="P24" s="188"/>
    </row>
    <row r="25" spans="1:16" ht="32.1" customHeight="1">
      <c r="A25" s="183">
        <f>Seznam!B143</f>
        <v>20</v>
      </c>
      <c r="B25" s="184" t="str">
        <f>Seznam!C143</f>
        <v>Balatková Sára</v>
      </c>
      <c r="C25" s="130">
        <f>Seznam!D143</f>
        <v>2006</v>
      </c>
      <c r="D25" s="185" t="str">
        <f>Seznam!E143</f>
        <v>TJ Sokol Jablonec nad Nisou</v>
      </c>
      <c r="E25" s="276" t="str">
        <f>Seznam!F143</f>
        <v>CZE</v>
      </c>
      <c r="F25" s="218"/>
      <c r="G25" s="186"/>
      <c r="H25" s="186"/>
      <c r="I25" s="187"/>
      <c r="J25" s="216"/>
      <c r="K25" s="186"/>
      <c r="L25" s="186"/>
      <c r="M25" s="186"/>
      <c r="N25" s="187"/>
      <c r="O25" s="217"/>
      <c r="P25" s="188"/>
    </row>
    <row r="26" spans="1:16" ht="32.1" customHeight="1">
      <c r="A26" s="183">
        <f>Seznam!B144</f>
        <v>21</v>
      </c>
      <c r="B26" s="184" t="str">
        <f>Seznam!C144</f>
        <v>Klatka Barbara</v>
      </c>
      <c r="C26" s="130">
        <f>Seznam!D144</f>
        <v>2006</v>
      </c>
      <c r="D26" s="185" t="str">
        <f>Seznam!E144</f>
        <v>KSGA Legion Warszawa</v>
      </c>
      <c r="E26" s="276" t="str">
        <f>Seznam!F144</f>
        <v>POL</v>
      </c>
      <c r="F26" s="218"/>
      <c r="G26" s="186"/>
      <c r="H26" s="186"/>
      <c r="I26" s="187"/>
      <c r="J26" s="216"/>
      <c r="K26" s="186"/>
      <c r="L26" s="186"/>
      <c r="M26" s="186"/>
      <c r="N26" s="187"/>
      <c r="O26" s="217"/>
      <c r="P26" s="188"/>
    </row>
    <row r="27" spans="1:16" ht="32.1" customHeight="1">
      <c r="A27" s="183">
        <f>Seznam!B145</f>
        <v>22</v>
      </c>
      <c r="B27" s="184" t="str">
        <f>Seznam!C145</f>
        <v>Mokrá Simona</v>
      </c>
      <c r="C27" s="130">
        <f>Seznam!D145</f>
        <v>2005</v>
      </c>
      <c r="D27" s="185" t="str">
        <f>Seznam!E145</f>
        <v>TJ Sokol Bedřichov</v>
      </c>
      <c r="E27" s="276" t="str">
        <f>Seznam!F145</f>
        <v>CZE</v>
      </c>
      <c r="F27" s="218"/>
      <c r="G27" s="186"/>
      <c r="H27" s="186"/>
      <c r="I27" s="187"/>
      <c r="J27" s="216"/>
      <c r="K27" s="186"/>
      <c r="L27" s="186"/>
      <c r="M27" s="186"/>
      <c r="N27" s="187"/>
      <c r="O27" s="217"/>
      <c r="P27" s="188"/>
    </row>
    <row r="28" spans="1:16" ht="32.1" customHeight="1">
      <c r="A28" s="183">
        <f>Seznam!B146</f>
        <v>23</v>
      </c>
      <c r="B28" s="184" t="str">
        <f>Seznam!C146</f>
        <v>Ditzová Aneta</v>
      </c>
      <c r="C28" s="130">
        <f>Seznam!D146</f>
        <v>2006</v>
      </c>
      <c r="D28" s="185" t="str">
        <f>Seznam!E146</f>
        <v>SK Triumf Praha</v>
      </c>
      <c r="E28" s="276" t="str">
        <f>Seznam!F146</f>
        <v>CZE</v>
      </c>
      <c r="F28" s="218"/>
      <c r="G28" s="186"/>
      <c r="H28" s="186"/>
      <c r="I28" s="187"/>
      <c r="J28" s="216"/>
      <c r="K28" s="186"/>
      <c r="L28" s="186"/>
      <c r="M28" s="186"/>
      <c r="N28" s="187"/>
      <c r="O28" s="217"/>
      <c r="P28" s="188"/>
    </row>
    <row r="29" spans="1:16" ht="32.1" customHeight="1">
      <c r="A29" s="183">
        <f>Seznam!B147</f>
        <v>24</v>
      </c>
      <c r="B29" s="184" t="str">
        <f>Seznam!C147</f>
        <v>Mirošničenko Diana</v>
      </c>
      <c r="C29" s="130">
        <f>Seznam!D147</f>
        <v>2004</v>
      </c>
      <c r="D29" s="185" t="str">
        <f>Seznam!E147</f>
        <v>TJ Sokol Praha VII</v>
      </c>
      <c r="E29" s="276" t="str">
        <f>Seznam!F147</f>
        <v>CZE</v>
      </c>
      <c r="F29" s="218"/>
      <c r="G29" s="186"/>
      <c r="H29" s="186"/>
      <c r="I29" s="187"/>
      <c r="J29" s="216"/>
      <c r="K29" s="186"/>
      <c r="L29" s="186"/>
      <c r="M29" s="186"/>
      <c r="N29" s="187"/>
      <c r="O29" s="217"/>
      <c r="P29" s="188"/>
    </row>
    <row r="30" spans="1:16" ht="32.1" customHeight="1">
      <c r="A30" s="183">
        <f>Seznam!B148</f>
        <v>25</v>
      </c>
      <c r="B30" s="184" t="str">
        <f>Seznam!C148</f>
        <v>Brustmannová Adéla</v>
      </c>
      <c r="C30" s="130">
        <f>Seznam!D148</f>
        <v>2005</v>
      </c>
      <c r="D30" s="185" t="str">
        <f>Seznam!E148</f>
        <v>SK Triumf Praha</v>
      </c>
      <c r="E30" s="276" t="str">
        <f>Seznam!F148</f>
        <v>CZE</v>
      </c>
      <c r="F30" s="218"/>
      <c r="G30" s="186"/>
      <c r="H30" s="186"/>
      <c r="I30" s="187"/>
      <c r="J30" s="216"/>
      <c r="K30" s="186"/>
      <c r="L30" s="186"/>
      <c r="M30" s="186"/>
      <c r="N30" s="187"/>
      <c r="O30" s="217"/>
      <c r="P30" s="188"/>
    </row>
    <row r="31" spans="1:16" ht="32.1" customHeight="1">
      <c r="A31" s="183">
        <f>Seznam!B149</f>
        <v>26</v>
      </c>
      <c r="B31" s="184" t="str">
        <f>Seznam!C149</f>
        <v>Tůmová Kateřina</v>
      </c>
      <c r="C31" s="130">
        <f>Seznam!D149</f>
        <v>2006</v>
      </c>
      <c r="D31" s="185" t="str">
        <f>Seznam!E149</f>
        <v>SK Motorlet Praha</v>
      </c>
      <c r="E31" s="276" t="str">
        <f>Seznam!F149</f>
        <v>CZE</v>
      </c>
      <c r="F31" s="218"/>
      <c r="G31" s="186"/>
      <c r="H31" s="186"/>
      <c r="I31" s="187"/>
      <c r="J31" s="216"/>
      <c r="K31" s="186"/>
      <c r="L31" s="186"/>
      <c r="M31" s="186"/>
      <c r="N31" s="187"/>
      <c r="O31" s="217"/>
      <c r="P31" s="188"/>
    </row>
    <row r="32" spans="1:16" ht="32.1" customHeight="1">
      <c r="A32" s="183">
        <f>Seznam!B150</f>
        <v>27</v>
      </c>
      <c r="B32" s="184" t="str">
        <f>Seznam!C150</f>
        <v>Avtova Diana</v>
      </c>
      <c r="C32" s="130">
        <f>Seznam!D150</f>
        <v>2004</v>
      </c>
      <c r="D32" s="185" t="str">
        <f>Seznam!E150</f>
        <v>TJ Sokol Praha VII</v>
      </c>
      <c r="E32" s="276" t="str">
        <f>Seznam!F150</f>
        <v>CZE</v>
      </c>
      <c r="F32" s="218"/>
      <c r="G32" s="186"/>
      <c r="H32" s="186"/>
      <c r="I32" s="187"/>
      <c r="J32" s="216"/>
      <c r="K32" s="186"/>
      <c r="L32" s="186"/>
      <c r="M32" s="186"/>
      <c r="N32" s="187"/>
      <c r="O32" s="217"/>
      <c r="P32" s="188"/>
    </row>
    <row r="33" spans="1:16" ht="32.1" customHeight="1">
      <c r="A33" s="183">
        <f>Seznam!B151</f>
        <v>28</v>
      </c>
      <c r="B33" s="184" t="str">
        <f>Seznam!C151</f>
        <v>Peterková Gabriela</v>
      </c>
      <c r="C33" s="130">
        <f>Seznam!D151</f>
        <v>2006</v>
      </c>
      <c r="D33" s="185" t="str">
        <f>Seznam!E151</f>
        <v>TJ Žďár nad Sázavou</v>
      </c>
      <c r="E33" s="276" t="str">
        <f>Seznam!F151</f>
        <v>CZE</v>
      </c>
      <c r="F33" s="218"/>
      <c r="G33" s="186"/>
      <c r="H33" s="186"/>
      <c r="I33" s="187"/>
      <c r="J33" s="216"/>
      <c r="K33" s="186"/>
      <c r="L33" s="186"/>
      <c r="M33" s="186"/>
      <c r="N33" s="187"/>
      <c r="O33" s="217"/>
      <c r="P33" s="188"/>
    </row>
    <row r="34" spans="1:16" ht="32.1" customHeight="1">
      <c r="A34" s="183">
        <f>Seznam!B152</f>
        <v>29</v>
      </c>
      <c r="B34" s="184" t="str">
        <f>Seznam!C152</f>
        <v>Bodolló Anna</v>
      </c>
      <c r="C34" s="130">
        <f>Seznam!D152</f>
        <v>2006</v>
      </c>
      <c r="D34" s="185" t="str">
        <f>Seznam!E152</f>
        <v>SK GymŠarm Plzeň</v>
      </c>
      <c r="E34" s="276" t="str">
        <f>Seznam!F152</f>
        <v>CZE</v>
      </c>
      <c r="F34" s="218"/>
      <c r="G34" s="186"/>
      <c r="H34" s="186"/>
      <c r="I34" s="187"/>
      <c r="J34" s="216"/>
      <c r="K34" s="186"/>
      <c r="L34" s="186"/>
      <c r="M34" s="186"/>
      <c r="N34" s="187"/>
      <c r="O34" s="217"/>
      <c r="P34" s="188"/>
    </row>
    <row r="35" spans="1:16" ht="32.1" customHeight="1">
      <c r="A35" s="183">
        <f>Seznam!B153</f>
        <v>30</v>
      </c>
      <c r="B35" s="184" t="str">
        <f>Seznam!C153</f>
        <v>Vejnarová Johanka</v>
      </c>
      <c r="C35" s="130">
        <f>Seznam!D153</f>
        <v>2004</v>
      </c>
      <c r="D35" s="185" t="str">
        <f>Seznam!E153</f>
        <v>TJ Sokol Praha VII</v>
      </c>
      <c r="E35" s="276" t="str">
        <f>Seznam!F153</f>
        <v>CZE</v>
      </c>
      <c r="F35" s="218"/>
      <c r="G35" s="186"/>
      <c r="H35" s="186"/>
      <c r="I35" s="187"/>
      <c r="J35" s="216"/>
      <c r="K35" s="186"/>
      <c r="L35" s="186"/>
      <c r="M35" s="186"/>
      <c r="N35" s="187"/>
      <c r="O35" s="217"/>
      <c r="P35" s="188"/>
    </row>
    <row r="36" spans="1:16" ht="32.1" customHeight="1">
      <c r="A36" s="183">
        <f>Seznam!B154</f>
        <v>31</v>
      </c>
      <c r="B36" s="184" t="str">
        <f>Seznam!C154</f>
        <v>Sommerbichler Lena</v>
      </c>
      <c r="C36" s="130">
        <f>Seznam!D154</f>
        <v>2005</v>
      </c>
      <c r="D36" s="185" t="str">
        <f>Seznam!E154</f>
        <v>Sportunion Rauris</v>
      </c>
      <c r="E36" s="276" t="str">
        <f>Seznam!F154</f>
        <v>AUT</v>
      </c>
      <c r="F36" s="218"/>
      <c r="G36" s="186"/>
      <c r="H36" s="186"/>
      <c r="I36" s="187"/>
      <c r="J36" s="216"/>
      <c r="K36" s="186"/>
      <c r="L36" s="186"/>
      <c r="M36" s="186"/>
      <c r="N36" s="187"/>
      <c r="O36" s="217"/>
      <c r="P36" s="188"/>
    </row>
    <row r="37" spans="1:16" ht="32.1" customHeight="1">
      <c r="A37" s="183">
        <f>Seznam!B155</f>
        <v>32</v>
      </c>
      <c r="B37" s="184" t="str">
        <f>Seznam!C155</f>
        <v>Jilečková Mariana</v>
      </c>
      <c r="C37" s="130">
        <f>Seznam!D155</f>
        <v>0</v>
      </c>
      <c r="D37" s="185" t="str">
        <f>Seznam!E155</f>
        <v>SK Jihlava</v>
      </c>
      <c r="E37" s="276" t="str">
        <f>Seznam!F155</f>
        <v>CZE</v>
      </c>
      <c r="F37" s="218"/>
      <c r="G37" s="186"/>
      <c r="H37" s="186"/>
      <c r="I37" s="187"/>
      <c r="J37" s="216"/>
      <c r="K37" s="186"/>
      <c r="L37" s="186"/>
      <c r="M37" s="186"/>
      <c r="N37" s="187"/>
      <c r="O37" s="217"/>
      <c r="P37" s="188"/>
    </row>
    <row r="38" spans="1:16" ht="32.1" customHeight="1">
      <c r="A38" s="183">
        <f>Seznam!B156</f>
        <v>33</v>
      </c>
      <c r="B38" s="184" t="str">
        <f>Seznam!C156</f>
        <v>Bromová Klára</v>
      </c>
      <c r="C38" s="130">
        <f>Seznam!D156</f>
        <v>2006</v>
      </c>
      <c r="D38" s="185" t="str">
        <f>Seznam!E156</f>
        <v>RG Proactive Milevsko</v>
      </c>
      <c r="E38" s="276" t="str">
        <f>Seznam!F156</f>
        <v>CZE</v>
      </c>
      <c r="F38" s="218"/>
      <c r="G38" s="186"/>
      <c r="H38" s="186"/>
      <c r="I38" s="187"/>
      <c r="J38" s="216"/>
      <c r="K38" s="186"/>
      <c r="L38" s="186"/>
      <c r="M38" s="186"/>
      <c r="N38" s="187"/>
      <c r="O38" s="217"/>
      <c r="P38" s="188"/>
    </row>
    <row r="39" spans="1:16" ht="32.1" customHeight="1">
      <c r="A39" s="183">
        <f>Seznam!B157</f>
        <v>34</v>
      </c>
      <c r="B39" s="184" t="str">
        <f>Seznam!C157</f>
        <v>Suchá Petra</v>
      </c>
      <c r="C39" s="130">
        <f>Seznam!D157</f>
        <v>2004</v>
      </c>
      <c r="D39" s="185" t="str">
        <f>Seznam!E157</f>
        <v>TJ Žďár nad Sázavou</v>
      </c>
      <c r="E39" s="276" t="str">
        <f>Seznam!F157</f>
        <v>CZE</v>
      </c>
      <c r="F39" s="218"/>
      <c r="G39" s="186"/>
      <c r="H39" s="186"/>
      <c r="I39" s="187"/>
      <c r="J39" s="216"/>
      <c r="K39" s="186"/>
      <c r="L39" s="186"/>
      <c r="M39" s="186"/>
      <c r="N39" s="187"/>
      <c r="O39" s="217"/>
      <c r="P39" s="188"/>
    </row>
    <row r="40" spans="1:16" ht="32.1" customHeight="1" thickBot="1">
      <c r="A40" s="151">
        <f>Seznam!B158</f>
        <v>35</v>
      </c>
      <c r="B40" s="152" t="str">
        <f>Seznam!C158</f>
        <v>Bouzková Barbora</v>
      </c>
      <c r="C40" s="133">
        <f>Seznam!D158</f>
        <v>2006</v>
      </c>
      <c r="D40" s="153" t="str">
        <f>Seznam!E158</f>
        <v>TJ Skolo Plzeň</v>
      </c>
      <c r="E40" s="277" t="str">
        <f>Seznam!F158</f>
        <v>CZE</v>
      </c>
      <c r="F40" s="202"/>
      <c r="G40" s="154"/>
      <c r="H40" s="154"/>
      <c r="I40" s="155"/>
      <c r="J40" s="170"/>
      <c r="K40" s="154"/>
      <c r="L40" s="154"/>
      <c r="M40" s="154"/>
      <c r="N40" s="155"/>
      <c r="O40" s="171"/>
      <c r="P40" s="156"/>
    </row>
    <row r="41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92</vt:i4>
      </vt:variant>
    </vt:vector>
  </HeadingPairs>
  <TitlesOfParts>
    <vt:vector size="122" baseType="lpstr">
      <vt:lpstr>Seznam</vt:lpstr>
      <vt:lpstr>Popis</vt:lpstr>
      <vt:lpstr>S1+S2</vt:lpstr>
      <vt:lpstr>S 3</vt:lpstr>
      <vt:lpstr>S 4</vt:lpstr>
      <vt:lpstr>S 5</vt:lpstr>
      <vt:lpstr>S 6+S7</vt:lpstr>
      <vt:lpstr>S8+S9</vt:lpstr>
      <vt:lpstr>S10</vt:lpstr>
      <vt:lpstr>S11</vt:lpstr>
      <vt:lpstr>Z1+Z2</vt:lpstr>
      <vt:lpstr>Z3</vt:lpstr>
      <vt:lpstr>Z4</vt:lpstr>
      <vt:lpstr>Z5</vt:lpstr>
      <vt:lpstr>Z6</vt:lpstr>
      <vt:lpstr>Z7</vt:lpstr>
      <vt:lpstr>Z8</vt:lpstr>
      <vt:lpstr>Z9</vt:lpstr>
      <vt:lpstr>Z10</vt:lpstr>
      <vt:lpstr>Z11</vt:lpstr>
      <vt:lpstr>V1+V2</vt:lpstr>
      <vt:lpstr>V 3</vt:lpstr>
      <vt:lpstr>V 4</vt:lpstr>
      <vt:lpstr>V 5</vt:lpstr>
      <vt:lpstr>V 6+V7</vt:lpstr>
      <vt:lpstr>V8+V9</vt:lpstr>
      <vt:lpstr>V10</vt:lpstr>
      <vt:lpstr>V11</vt:lpstr>
      <vt:lpstr>Jména</vt:lpstr>
      <vt:lpstr>Příjmení</vt:lpstr>
      <vt:lpstr>__kat0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Kat0S1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3'!Oblast_tisku</vt:lpstr>
      <vt:lpstr>'V 4'!Oblast_tisku</vt:lpstr>
      <vt:lpstr>'V 5'!Oblast_tisku</vt:lpstr>
      <vt:lpstr>'V 6+V7'!Oblast_tisku</vt:lpstr>
      <vt:lpstr>'V1+V2'!Oblast_tisku</vt:lpstr>
      <vt:lpstr>'V10'!Oblast_tisku</vt:lpstr>
      <vt:lpstr>'V11'!Oblast_tisku</vt:lpstr>
      <vt:lpstr>'V8+V9'!Oblast_tisku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Josef</cp:lastModifiedBy>
  <cp:lastPrinted>2019-03-09T19:12:58Z</cp:lastPrinted>
  <dcterms:created xsi:type="dcterms:W3CDTF">2001-03-21T14:10:12Z</dcterms:created>
  <dcterms:modified xsi:type="dcterms:W3CDTF">2019-03-10T08:55:27Z</dcterms:modified>
</cp:coreProperties>
</file>