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675" tabRatio="830" firstSheet="20" activeTab="20"/>
  </bookViews>
  <sheets>
    <sheet name="Popis" sheetId="1" state="hidden" r:id="rId1"/>
    <sheet name="Seznam" sheetId="2" state="hidden" r:id="rId2"/>
    <sheet name="S2+S3a" sheetId="3" state="hidden" r:id="rId3"/>
    <sheet name="S3b" sheetId="4" state="hidden" r:id="rId4"/>
    <sheet name="S4" sheetId="5" state="hidden" r:id="rId5"/>
    <sheet name="S5+S6" sheetId="6" state="hidden" r:id="rId6"/>
    <sheet name="S7" sheetId="7" state="hidden" r:id="rId7"/>
    <sheet name="S8+S9" sheetId="8" state="hidden" r:id="rId8"/>
    <sheet name="S0+S11" sheetId="9" state="hidden" r:id="rId9"/>
    <sheet name="Z2" sheetId="10" state="hidden" r:id="rId10"/>
    <sheet name="Z3a" sheetId="11" state="hidden" r:id="rId11"/>
    <sheet name="Z3b" sheetId="12" state="hidden" r:id="rId12"/>
    <sheet name="Z4" sheetId="13" state="hidden" r:id="rId13"/>
    <sheet name="Z5" sheetId="14" state="hidden" r:id="rId14"/>
    <sheet name="Z6" sheetId="15" state="hidden" r:id="rId15"/>
    <sheet name="Z7" sheetId="16" state="hidden" r:id="rId16"/>
    <sheet name="Z8" sheetId="17" state="hidden" r:id="rId17"/>
    <sheet name="Z9" sheetId="18" state="hidden" r:id="rId18"/>
    <sheet name="Z10" sheetId="19" state="hidden" r:id="rId19"/>
    <sheet name="Z11" sheetId="20" state="hidden" r:id="rId20"/>
    <sheet name="V2+V3a" sheetId="21" r:id="rId21"/>
    <sheet name="V3b+V4" sheetId="22" r:id="rId22"/>
    <sheet name="V5+V6" sheetId="23" r:id="rId23"/>
    <sheet name="V7+V8" sheetId="24" r:id="rId24"/>
    <sheet name="V9+V10+V11" sheetId="25" r:id="rId25"/>
    <sheet name="Jména" sheetId="26" state="hidden" r:id="rId26"/>
    <sheet name="Příjmení" sheetId="27" state="hidden" r:id="rId27"/>
    <sheet name="V 7" sheetId="28" state="hidden" r:id="rId28"/>
  </sheets>
  <externalReferences>
    <externalReference r:id="rId31"/>
  </externalReferences>
  <definedNames>
    <definedName name="__kat0">'Popis'!#REF!</definedName>
    <definedName name="__kat1">'Popis'!$B$6</definedName>
    <definedName name="__kat10">'Popis'!#REF!</definedName>
    <definedName name="__kat11">'Popis'!#REF!</definedName>
    <definedName name="__kat2">'Popis'!$B$7</definedName>
    <definedName name="__kat3">'Popis'!$B$8</definedName>
    <definedName name="__kat4">'Popis'!$B$9</definedName>
    <definedName name="__kat5">'Popis'!$B$10</definedName>
    <definedName name="__kat6">'Popis'!$B$11</definedName>
    <definedName name="__kat7">'Popis'!$B$12</definedName>
    <definedName name="__kat8">'Popis'!$B$15</definedName>
    <definedName name="__kat9">'Popis'!$B$16</definedName>
    <definedName name="_xlnm._FilterDatabase" localSheetId="1" hidden="1">'Seznam'!$A$1:$K$63</definedName>
    <definedName name="_kat1" localSheetId="2">'[1]Popis'!$B$7</definedName>
    <definedName name="_kat1">'Popis'!$B$6</definedName>
    <definedName name="_kat10" localSheetId="2">'[1]Popis'!$B$16</definedName>
    <definedName name="_kat10">'Popis'!#REF!</definedName>
    <definedName name="_kat11">'Popis'!#REF!</definedName>
    <definedName name="_kat2" localSheetId="2">'[1]Popis'!$B$8</definedName>
    <definedName name="_kat2">'Popis'!$B$7</definedName>
    <definedName name="_kat3" localSheetId="2">'[1]Popis'!$B$9</definedName>
    <definedName name="_kat3">'Popis'!$B$8</definedName>
    <definedName name="_kat4" localSheetId="2">'[1]Popis'!$B$10</definedName>
    <definedName name="_kat4">'Popis'!$B$9</definedName>
    <definedName name="_kat5" localSheetId="2">'[1]Popis'!$B$11</definedName>
    <definedName name="_kat5">'Popis'!$B$10</definedName>
    <definedName name="_kat6" localSheetId="2">'[1]Popis'!$B$12</definedName>
    <definedName name="_kat6">'Popis'!$B$11</definedName>
    <definedName name="_kat7" localSheetId="2">'[1]Popis'!$B$13</definedName>
    <definedName name="_kat7">'Popis'!$B$12</definedName>
    <definedName name="_kat8" localSheetId="2">'[1]Popis'!$B$14</definedName>
    <definedName name="_kat8">'Popis'!$B$15</definedName>
    <definedName name="_kat9" localSheetId="2">'[1]Popis'!$B$15</definedName>
    <definedName name="_kat9">'Popis'!$B$16</definedName>
    <definedName name="Datum" localSheetId="2">'[1]Popis'!$B$3</definedName>
    <definedName name="Datum">'Popis'!$B$3</definedName>
    <definedName name="K11S2">'Popis'!#REF!</definedName>
    <definedName name="Kat0S1">'Popis'!#REF!</definedName>
    <definedName name="Kat10S1" localSheetId="2">'[1]Popis'!$D$16</definedName>
    <definedName name="Kat10S1">'Popis'!#REF!</definedName>
    <definedName name="Kat10S2" localSheetId="2">'[1]Popis'!$E$16</definedName>
    <definedName name="Kat10S2">'Popis'!#REF!</definedName>
    <definedName name="Kat10S3">'Popis'!#REF!</definedName>
    <definedName name="Kat10S4">'Popis'!#REF!</definedName>
    <definedName name="Kat11S1">'Popis'!#REF!</definedName>
    <definedName name="Kat11S2">'Popis'!#REF!</definedName>
    <definedName name="Kat11S3">'Popis'!#REF!</definedName>
    <definedName name="Kat11S4">'Popis'!#REF!</definedName>
    <definedName name="Kat1S1" localSheetId="2">'[1]Popis'!$D$7</definedName>
    <definedName name="Kat1S1">'Popis'!$D$6</definedName>
    <definedName name="Kat1S2">'Popis'!$E$6</definedName>
    <definedName name="Kat1S3">'Popis'!$F$6</definedName>
    <definedName name="Kat1S4">'Popis'!$G$6</definedName>
    <definedName name="Kat2S1" localSheetId="2">'[1]Popis'!$D$8</definedName>
    <definedName name="Kat2S1">'Popis'!$D$7</definedName>
    <definedName name="Kat2S2">'Popis'!$E$7</definedName>
    <definedName name="Kat2S3">'Popis'!$F$7</definedName>
    <definedName name="Kat2S4">'Popis'!$G$7</definedName>
    <definedName name="Kat3S1" localSheetId="2">'[1]Popis'!$D$9</definedName>
    <definedName name="Kat3S1">'Popis'!$D$8</definedName>
    <definedName name="Kat3S2" localSheetId="2">'[1]Popis'!$E$9</definedName>
    <definedName name="Kat3S2">'Popis'!$E$8</definedName>
    <definedName name="Kat3S3">'Popis'!$F$8</definedName>
    <definedName name="Kat3S4">'Popis'!$G$8</definedName>
    <definedName name="Kat4S1" localSheetId="2">'[1]Popis'!$D$10</definedName>
    <definedName name="Kat4S1">'Popis'!$D$9</definedName>
    <definedName name="Kat4S2" localSheetId="2">'[1]Popis'!$E$10</definedName>
    <definedName name="Kat4S2">'Popis'!$E$9</definedName>
    <definedName name="Kat4S3">'Popis'!$F$9</definedName>
    <definedName name="Kat4S4">'Popis'!$G$9</definedName>
    <definedName name="Kat5S1" localSheetId="2">'[1]Popis'!$D$11</definedName>
    <definedName name="Kat5S1">'Popis'!$D$10</definedName>
    <definedName name="Kat5S2" localSheetId="2">'[1]Popis'!$E$11</definedName>
    <definedName name="Kat5S2">'Popis'!$E$10</definedName>
    <definedName name="Kat5S3">'Popis'!$F$10</definedName>
    <definedName name="Kat5S4">'Popis'!$G$10</definedName>
    <definedName name="Kat5S5">'Popis'!$D$10</definedName>
    <definedName name="Kat6S1" localSheetId="2">'[1]Popis'!$D$12</definedName>
    <definedName name="Kat6S1">'Popis'!$D$11</definedName>
    <definedName name="Kat6S2" localSheetId="2">'[1]Popis'!$E$12</definedName>
    <definedName name="Kat6S2">'Popis'!$E$11</definedName>
    <definedName name="Kat6S3">'Popis'!$F$11</definedName>
    <definedName name="Kat6S4">'Popis'!$G$11</definedName>
    <definedName name="Kat7S1" localSheetId="2">'[1]Popis'!$D$13</definedName>
    <definedName name="Kat7S1">'Popis'!$D$12</definedName>
    <definedName name="Kat7S2" localSheetId="2">'[1]Popis'!$E$13</definedName>
    <definedName name="Kat7S2">'Popis'!$E$12</definedName>
    <definedName name="Kat7S3">'Popis'!$F$12</definedName>
    <definedName name="Kat7S4">'Popis'!$G$12</definedName>
    <definedName name="Kat8S1" localSheetId="2">'[1]Popis'!$D$14</definedName>
    <definedName name="Kat8S1">'Popis'!$D$15</definedName>
    <definedName name="Kat8S2" localSheetId="2">'[1]Popis'!$E$14</definedName>
    <definedName name="Kat8S2">'Popis'!$E$15</definedName>
    <definedName name="Kat8S3">'Popis'!$F$15</definedName>
    <definedName name="Kat8S4">'Popis'!$G$15</definedName>
    <definedName name="Kat9S1" localSheetId="2">'[1]Popis'!$D$15</definedName>
    <definedName name="Kat9S1">'Popis'!$D$16</definedName>
    <definedName name="Kat9S2" localSheetId="2">'[1]Popis'!$E$15</definedName>
    <definedName name="Kat9S2">'Popis'!$E$16</definedName>
    <definedName name="Kat9S3">'Popis'!$F$16</definedName>
    <definedName name="Kat9S4">'Popis'!$G$16</definedName>
    <definedName name="KatS1">'Popis'!$D$6</definedName>
    <definedName name="Místo" localSheetId="2">'[1]Popis'!$B$2</definedName>
    <definedName name="Místo">'Popis'!$B$2</definedName>
    <definedName name="Název" localSheetId="2">'[1]Popis'!$B$1</definedName>
    <definedName name="Název">'Popis'!$B$1</definedName>
    <definedName name="_xlnm.Print_Area" localSheetId="27">'V 7'!$A:$IV</definedName>
    <definedName name="_xlnm.Print_Area" localSheetId="20">'V2+V3a'!$A:$IV</definedName>
    <definedName name="_xlnm.Print_Area" localSheetId="21">'V3b+V4'!$A:$IV</definedName>
    <definedName name="_xlnm.Print_Area" localSheetId="22">'V5+V6'!$A:$IV</definedName>
    <definedName name="_xlnm.Print_Area" localSheetId="23">'V7+V8'!$A:$IV</definedName>
    <definedName name="_xlnm.Print_Area" localSheetId="24">'V9+V10+V11'!$A:$IV</definedName>
    <definedName name="OLE_LINK1" localSheetId="1">'Seznam'!#REF!</definedName>
    <definedName name="PocetKat1">'Popis'!$C$6</definedName>
    <definedName name="PocetKat10">'Popis'!#REF!</definedName>
    <definedName name="PocetKat2">'Popis'!$C$7</definedName>
    <definedName name="PocetKat3">'Popis'!$C$8</definedName>
    <definedName name="PocetKat4">'Popis'!$C$9</definedName>
    <definedName name="PocetKat5">'Popis'!$C$10</definedName>
    <definedName name="PocetKat6">'Popis'!$C$11</definedName>
    <definedName name="PocetKat7">'Popis'!$C$12</definedName>
    <definedName name="PocetKat8">'Popis'!$C$15</definedName>
    <definedName name="PocetKat9">'Popis'!$C$16</definedName>
  </definedNames>
  <calcPr fullCalcOnLoad="1"/>
</workbook>
</file>

<file path=xl/sharedStrings.xml><?xml version="1.0" encoding="utf-8"?>
<sst xmlns="http://schemas.openxmlformats.org/spreadsheetml/2006/main" count="2919" uniqueCount="1453">
  <si>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</si>
  <si>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</si>
  <si>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</si>
  <si>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</si>
  <si>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</si>
  <si>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</si>
  <si>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</si>
  <si>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</si>
  <si>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</si>
  <si>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</si>
  <si>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</si>
  <si>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</si>
  <si>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</si>
  <si>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</si>
  <si>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</si>
  <si>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</si>
  <si>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</si>
  <si>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</si>
  <si>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</si>
  <si>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</si>
  <si>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</si>
  <si>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</si>
  <si>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</si>
  <si>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</si>
  <si>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</si>
  <si>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</si>
  <si>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</si>
  <si>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</si>
  <si>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</si>
  <si>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</si>
  <si>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</si>
  <si>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</si>
  <si>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</si>
  <si>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</si>
  <si>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</si>
  <si>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</si>
  <si>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</si>
  <si>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</si>
  <si>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</si>
  <si>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</si>
  <si>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</si>
  <si>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</si>
  <si>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</si>
  <si>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</si>
  <si>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</si>
  <si>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</si>
  <si>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</si>
  <si>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</si>
  <si>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</si>
  <si>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</si>
  <si>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</si>
  <si>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</si>
  <si>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</si>
  <si>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</si>
  <si>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</si>
  <si>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</si>
  <si>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</si>
  <si>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</si>
  <si>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</si>
  <si>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</si>
  <si>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</si>
  <si>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</si>
  <si>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</si>
  <si>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</si>
  <si>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</si>
  <si>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</si>
  <si>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</si>
  <si>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</si>
  <si>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</si>
  <si>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</si>
  <si>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</si>
  <si>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</si>
  <si>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</si>
  <si>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</si>
  <si>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</si>
  <si>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</si>
  <si>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</si>
  <si>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</si>
  <si>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</si>
  <si>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</si>
  <si>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</si>
  <si>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</si>
  <si>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</si>
  <si>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</si>
  <si>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</si>
  <si>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</si>
  <si>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</si>
  <si>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</si>
  <si>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</si>
  <si>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</si>
  <si>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</si>
  <si>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</si>
  <si>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</si>
  <si>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</si>
  <si>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</si>
  <si>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</si>
  <si>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</si>
  <si>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</si>
  <si>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</si>
  <si>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</si>
  <si>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</si>
  <si>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</si>
  <si>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</si>
  <si>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</si>
  <si>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</si>
  <si>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</si>
  <si>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</si>
  <si>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</si>
  <si>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</si>
  <si>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</si>
  <si>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</si>
  <si>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</si>
  <si>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</si>
  <si>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</si>
  <si>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</si>
  <si>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</si>
  <si>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</si>
  <si>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</si>
  <si>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</si>
  <si>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</si>
  <si>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</si>
  <si>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</si>
  <si>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</si>
  <si>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</si>
  <si>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</si>
  <si>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</si>
  <si>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</si>
  <si>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</si>
  <si>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</si>
  <si>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</si>
  <si>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</si>
  <si>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</si>
  <si>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</si>
  <si>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</si>
  <si>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</si>
  <si>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</si>
  <si>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</si>
  <si>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</si>
  <si>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</si>
  <si>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</si>
  <si>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</si>
  <si>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</si>
  <si>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</si>
  <si>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</si>
  <si>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</si>
  <si>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</si>
  <si>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</si>
  <si>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</si>
  <si>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</si>
  <si>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</si>
  <si>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</si>
  <si>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</si>
  <si>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</si>
  <si>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</si>
  <si>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</si>
  <si>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</si>
  <si>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</si>
  <si>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</si>
  <si>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</si>
  <si>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</si>
  <si>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</si>
  <si>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</si>
  <si>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</si>
  <si>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</si>
  <si>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</si>
  <si>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</si>
  <si>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</si>
  <si>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</si>
  <si>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</si>
  <si>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</si>
  <si>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</si>
  <si>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</si>
  <si>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</si>
  <si>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</si>
  <si>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</si>
  <si>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</si>
  <si>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</si>
  <si>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</si>
  <si>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</si>
  <si>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</si>
  <si>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</si>
  <si>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</si>
  <si>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</si>
  <si>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</si>
  <si>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</si>
  <si>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</si>
  <si>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</si>
  <si>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</si>
  <si>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</si>
  <si>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</si>
  <si>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</si>
  <si>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</si>
  <si>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</si>
  <si>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</si>
  <si>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</si>
  <si>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</si>
  <si>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</si>
  <si>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</si>
  <si>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</si>
  <si>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</si>
  <si>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</si>
  <si>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</si>
  <si>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</si>
  <si>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</si>
  <si>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</si>
  <si>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</si>
  <si>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</si>
  <si>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</si>
  <si>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</si>
  <si>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</si>
  <si>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</si>
  <si>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</si>
  <si>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</si>
  <si>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</si>
  <si>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</si>
  <si>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</si>
  <si>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</si>
  <si>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</si>
  <si>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</si>
  <si>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</si>
  <si>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</si>
  <si>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</si>
  <si>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</si>
  <si>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</si>
  <si>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</si>
  <si>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</si>
  <si>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</si>
  <si>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</si>
  <si>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</si>
  <si>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</si>
  <si>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</si>
  <si>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</si>
  <si>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</si>
  <si>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</si>
  <si>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</si>
  <si>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</si>
  <si>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</si>
  <si>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</si>
  <si>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</si>
  <si>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</si>
  <si>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</si>
  <si>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</si>
  <si>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</si>
  <si>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</si>
  <si>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</si>
  <si>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</si>
  <si>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</si>
  <si>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</si>
  <si>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</si>
  <si>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</si>
  <si>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</si>
  <si>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</si>
  <si>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</si>
  <si>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</si>
  <si>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</si>
  <si>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</si>
  <si>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</si>
  <si>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</si>
  <si>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</si>
  <si>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</si>
  <si>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</si>
  <si>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</si>
  <si>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</si>
  <si>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</si>
  <si>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</si>
  <si>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</si>
  <si>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</si>
  <si>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</si>
  <si>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</si>
  <si>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</si>
  <si>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</si>
  <si>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</si>
  <si>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</si>
  <si>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</si>
  <si>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</si>
  <si>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</si>
  <si>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</si>
  <si>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</si>
  <si>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</si>
  <si>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</si>
  <si>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</si>
  <si>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</si>
  <si>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</si>
  <si>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</si>
  <si>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</si>
  <si>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</si>
  <si>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</si>
  <si>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</si>
  <si>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</si>
  <si>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</si>
  <si>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</si>
  <si>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</si>
  <si>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</si>
  <si>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</si>
  <si>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</si>
  <si>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</si>
  <si>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</si>
  <si>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</si>
  <si>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</si>
  <si>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</si>
  <si>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</si>
  <si>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</si>
  <si>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</si>
  <si>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</si>
  <si>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</si>
  <si>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</si>
  <si>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</si>
  <si>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</si>
  <si>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</si>
  <si>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</si>
  <si>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</si>
  <si>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</si>
  <si>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</si>
  <si>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</si>
  <si>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</si>
  <si>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</si>
  <si>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</si>
  <si>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</si>
  <si>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</si>
  <si>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</si>
  <si>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</si>
  <si>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</si>
  <si>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</si>
  <si>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</si>
  <si>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</si>
  <si>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</si>
  <si>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</si>
  <si>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</si>
  <si>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</si>
  <si>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</si>
  <si>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</si>
  <si>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</si>
  <si>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</si>
  <si>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</si>
  <si>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</si>
  <si>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</si>
  <si>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</si>
  <si>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</si>
  <si>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</si>
  <si>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</si>
  <si>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</si>
  <si>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</si>
  <si>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</si>
  <si>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</si>
  <si>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</si>
  <si>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</si>
  <si>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</si>
  <si>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</si>
  <si>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</si>
  <si>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</si>
  <si>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</si>
  <si>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</si>
  <si>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</si>
  <si>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</si>
  <si>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</si>
  <si>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</si>
  <si>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</si>
  <si>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</si>
  <si>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</si>
  <si>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</si>
  <si>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</si>
  <si>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</si>
  <si>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</si>
  <si>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</si>
  <si>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</si>
  <si>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</si>
  <si>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</si>
  <si>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</si>
  <si>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</si>
  <si>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</si>
  <si>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</si>
  <si>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</si>
  <si>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</si>
  <si>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</si>
  <si>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</si>
  <si>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</si>
  <si>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</si>
  <si>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</si>
  <si>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</si>
  <si>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</si>
  <si>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</si>
  <si>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</si>
  <si>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</si>
  <si>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</si>
  <si>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</si>
  <si>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</si>
  <si>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</si>
  <si>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</si>
  <si>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</si>
  <si>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</si>
  <si>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</si>
  <si>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</si>
  <si>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</si>
  <si>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</si>
  <si>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</si>
  <si>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</si>
  <si>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</si>
  <si>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</si>
  <si>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</si>
  <si>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</si>
  <si>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</si>
  <si>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</si>
  <si>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</si>
  <si>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</si>
  <si>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</si>
  <si>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</si>
  <si>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</si>
  <si>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</si>
  <si>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</si>
  <si>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</si>
  <si>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</si>
  <si>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</si>
  <si>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</si>
  <si>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</si>
  <si>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</si>
  <si>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</si>
  <si>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</si>
  <si>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</si>
  <si>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</si>
  <si>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</si>
  <si>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</si>
  <si>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</si>
  <si>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</si>
  <si>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</si>
  <si>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</si>
  <si>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</si>
  <si>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</si>
  <si>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</si>
  <si>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</si>
  <si>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</si>
  <si>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</si>
  <si>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</si>
  <si>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</si>
  <si>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</si>
  <si>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</si>
  <si>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</si>
  <si>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</si>
  <si>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</si>
  <si>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</si>
  <si>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</si>
  <si>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</si>
  <si>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</si>
  <si>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</si>
  <si>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</si>
  <si>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</si>
  <si>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</si>
  <si>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</si>
  <si>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</si>
  <si>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</si>
  <si>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</si>
  <si>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</si>
  <si>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</si>
  <si>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</si>
  <si>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</si>
  <si>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</si>
  <si>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</si>
  <si>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</si>
  <si>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</si>
  <si>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</si>
  <si>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</si>
  <si>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</si>
  <si>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</si>
  <si>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</si>
  <si>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</si>
  <si>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</si>
  <si>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</si>
  <si>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</si>
  <si>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</si>
  <si>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</si>
  <si>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</si>
  <si>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</si>
  <si>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</si>
  <si>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</si>
  <si>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</si>
  <si>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</si>
  <si>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</si>
  <si>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</si>
  <si>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</si>
  <si>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</si>
  <si>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</si>
  <si>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</si>
  <si>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</si>
  <si>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</si>
  <si>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</si>
  <si>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</si>
  <si>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</si>
  <si>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</si>
  <si>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</si>
  <si>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</si>
  <si>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</si>
  <si>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</si>
  <si>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</si>
  <si>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</si>
  <si>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</si>
  <si>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</si>
  <si>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</si>
  <si>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</si>
  <si>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</si>
  <si>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</si>
  <si>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</si>
  <si>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</si>
  <si>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</si>
  <si>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</si>
  <si>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</si>
  <si>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</si>
  <si>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</si>
  <si>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</si>
  <si>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</si>
  <si>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</si>
  <si>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</si>
  <si>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</si>
  <si>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</si>
  <si>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</si>
  <si>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</si>
  <si>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</si>
  <si>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</si>
  <si>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</si>
  <si>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</si>
  <si>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</si>
  <si>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</si>
  <si>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</si>
  <si>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</si>
  <si>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</si>
  <si>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</si>
  <si>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</si>
  <si>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</si>
  <si>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</si>
  <si>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</si>
  <si>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</si>
  <si>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</si>
  <si>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</si>
  <si>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</si>
  <si>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</si>
  <si>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</si>
  <si>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</si>
  <si>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</si>
  <si>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</si>
  <si>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</si>
  <si>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</si>
  <si>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</si>
  <si>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</si>
  <si>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</si>
  <si>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</si>
  <si>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</si>
  <si>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</si>
  <si>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</si>
  <si>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</si>
  <si>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</si>
  <si>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</si>
  <si>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</si>
  <si>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</si>
  <si>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</si>
  <si>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</si>
  <si>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</si>
  <si>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</si>
  <si>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</si>
  <si>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</si>
  <si>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</si>
  <si>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</si>
  <si>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</si>
  <si>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</si>
  <si>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</si>
  <si>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</si>
  <si>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</si>
  <si>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</si>
  <si>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</si>
  <si>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</si>
  <si>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</si>
  <si>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</si>
  <si>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</si>
  <si>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</si>
  <si>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</si>
  <si>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</si>
  <si>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</si>
  <si>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</si>
  <si>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</si>
  <si>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</si>
  <si>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</si>
  <si>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</si>
  <si>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</si>
  <si>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</si>
  <si>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</si>
  <si>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</si>
  <si>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</si>
  <si>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</si>
  <si>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</si>
  <si>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</si>
  <si>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</si>
  <si>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</si>
  <si>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</si>
  <si>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</si>
  <si>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</si>
  <si>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</si>
  <si>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</si>
  <si>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</si>
  <si>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</si>
  <si>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</si>
  <si>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</si>
  <si>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</si>
  <si>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</si>
  <si>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</si>
  <si>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</si>
  <si>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</si>
  <si>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</si>
  <si>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</si>
  <si>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</si>
  <si>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</si>
  <si>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</si>
  <si>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</si>
  <si>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</si>
  <si>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</si>
  <si>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</si>
  <si>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</si>
  <si>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</si>
  <si>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</si>
  <si>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</si>
  <si>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</si>
  <si>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</si>
  <si>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</si>
  <si>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</si>
  <si>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</si>
  <si>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</si>
  <si>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</si>
  <si>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</si>
  <si>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</si>
  <si>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</si>
  <si>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</si>
  <si>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</si>
  <si>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</si>
  <si>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</si>
  <si>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</si>
  <si>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</si>
  <si>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</si>
  <si>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</si>
  <si>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</si>
  <si>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</si>
  <si>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</si>
  <si>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</si>
  <si>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</si>
  <si>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</si>
  <si>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</si>
  <si>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</si>
  <si>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</si>
  <si>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</si>
  <si>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</si>
  <si>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</si>
  <si>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</si>
  <si>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</si>
  <si>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</si>
  <si>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</si>
  <si>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</si>
  <si>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</si>
  <si>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</si>
  <si>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</si>
  <si>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</si>
  <si>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</si>
  <si>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</si>
  <si>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</si>
  <si>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</si>
  <si>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</si>
  <si>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</si>
  <si>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</si>
  <si>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</si>
  <si>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</si>
  <si>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</si>
  <si>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</si>
  <si>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</si>
  <si>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</si>
  <si>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</si>
  <si>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</si>
  <si>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</si>
  <si>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</si>
  <si>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</si>
  <si>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</si>
  <si>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</si>
  <si>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</si>
  <si>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</si>
  <si>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</si>
  <si>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</si>
  <si>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</si>
  <si>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</si>
  <si>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</si>
  <si>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</si>
  <si>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</si>
  <si>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</si>
  <si>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</si>
  <si>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</si>
  <si>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</si>
  <si>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</si>
  <si>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</si>
  <si>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</si>
  <si>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</si>
  <si>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</si>
  <si>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</si>
  <si>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</si>
  <si>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</si>
  <si>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</si>
  <si>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</si>
  <si>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</si>
  <si>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</si>
  <si>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</si>
  <si>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</si>
  <si>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</si>
  <si>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</si>
  <si>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</si>
  <si>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</si>
  <si>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</si>
  <si>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</si>
  <si>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</si>
  <si>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</si>
  <si>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</si>
  <si>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</si>
  <si>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</si>
  <si>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</si>
  <si>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</si>
  <si>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</si>
  <si>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</si>
  <si>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</si>
  <si>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</si>
  <si>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</si>
  <si>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</si>
  <si>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</si>
  <si>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</si>
  <si>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</si>
  <si>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</si>
  <si>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</si>
  <si>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</si>
  <si>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</si>
  <si>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</si>
  <si>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</si>
  <si>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</si>
  <si>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</si>
  <si>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</si>
  <si>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</si>
  <si>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</si>
  <si>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</si>
  <si>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</si>
  <si>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</si>
  <si>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</si>
  <si>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</si>
  <si>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</si>
  <si>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</si>
  <si>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</si>
  <si>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</si>
  <si>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</si>
  <si>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</si>
  <si>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</si>
  <si>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</si>
  <si>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</si>
  <si>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</si>
  <si>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</si>
  <si>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</si>
  <si>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</si>
  <si>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</si>
  <si>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</si>
  <si>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</si>
  <si>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</si>
  <si>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</si>
  <si>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</si>
  <si>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</si>
  <si>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</si>
  <si>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</si>
  <si>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</si>
  <si>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</si>
  <si>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</si>
  <si>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</si>
  <si>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</si>
  <si>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</si>
  <si>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</si>
  <si>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</si>
  <si>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</si>
  <si>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</si>
  <si>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</si>
  <si>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</si>
  <si>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</si>
  <si>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</si>
  <si>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</si>
  <si>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</si>
  <si>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</si>
  <si>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</si>
  <si>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</si>
  <si>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</si>
  <si>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</si>
  <si>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</si>
  <si>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</si>
  <si>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</si>
  <si>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</si>
  <si>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</si>
  <si>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</si>
  <si>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</si>
  <si>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</si>
  <si>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</si>
  <si>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</si>
  <si>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</si>
  <si>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</si>
  <si>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</si>
  <si>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</si>
  <si>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</si>
  <si>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</si>
  <si>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</si>
  <si>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</si>
  <si>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</si>
  <si>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</si>
  <si>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</si>
  <si>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</si>
  <si>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</si>
  <si>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</si>
  <si>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</si>
  <si>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</si>
  <si>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</si>
  <si>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</si>
  <si>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</si>
  <si>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</si>
  <si>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</si>
  <si>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</si>
  <si>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</si>
  <si>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</si>
  <si>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</si>
  <si>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</si>
  <si>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</si>
  <si>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</si>
  <si>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</si>
  <si>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</si>
  <si>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</si>
  <si>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</si>
  <si>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</si>
  <si>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</si>
  <si>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</si>
  <si>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</si>
  <si>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</si>
  <si>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</si>
  <si>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</si>
  <si>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</si>
  <si>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</si>
  <si>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</si>
  <si>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</si>
  <si>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</si>
  <si>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</si>
  <si>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</si>
  <si>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</si>
  <si>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</si>
  <si>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</si>
  <si>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</si>
  <si>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</si>
  <si>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</si>
  <si>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</si>
  <si>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</si>
  <si>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</si>
  <si>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</si>
  <si>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</si>
  <si>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</si>
  <si>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</si>
  <si>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</si>
  <si>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</si>
  <si>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</si>
  <si>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</si>
  <si>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</si>
  <si>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</si>
  <si>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</si>
  <si>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</si>
  <si>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</si>
  <si>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</si>
  <si>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</si>
  <si>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</si>
  <si>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</si>
  <si>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</si>
  <si>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</si>
  <si>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</si>
  <si>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</si>
  <si>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</si>
  <si>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</si>
  <si>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</si>
  <si>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</si>
  <si>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</si>
  <si>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</si>
  <si>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</si>
  <si>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</si>
  <si>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</si>
  <si>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</si>
  <si>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</si>
  <si>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</si>
  <si>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</si>
  <si>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</si>
  <si>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</si>
  <si>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</si>
  <si>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</si>
  <si>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</si>
  <si>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</si>
  <si>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</si>
  <si>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</si>
  <si>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</si>
  <si>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</si>
  <si>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</si>
  <si>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</si>
  <si>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</si>
  <si>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</si>
  <si>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</si>
  <si>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</si>
  <si>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</si>
  <si>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</si>
  <si>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</si>
  <si>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</si>
  <si>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</si>
  <si>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</si>
  <si>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</si>
  <si>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</si>
  <si>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</si>
  <si>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</si>
  <si>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</si>
  <si>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</si>
  <si>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</si>
  <si>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</si>
  <si>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</si>
  <si>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</si>
  <si>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</si>
  <si>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</si>
  <si>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</si>
  <si>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</si>
  <si>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</si>
  <si>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</si>
  <si>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</si>
  <si>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</si>
  <si>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</si>
  <si>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</si>
  <si>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</si>
  <si>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</si>
  <si>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</si>
  <si>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</si>
  <si>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</si>
  <si>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</si>
  <si>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</si>
  <si>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</si>
  <si>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</si>
  <si>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</si>
  <si>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</si>
  <si>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</si>
  <si>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</si>
  <si>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</si>
  <si>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</si>
  <si>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</si>
  <si>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</si>
  <si>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</si>
  <si>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</si>
  <si>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</si>
  <si>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</si>
  <si>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</si>
  <si>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</si>
  <si>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</si>
  <si>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</si>
  <si>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</si>
  <si>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</si>
  <si>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</si>
  <si>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</si>
  <si>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</si>
  <si>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</si>
  <si>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</si>
  <si>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</si>
  <si>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</si>
  <si>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</si>
  <si>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</si>
  <si>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</si>
  <si>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</si>
  <si>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</si>
  <si>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</si>
  <si>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</si>
  <si>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</si>
  <si>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</si>
  <si>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</si>
  <si>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</si>
  <si>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</si>
  <si>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</si>
  <si>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</si>
  <si>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</si>
  <si>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</si>
  <si>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</si>
  <si>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</si>
  <si>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</si>
  <si>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</si>
  <si>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</si>
  <si>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</si>
  <si>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</si>
  <si>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</si>
  <si>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</si>
  <si>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</si>
  <si>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</si>
  <si>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</si>
  <si>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</si>
  <si>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</si>
  <si>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</si>
  <si>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</si>
  <si>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</si>
  <si>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</si>
  <si>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</si>
  <si>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</si>
  <si>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</si>
  <si>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</si>
  <si>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</si>
  <si>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</si>
  <si>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</si>
  <si>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</si>
  <si>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</si>
  <si>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</si>
  <si>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</si>
  <si>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</si>
  <si>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</si>
  <si>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</si>
  <si>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</si>
  <si>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</si>
  <si>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</si>
  <si>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</si>
  <si>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</si>
  <si>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</si>
  <si>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</si>
  <si>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</si>
  <si>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</si>
  <si>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</si>
  <si>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</si>
  <si>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</si>
  <si>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</si>
  <si>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</si>
  <si>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</si>
  <si>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</si>
  <si>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</si>
  <si>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</si>
  <si>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</si>
  <si>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</si>
  <si>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</si>
  <si>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</si>
  <si>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</si>
  <si>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</si>
  <si>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</si>
  <si>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</si>
  <si>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</si>
  <si>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</si>
  <si>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</si>
  <si>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</si>
  <si>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</si>
  <si>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</si>
  <si>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</si>
  <si>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</si>
  <si>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</si>
  <si>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</si>
  <si>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</si>
  <si>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</si>
  <si>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</si>
  <si>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</si>
  <si>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</si>
  <si>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</si>
  <si>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</si>
  <si>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</si>
  <si>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</si>
  <si>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</si>
  <si>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</si>
  <si>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</si>
  <si>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</si>
  <si>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</si>
  <si>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</si>
  <si>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</si>
  <si>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</si>
  <si>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</si>
  <si>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</si>
  <si>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</si>
  <si>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</si>
  <si>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</si>
  <si>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</si>
  <si>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</si>
  <si>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</si>
  <si>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</si>
  <si>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</si>
  <si>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</si>
  <si>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</si>
  <si>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</si>
  <si>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</si>
  <si>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</si>
  <si>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</si>
  <si>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</si>
  <si>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</si>
  <si>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</si>
  <si>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</si>
  <si>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</si>
  <si>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</si>
  <si>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</si>
  <si>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</si>
  <si>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</si>
  <si>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</si>
  <si>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</si>
  <si>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</si>
  <si>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</si>
  <si>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</si>
  <si>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</si>
  <si>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</si>
  <si>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</si>
  <si>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</si>
  <si>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</si>
  <si>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</si>
  <si>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</si>
  <si>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</si>
  <si>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</si>
  <si>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</si>
  <si>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</si>
  <si>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</si>
  <si>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</si>
  <si>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</si>
  <si>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</si>
  <si>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</si>
  <si>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</si>
  <si>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</si>
  <si>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</si>
  <si>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</si>
  <si>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</si>
  <si>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</si>
  <si>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</si>
  <si>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</si>
  <si>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</si>
  <si>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</si>
  <si>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</si>
  <si>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</si>
  <si>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</si>
  <si>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</si>
  <si>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</si>
  <si>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</si>
  <si>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</si>
  <si>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</si>
  <si>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</si>
  <si>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</si>
  <si>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</si>
  <si>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</si>
  <si>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</si>
  <si>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</si>
  <si>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</si>
  <si>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</si>
  <si>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</si>
  <si>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</si>
  <si>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</si>
  <si>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</si>
  <si>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</si>
  <si>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</si>
  <si>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</si>
  <si>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</si>
  <si>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</si>
  <si>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</si>
  <si>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</si>
  <si>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</si>
  <si>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</si>
  <si>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</si>
  <si>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</si>
  <si>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</si>
  <si>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</si>
  <si>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</si>
  <si>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</si>
  <si>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</si>
  <si>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</si>
  <si>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</si>
  <si>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</si>
  <si>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</si>
  <si>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</si>
  <si>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</si>
  <si>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</si>
  <si>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</si>
  <si>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</si>
  <si>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</si>
  <si>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</si>
  <si>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</si>
  <si>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</si>
  <si>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</si>
  <si>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</si>
  <si>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</si>
  <si>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</si>
  <si>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</si>
  <si>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</si>
  <si>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</si>
  <si>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</si>
  <si>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</si>
  <si>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</si>
  <si>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</si>
  <si>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</si>
  <si>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</si>
  <si>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</si>
  <si>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</si>
  <si>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</si>
  <si>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</si>
  <si>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</si>
  <si>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</si>
  <si>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</si>
  <si>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</si>
  <si>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</si>
  <si>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</si>
  <si>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</si>
  <si>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</si>
  <si>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</si>
  <si>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</si>
  <si>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</si>
  <si>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</si>
  <si>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</si>
  <si>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</si>
  <si>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</si>
  <si>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</si>
  <si>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</si>
  <si>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</si>
  <si>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</si>
  <si>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</si>
  <si>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</si>
  <si>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</si>
  <si>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</si>
  <si>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</si>
  <si>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</si>
  <si>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</si>
  <si>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</si>
  <si>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</si>
  <si>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</si>
  <si>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</si>
  <si>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</si>
  <si>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</si>
  <si>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</si>
  <si>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</si>
  <si>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</si>
  <si>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</si>
  <si>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</si>
  <si>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</si>
  <si>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</si>
  <si>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</si>
  <si>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</si>
  <si>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</si>
  <si>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</si>
  <si>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</si>
  <si>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</si>
  <si>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</si>
  <si>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</si>
  <si>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</si>
  <si>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</si>
  <si>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</si>
  <si>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</si>
  <si>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</si>
  <si>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</si>
  <si>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</si>
  <si>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</si>
  <si>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</si>
  <si>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</si>
  <si>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</si>
  <si>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</si>
  <si>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</si>
  <si>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</si>
  <si>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</si>
  <si>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</si>
  <si>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</si>
  <si>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</si>
  <si>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</si>
  <si>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</si>
  <si>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</si>
  <si>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</si>
  <si>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</si>
  <si>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</si>
  <si>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</si>
  <si>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</si>
  <si>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</si>
  <si>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</si>
  <si>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</si>
  <si>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</si>
  <si>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</si>
  <si>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</si>
  <si>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</si>
  <si>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</si>
  <si>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</si>
  <si>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</si>
  <si>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</si>
  <si>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Výchozí známka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</si>
  <si>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</si>
  <si>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</si>
  <si>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</si>
  <si>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</si>
  <si>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</si>
  <si>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</si>
  <si>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</si>
  <si>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</si>
  <si>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</si>
  <si>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</si>
  <si>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</si>
  <si>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</si>
  <si>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</si>
  <si>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</si>
  <si>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</si>
  <si>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</si>
  <si>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</si>
  <si>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</si>
  <si>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</si>
  <si>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</si>
  <si>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</si>
  <si>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</si>
  <si>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</si>
  <si>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</si>
  <si>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</si>
  <si>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</si>
  <si>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</si>
  <si>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</si>
  <si>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</si>
  <si>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</si>
  <si>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</si>
  <si>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</si>
  <si>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</si>
  <si>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Pečiková</t>
  </si>
  <si>
    <t>Ester</t>
  </si>
  <si>
    <t>Zlata</t>
  </si>
  <si>
    <t>Lorencová</t>
  </si>
  <si>
    <t>Sofia</t>
  </si>
  <si>
    <t>Dita</t>
  </si>
  <si>
    <t>Darja</t>
  </si>
  <si>
    <t>Ilona</t>
  </si>
  <si>
    <t>Kofrorňová</t>
  </si>
  <si>
    <t>Poláková</t>
  </si>
  <si>
    <t>Leontýna</t>
  </si>
  <si>
    <t>Hosová</t>
  </si>
  <si>
    <t>Stella</t>
  </si>
  <si>
    <t>Valerie</t>
  </si>
  <si>
    <t>Krystína</t>
  </si>
  <si>
    <t>Pribilincová</t>
  </si>
  <si>
    <t>Krulišová</t>
  </si>
  <si>
    <t>Klempířová</t>
  </si>
  <si>
    <t>Anastasia</t>
  </si>
  <si>
    <t>Bulantová</t>
  </si>
  <si>
    <t>Rozalia</t>
  </si>
  <si>
    <t>Kasimira</t>
  </si>
  <si>
    <t>Stefanie</t>
  </si>
  <si>
    <t>Zofia</t>
  </si>
  <si>
    <t>Daria</t>
  </si>
  <si>
    <t>Vanessa</t>
  </si>
  <si>
    <t>Jevgenija</t>
  </si>
  <si>
    <t>Alina</t>
  </si>
  <si>
    <t>Adela</t>
  </si>
  <si>
    <t>Emma</t>
  </si>
  <si>
    <t>Barbara</t>
  </si>
  <si>
    <t>Sophia</t>
  </si>
  <si>
    <t>Vanesa</t>
  </si>
  <si>
    <t>Rauh</t>
  </si>
  <si>
    <t>Elea</t>
  </si>
  <si>
    <t>Rajch</t>
  </si>
  <si>
    <t>Alica</t>
  </si>
  <si>
    <t>Anežka</t>
  </si>
  <si>
    <t>Annika</t>
  </si>
  <si>
    <t>Magdalena</t>
  </si>
  <si>
    <t>Johanka</t>
  </si>
  <si>
    <t>Anicia</t>
  </si>
  <si>
    <t>Clara</t>
  </si>
  <si>
    <t>Elisabeth</t>
  </si>
  <si>
    <t>Juliána</t>
  </si>
  <si>
    <t>Jayme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</si>
  <si>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</si>
  <si>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</si>
  <si>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</si>
  <si>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</si>
  <si>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</si>
  <si>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</si>
  <si>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</si>
  <si>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</si>
  <si>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</si>
  <si>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</si>
  <si>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</si>
  <si>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</si>
  <si>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</si>
  <si>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</si>
  <si>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</si>
  <si>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Permedlová Nikola</t>
  </si>
  <si>
    <t>Blažková Nikola</t>
  </si>
  <si>
    <t>Říhová Karolína</t>
  </si>
  <si>
    <t>GSK Tábor</t>
  </si>
  <si>
    <t>TJ Sokol Bernartice</t>
  </si>
  <si>
    <t>Pindurová Eliška</t>
  </si>
  <si>
    <t>Gallinová Anna</t>
  </si>
  <si>
    <t>Kruťková Laura</t>
  </si>
  <si>
    <t>Fedáková Johana</t>
  </si>
  <si>
    <t>Lacinová Andrea</t>
  </si>
  <si>
    <t>Kuchtová Tereza</t>
  </si>
  <si>
    <t>Volfová Viktorie</t>
  </si>
  <si>
    <t>Kadlecová Andrea</t>
  </si>
  <si>
    <t>Pouzarová Leona</t>
  </si>
  <si>
    <t>Petříková Valentýna</t>
  </si>
  <si>
    <t>Komendová Nikola</t>
  </si>
  <si>
    <t>4. závod 27. ročníku Jihočeské ligy</t>
  </si>
  <si>
    <t xml:space="preserve"> 9 kategorie - Kadetka starší, ročník 2005-2035</t>
  </si>
  <si>
    <t>Pintová Andrea</t>
  </si>
  <si>
    <t>Filipová Eliška</t>
  </si>
  <si>
    <t>Fořtová Denisa</t>
  </si>
  <si>
    <t>Korytová Ludmila</t>
  </si>
  <si>
    <t>Pravdová Jitka</t>
  </si>
  <si>
    <t>2.kategorie - Přípravka B, ročník 2012</t>
  </si>
  <si>
    <t>4.kategorie - Naděje mladší, ročník 2009-2010</t>
  </si>
  <si>
    <t>5.kategorie - Naděje starší A, ročník 2007</t>
  </si>
  <si>
    <t>6.kategorie - Naděje straší B, ročník 2008</t>
  </si>
  <si>
    <t>7.kategorie - Kadetky mladší, ročník 2007-2008</t>
  </si>
  <si>
    <t>3a</t>
  </si>
  <si>
    <t>3b</t>
  </si>
  <si>
    <t>8.kategorie - Kadetky starší, ročník 2006-2004</t>
  </si>
  <si>
    <t>10.kategorie - Dorostenky, ročník 2003 a starší</t>
  </si>
  <si>
    <t>11.kategorie - Seniorky, ročník 2003 a starší</t>
  </si>
  <si>
    <t>2. března 2019</t>
  </si>
  <si>
    <t>Horáková Nela</t>
  </si>
  <si>
    <t>9.kategorie - Juniorky, ročník 2006-2004</t>
  </si>
  <si>
    <t>Lopes De Mendonca Elisa</t>
  </si>
  <si>
    <t>MG TJ Jiskra Humpolec</t>
  </si>
  <si>
    <t>Bártlová Stela</t>
  </si>
  <si>
    <t>3b.kategorie - Naděje nejmladší, ročník 2011</t>
  </si>
  <si>
    <t>Benešová Tereza</t>
  </si>
  <si>
    <t>Čechová Martina</t>
  </si>
  <si>
    <t>Marousková Sarah</t>
  </si>
  <si>
    <t>Kalinová Eva</t>
  </si>
  <si>
    <t>Pouličková Gabriela</t>
  </si>
  <si>
    <t>Němcová Aneta</t>
  </si>
  <si>
    <t xml:space="preserve">Suková Eliška </t>
  </si>
  <si>
    <t>Míková Teodora</t>
  </si>
  <si>
    <t>Kratochvílová Monika</t>
  </si>
  <si>
    <t>Procházková Beata</t>
  </si>
  <si>
    <t>Míková Eliška</t>
  </si>
  <si>
    <t>Deimová Anna</t>
  </si>
  <si>
    <t>Procházková Kristina</t>
  </si>
  <si>
    <t xml:space="preserve">Bendová Barbora  </t>
  </si>
  <si>
    <t>Pěstová Linda</t>
  </si>
  <si>
    <t>SKMG Máj České Budějovice</t>
  </si>
  <si>
    <t>Frantíková Stela</t>
  </si>
  <si>
    <t>Korálová Viktorie</t>
  </si>
  <si>
    <t>Kálalová Emma</t>
  </si>
  <si>
    <t>Návarová Michaela</t>
  </si>
  <si>
    <t>Petscherová Natálie</t>
  </si>
  <si>
    <t>Pouzarová Linda</t>
  </si>
  <si>
    <t>Škaroupková Veronika</t>
  </si>
  <si>
    <t>Špirochová Tereza</t>
  </si>
  <si>
    <t>Hanusová Kateřina</t>
  </si>
  <si>
    <t>Churanová Amélie</t>
  </si>
  <si>
    <t>Kotašková Elen</t>
  </si>
  <si>
    <t>Berchová Jolana</t>
  </si>
  <si>
    <t>Hadačová Vanda</t>
  </si>
  <si>
    <t>Majerová Karolína</t>
  </si>
  <si>
    <t>Škochová Adéla</t>
  </si>
  <si>
    <t>Bromová Klára</t>
  </si>
  <si>
    <t>Bretšnajdrová Lucie</t>
  </si>
  <si>
    <t>TJ Slavoj Plzeň</t>
  </si>
  <si>
    <t>3a.kategorie - Naděje nejmladší ročník 2011</t>
  </si>
  <si>
    <t xml:space="preserve">3. závod 28. ročníku Jihočeské ligy </t>
  </si>
  <si>
    <t>3. závod 28. ročníku Jihočeské ligy</t>
  </si>
  <si>
    <t>4.kategorie - Naděje mladší, ročník 2010-2009</t>
  </si>
  <si>
    <t>sestava se švihadlem</t>
  </si>
  <si>
    <t>Strupková Sára</t>
  </si>
  <si>
    <t>1.-2</t>
  </si>
  <si>
    <t>míč</t>
  </si>
  <si>
    <t>švih</t>
  </si>
  <si>
    <t>stuha</t>
  </si>
  <si>
    <t>kuž</t>
  </si>
  <si>
    <t>obruč</t>
  </si>
  <si>
    <t>1,8</t>
  </si>
  <si>
    <t>1,6</t>
  </si>
  <si>
    <t>0,9</t>
  </si>
  <si>
    <t>1,2</t>
  </si>
  <si>
    <t>2</t>
  </si>
  <si>
    <t>0,8</t>
  </si>
  <si>
    <t>2,1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</si>
</sst>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Times New Roman"/>
      <family val="1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13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Comic Sans MS"/>
      <family val="4"/>
    </font>
    <font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double"/>
      <bottom/>
    </border>
    <border>
      <left style="thin"/>
      <right style="double"/>
      <top style="thin"/>
      <bottom style="double"/>
    </border>
    <border>
      <left/>
      <right style="double"/>
      <top/>
      <bottom/>
    </border>
    <border>
      <left/>
      <right/>
      <top style="double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 style="double"/>
      <right style="double"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/>
      <right style="double"/>
      <top style="thin"/>
      <bottom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/>
      <right style="thin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double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 style="thin"/>
      <top/>
      <bottom/>
    </border>
    <border>
      <left style="double"/>
      <right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4" fillId="24" borderId="16" xfId="0" applyNumberFormat="1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4" fillId="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25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4" fontId="30" fillId="0" borderId="0" xfId="38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164" fontId="29" fillId="0" borderId="31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22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29" fillId="0" borderId="28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19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9" fillId="0" borderId="32" xfId="0" applyFont="1" applyBorder="1" applyAlignment="1">
      <alignment/>
    </xf>
    <xf numFmtId="2" fontId="2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29" fillId="0" borderId="32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164" fontId="29" fillId="0" borderId="35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9" fillId="0" borderId="34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2" fontId="29" fillId="0" borderId="37" xfId="0" applyNumberFormat="1" applyFont="1" applyBorder="1" applyAlignment="1">
      <alignment horizontal="center"/>
    </xf>
    <xf numFmtId="2" fontId="29" fillId="0" borderId="34" xfId="0" applyNumberFormat="1" applyFont="1" applyBorder="1" applyAlignment="1">
      <alignment horizontal="center"/>
    </xf>
    <xf numFmtId="164" fontId="29" fillId="0" borderId="38" xfId="0" applyNumberFormat="1" applyFont="1" applyBorder="1" applyAlignment="1">
      <alignment horizontal="center"/>
    </xf>
    <xf numFmtId="164" fontId="29" fillId="0" borderId="39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vertical="center"/>
    </xf>
    <xf numFmtId="1" fontId="4" fillId="0" borderId="32" xfId="0" applyNumberFormat="1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35" fillId="0" borderId="40" xfId="0" applyNumberFormat="1" applyFont="1" applyBorder="1" applyAlignment="1">
      <alignment vertical="center"/>
    </xf>
    <xf numFmtId="1" fontId="4" fillId="0" borderId="44" xfId="0" applyNumberFormat="1" applyFont="1" applyBorder="1" applyAlignment="1">
      <alignment vertical="center"/>
    </xf>
    <xf numFmtId="0" fontId="5" fillId="0" borderId="4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7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35" fillId="0" borderId="3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0" fontId="5" fillId="0" borderId="3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49" xfId="0" applyFont="1" applyBorder="1" applyAlignment="1">
      <alignment/>
    </xf>
    <xf numFmtId="1" fontId="2" fillId="0" borderId="5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/>
    </xf>
    <xf numFmtId="0" fontId="29" fillId="0" borderId="38" xfId="0" applyFont="1" applyBorder="1" applyAlignment="1">
      <alignment/>
    </xf>
    <xf numFmtId="0" fontId="29" fillId="0" borderId="51" xfId="0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31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29" fillId="0" borderId="40" xfId="0" applyFont="1" applyBorder="1" applyAlignment="1">
      <alignment horizontal="center"/>
    </xf>
    <xf numFmtId="0" fontId="29" fillId="0" borderId="44" xfId="0" applyFont="1" applyBorder="1" applyAlignment="1">
      <alignment/>
    </xf>
    <xf numFmtId="164" fontId="29" fillId="0" borderId="40" xfId="0" applyNumberFormat="1" applyFont="1" applyBorder="1" applyAlignment="1">
      <alignment horizontal="center"/>
    </xf>
    <xf numFmtId="2" fontId="29" fillId="0" borderId="40" xfId="0" applyNumberFormat="1" applyFont="1" applyBorder="1" applyAlignment="1">
      <alignment horizontal="center"/>
    </xf>
    <xf numFmtId="164" fontId="29" fillId="0" borderId="44" xfId="0" applyNumberFormat="1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3" xfId="0" applyFont="1" applyBorder="1" applyAlignment="1">
      <alignment/>
    </xf>
    <xf numFmtId="164" fontId="29" fillId="0" borderId="43" xfId="0" applyNumberFormat="1" applyFont="1" applyBorder="1" applyAlignment="1">
      <alignment horizontal="center"/>
    </xf>
    <xf numFmtId="0" fontId="36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2" fontId="29" fillId="0" borderId="32" xfId="0" applyNumberFormat="1" applyFont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2" fontId="2" fillId="4" borderId="55" xfId="0" applyNumberFormat="1" applyFont="1" applyFill="1" applyBorder="1" applyAlignment="1">
      <alignment horizontal="center" vertical="center"/>
    </xf>
    <xf numFmtId="2" fontId="2" fillId="4" borderId="56" xfId="0" applyNumberFormat="1" applyFont="1" applyFill="1" applyBorder="1" applyAlignment="1">
      <alignment horizontal="center" vertical="center"/>
    </xf>
    <xf numFmtId="164" fontId="4" fillId="25" borderId="57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4" fillId="25" borderId="1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0" fontId="5" fillId="0" borderId="58" xfId="0" applyFont="1" applyBorder="1" applyAlignment="1">
      <alignment/>
    </xf>
    <xf numFmtId="0" fontId="5" fillId="0" borderId="54" xfId="0" applyFont="1" applyFill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164" fontId="4" fillId="4" borderId="59" xfId="0" applyNumberFormat="1" applyFont="1" applyFill="1" applyBorder="1" applyAlignment="1">
      <alignment horizontal="center" vertical="center"/>
    </xf>
    <xf numFmtId="2" fontId="0" fillId="4" borderId="60" xfId="0" applyNumberFormat="1" applyFont="1" applyFill="1" applyBorder="1" applyAlignment="1">
      <alignment horizontal="center" vertical="center"/>
    </xf>
    <xf numFmtId="2" fontId="0" fillId="4" borderId="56" xfId="0" applyNumberFormat="1" applyFont="1" applyFill="1" applyBorder="1" applyAlignment="1">
      <alignment horizontal="center" vertical="center"/>
    </xf>
    <xf numFmtId="2" fontId="2" fillId="4" borderId="61" xfId="0" applyNumberFormat="1" applyFont="1" applyFill="1" applyBorder="1" applyAlignment="1">
      <alignment horizontal="center" vertical="center"/>
    </xf>
    <xf numFmtId="164" fontId="4" fillId="25" borderId="6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" fontId="5" fillId="4" borderId="56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1" fillId="25" borderId="0" xfId="0" applyNumberFormat="1" applyFont="1" applyFill="1" applyAlignment="1">
      <alignment/>
    </xf>
    <xf numFmtId="49" fontId="1" fillId="4" borderId="0" xfId="0" applyNumberFormat="1" applyFont="1" applyFill="1" applyAlignment="1">
      <alignment/>
    </xf>
    <xf numFmtId="49" fontId="1" fillId="26" borderId="0" xfId="0" applyNumberFormat="1" applyFont="1" applyFill="1" applyAlignment="1">
      <alignment/>
    </xf>
    <xf numFmtId="49" fontId="1" fillId="7" borderId="0" xfId="0" applyNumberFormat="1" applyFont="1" applyFill="1" applyAlignment="1">
      <alignment/>
    </xf>
    <xf numFmtId="49" fontId="1" fillId="3" borderId="0" xfId="0" applyNumberFormat="1" applyFont="1" applyFill="1" applyAlignment="1">
      <alignment/>
    </xf>
    <xf numFmtId="0" fontId="3" fillId="0" borderId="10" xfId="0" applyFont="1" applyBorder="1" applyAlignment="1">
      <alignment horizontal="left" vertical="center"/>
    </xf>
    <xf numFmtId="2" fontId="5" fillId="25" borderId="56" xfId="0" applyNumberFormat="1" applyFont="1" applyFill="1" applyBorder="1" applyAlignment="1">
      <alignment horizontal="center" vertical="center"/>
    </xf>
    <xf numFmtId="0" fontId="38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1" fontId="2" fillId="0" borderId="13" xfId="0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29" fillId="0" borderId="49" xfId="0" applyFont="1" applyBorder="1" applyAlignment="1">
      <alignment horizontal="center"/>
    </xf>
    <xf numFmtId="0" fontId="29" fillId="0" borderId="48" xfId="0" applyFont="1" applyBorder="1" applyAlignment="1">
      <alignment/>
    </xf>
    <xf numFmtId="0" fontId="29" fillId="0" borderId="33" xfId="0" applyFont="1" applyBorder="1" applyAlignment="1">
      <alignment/>
    </xf>
    <xf numFmtId="14" fontId="0" fillId="17" borderId="0" xfId="0" applyNumberFormat="1" applyFill="1" applyAlignment="1">
      <alignment horizontal="right"/>
    </xf>
    <xf numFmtId="0" fontId="27" fillId="24" borderId="0" xfId="0" applyFont="1" applyFill="1" applyAlignment="1">
      <alignment horizontal="center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0" fillId="8" borderId="0" xfId="0" applyFill="1" applyBorder="1" applyAlignment="1">
      <alignment/>
    </xf>
    <xf numFmtId="1" fontId="3" fillId="0" borderId="4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0" fillId="0" borderId="54" xfId="0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5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9" fillId="0" borderId="41" xfId="0" applyNumberFormat="1" applyFont="1" applyBorder="1" applyAlignment="1">
      <alignment horizontal="center"/>
    </xf>
    <xf numFmtId="1" fontId="29" fillId="0" borderId="41" xfId="0" applyNumberFormat="1" applyFont="1" applyBorder="1" applyAlignment="1">
      <alignment/>
    </xf>
    <xf numFmtId="1" fontId="29" fillId="0" borderId="41" xfId="0" applyNumberFormat="1" applyFont="1" applyBorder="1" applyAlignment="1">
      <alignment horizontal="left"/>
    </xf>
    <xf numFmtId="164" fontId="29" fillId="0" borderId="41" xfId="0" applyNumberFormat="1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164" fontId="29" fillId="0" borderId="67" xfId="0" applyNumberFormat="1" applyFont="1" applyBorder="1" applyAlignment="1">
      <alignment horizontal="center"/>
    </xf>
    <xf numFmtId="164" fontId="29" fillId="0" borderId="68" xfId="0" applyNumberFormat="1" applyFont="1" applyBorder="1" applyAlignment="1">
      <alignment horizontal="center"/>
    </xf>
    <xf numFmtId="164" fontId="29" fillId="0" borderId="69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70" xfId="0" applyFont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 horizontal="left"/>
    </xf>
    <xf numFmtId="0" fontId="27" fillId="5" borderId="0" xfId="0" applyFont="1" applyFill="1" applyAlignment="1">
      <alignment/>
    </xf>
    <xf numFmtId="49" fontId="39" fillId="5" borderId="0" xfId="0" applyNumberFormat="1" applyFont="1" applyFill="1" applyAlignment="1">
      <alignment/>
    </xf>
    <xf numFmtId="0" fontId="4" fillId="0" borderId="3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9" fillId="0" borderId="71" xfId="0" applyNumberFormat="1" applyFont="1" applyBorder="1" applyAlignment="1">
      <alignment horizontal="center"/>
    </xf>
    <xf numFmtId="1" fontId="29" fillId="0" borderId="71" xfId="0" applyNumberFormat="1" applyFont="1" applyBorder="1" applyAlignment="1">
      <alignment/>
    </xf>
    <xf numFmtId="1" fontId="29" fillId="0" borderId="71" xfId="0" applyNumberFormat="1" applyFont="1" applyBorder="1" applyAlignment="1">
      <alignment horizontal="left"/>
    </xf>
    <xf numFmtId="164" fontId="29" fillId="0" borderId="56" xfId="0" applyNumberFormat="1" applyFont="1" applyBorder="1" applyAlignment="1">
      <alignment horizontal="center"/>
    </xf>
    <xf numFmtId="2" fontId="29" fillId="0" borderId="72" xfId="0" applyNumberFormat="1" applyFont="1" applyBorder="1" applyAlignment="1">
      <alignment horizontal="center"/>
    </xf>
    <xf numFmtId="164" fontId="29" fillId="0" borderId="71" xfId="0" applyNumberFormat="1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73" xfId="0" applyFont="1" applyBorder="1" applyAlignment="1">
      <alignment/>
    </xf>
    <xf numFmtId="0" fontId="29" fillId="0" borderId="56" xfId="0" applyFont="1" applyBorder="1" applyAlignment="1">
      <alignment horizontal="center"/>
    </xf>
    <xf numFmtId="0" fontId="29" fillId="0" borderId="72" xfId="0" applyFont="1" applyBorder="1" applyAlignment="1">
      <alignment/>
    </xf>
    <xf numFmtId="2" fontId="29" fillId="0" borderId="56" xfId="0" applyNumberFormat="1" applyFont="1" applyBorder="1" applyAlignment="1">
      <alignment horizontal="center"/>
    </xf>
    <xf numFmtId="164" fontId="29" fillId="0" borderId="72" xfId="0" applyNumberFormat="1" applyFont="1" applyBorder="1" applyAlignment="1">
      <alignment horizontal="center"/>
    </xf>
    <xf numFmtId="164" fontId="29" fillId="0" borderId="73" xfId="0" applyNumberFormat="1" applyFont="1" applyBorder="1" applyAlignment="1">
      <alignment horizontal="center"/>
    </xf>
    <xf numFmtId="164" fontId="29" fillId="0" borderId="74" xfId="0" applyNumberFormat="1" applyFont="1" applyBorder="1" applyAlignment="1">
      <alignment horizontal="center"/>
    </xf>
    <xf numFmtId="0" fontId="29" fillId="0" borderId="75" xfId="0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71" xfId="0" applyNumberFormat="1" applyFont="1" applyBorder="1" applyAlignment="1">
      <alignment horizontal="center"/>
    </xf>
    <xf numFmtId="1" fontId="33" fillId="0" borderId="71" xfId="0" applyNumberFormat="1" applyFont="1" applyBorder="1" applyAlignment="1">
      <alignment/>
    </xf>
    <xf numFmtId="1" fontId="33" fillId="0" borderId="71" xfId="0" applyNumberFormat="1" applyFont="1" applyBorder="1" applyAlignment="1">
      <alignment horizontal="left"/>
    </xf>
    <xf numFmtId="164" fontId="33" fillId="0" borderId="56" xfId="0" applyNumberFormat="1" applyFont="1" applyBorder="1" applyAlignment="1">
      <alignment horizontal="center"/>
    </xf>
    <xf numFmtId="2" fontId="33" fillId="0" borderId="72" xfId="0" applyNumberFormat="1" applyFont="1" applyBorder="1" applyAlignment="1">
      <alignment horizontal="center"/>
    </xf>
    <xf numFmtId="164" fontId="33" fillId="0" borderId="71" xfId="0" applyNumberFormat="1" applyFont="1" applyBorder="1" applyAlignment="1">
      <alignment horizontal="center"/>
    </xf>
    <xf numFmtId="2" fontId="5" fillId="4" borderId="56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/>
    </xf>
    <xf numFmtId="164" fontId="33" fillId="0" borderId="40" xfId="0" applyNumberFormat="1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3" xfId="0" applyFont="1" applyBorder="1" applyAlignment="1">
      <alignment/>
    </xf>
    <xf numFmtId="0" fontId="33" fillId="0" borderId="40" xfId="0" applyFont="1" applyBorder="1" applyAlignment="1">
      <alignment horizontal="center"/>
    </xf>
    <xf numFmtId="0" fontId="33" fillId="0" borderId="44" xfId="0" applyFont="1" applyBorder="1" applyAlignment="1">
      <alignment/>
    </xf>
    <xf numFmtId="2" fontId="33" fillId="0" borderId="40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33" fillId="0" borderId="43" xfId="0" applyNumberFormat="1" applyFont="1" applyBorder="1" applyAlignment="1">
      <alignment horizontal="center"/>
    </xf>
    <xf numFmtId="164" fontId="33" fillId="0" borderId="67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8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32" xfId="0" applyFont="1" applyBorder="1" applyAlignment="1">
      <alignment/>
    </xf>
    <xf numFmtId="2" fontId="33" fillId="0" borderId="10" xfId="0" applyNumberFormat="1" applyFont="1" applyBorder="1" applyAlignment="1">
      <alignment horizontal="center"/>
    </xf>
    <xf numFmtId="164" fontId="33" fillId="0" borderId="32" xfId="0" applyNumberFormat="1" applyFont="1" applyBorder="1" applyAlignment="1">
      <alignment horizontal="center"/>
    </xf>
    <xf numFmtId="164" fontId="33" fillId="0" borderId="38" xfId="0" applyNumberFormat="1" applyFont="1" applyBorder="1" applyAlignment="1">
      <alignment horizontal="center"/>
    </xf>
    <xf numFmtId="164" fontId="33" fillId="0" borderId="68" xfId="0" applyNumberFormat="1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48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33" xfId="0" applyFont="1" applyBorder="1" applyAlignment="1">
      <alignment/>
    </xf>
    <xf numFmtId="2" fontId="33" fillId="0" borderId="30" xfId="0" applyNumberFormat="1" applyFont="1" applyBorder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3" xfId="0" applyNumberFormat="1" applyFont="1" applyBorder="1" applyAlignment="1">
      <alignment horizontal="center"/>
    </xf>
    <xf numFmtId="164" fontId="33" fillId="0" borderId="48" xfId="0" applyNumberFormat="1" applyFont="1" applyBorder="1" applyAlignment="1">
      <alignment horizontal="center"/>
    </xf>
    <xf numFmtId="164" fontId="33" fillId="0" borderId="50" xfId="0" applyNumberFormat="1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3" xfId="0" applyFont="1" applyBorder="1" applyAlignment="1">
      <alignment/>
    </xf>
    <xf numFmtId="0" fontId="33" fillId="0" borderId="56" xfId="0" applyFont="1" applyBorder="1" applyAlignment="1">
      <alignment horizontal="center"/>
    </xf>
    <xf numFmtId="0" fontId="33" fillId="0" borderId="72" xfId="0" applyFont="1" applyBorder="1" applyAlignment="1">
      <alignment/>
    </xf>
    <xf numFmtId="2" fontId="33" fillId="0" borderId="56" xfId="0" applyNumberFormat="1" applyFont="1" applyBorder="1" applyAlignment="1">
      <alignment horizontal="center"/>
    </xf>
    <xf numFmtId="164" fontId="33" fillId="0" borderId="72" xfId="0" applyNumberFormat="1" applyFont="1" applyBorder="1" applyAlignment="1">
      <alignment horizontal="center"/>
    </xf>
    <xf numFmtId="164" fontId="33" fillId="0" borderId="73" xfId="0" applyNumberFormat="1" applyFont="1" applyBorder="1" applyAlignment="1">
      <alignment horizontal="center"/>
    </xf>
    <xf numFmtId="164" fontId="33" fillId="0" borderId="74" xfId="0" applyNumberFormat="1" applyFont="1" applyBorder="1" applyAlignment="1">
      <alignment horizontal="center"/>
    </xf>
    <xf numFmtId="164" fontId="33" fillId="0" borderId="73" xfId="0" applyNumberFormat="1" applyFont="1" applyBorder="1" applyAlignment="1">
      <alignment horizontal="center" vertical="center"/>
    </xf>
    <xf numFmtId="164" fontId="29" fillId="0" borderId="73" xfId="0" applyNumberFormat="1" applyFont="1" applyBorder="1" applyAlignment="1">
      <alignment horizontal="center" vertical="center"/>
    </xf>
    <xf numFmtId="164" fontId="29" fillId="0" borderId="38" xfId="0" applyNumberFormat="1" applyFont="1" applyBorder="1" applyAlignment="1">
      <alignment horizontal="center" vertical="center"/>
    </xf>
    <xf numFmtId="0" fontId="27" fillId="27" borderId="0" xfId="0" applyFont="1" applyFill="1" applyAlignment="1">
      <alignment horizontal="center"/>
    </xf>
    <xf numFmtId="0" fontId="27" fillId="27" borderId="0" xfId="0" applyFont="1" applyFill="1" applyAlignment="1">
      <alignment/>
    </xf>
    <xf numFmtId="0" fontId="27" fillId="27" borderId="0" xfId="0" applyFont="1" applyFill="1" applyAlignment="1">
      <alignment horizontal="left"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left"/>
    </xf>
    <xf numFmtId="49" fontId="39" fillId="28" borderId="0" xfId="0" applyNumberFormat="1" applyFont="1" applyFill="1" applyAlignment="1">
      <alignment/>
    </xf>
    <xf numFmtId="0" fontId="0" fillId="28" borderId="0" xfId="0" applyFill="1" applyAlignment="1">
      <alignment/>
    </xf>
    <xf numFmtId="0" fontId="39" fillId="28" borderId="0" xfId="0" applyFont="1" applyFill="1" applyAlignment="1">
      <alignment/>
    </xf>
    <xf numFmtId="0" fontId="27" fillId="29" borderId="0" xfId="0" applyFont="1" applyFill="1" applyAlignment="1">
      <alignment horizontal="center"/>
    </xf>
    <xf numFmtId="0" fontId="27" fillId="29" borderId="0" xfId="0" applyFont="1" applyFill="1" applyAlignment="1">
      <alignment/>
    </xf>
    <xf numFmtId="0" fontId="27" fillId="29" borderId="0" xfId="0" applyFont="1" applyFill="1" applyAlignment="1">
      <alignment horizontal="left"/>
    </xf>
    <xf numFmtId="0" fontId="27" fillId="30" borderId="0" xfId="0" applyFont="1" applyFill="1" applyAlignment="1">
      <alignment horizontal="center"/>
    </xf>
    <xf numFmtId="0" fontId="27" fillId="30" borderId="0" xfId="0" applyFont="1" applyFill="1" applyAlignment="1">
      <alignment/>
    </xf>
    <xf numFmtId="0" fontId="27" fillId="30" borderId="0" xfId="0" applyFont="1" applyFill="1" applyAlignment="1">
      <alignment horizontal="left"/>
    </xf>
    <xf numFmtId="0" fontId="27" fillId="31" borderId="0" xfId="0" applyFont="1" applyFill="1" applyAlignment="1">
      <alignment horizontal="center"/>
    </xf>
    <xf numFmtId="0" fontId="27" fillId="31" borderId="0" xfId="0" applyFont="1" applyFill="1" applyAlignment="1">
      <alignment/>
    </xf>
    <xf numFmtId="0" fontId="27" fillId="31" borderId="0" xfId="0" applyFont="1" applyFill="1" applyAlignment="1">
      <alignment horizontal="left"/>
    </xf>
    <xf numFmtId="0" fontId="27" fillId="32" borderId="0" xfId="0" applyFont="1" applyFill="1" applyAlignment="1">
      <alignment horizontal="center"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left"/>
    </xf>
    <xf numFmtId="0" fontId="0" fillId="27" borderId="0" xfId="0" applyFill="1" applyAlignment="1">
      <alignment/>
    </xf>
    <xf numFmtId="0" fontId="0" fillId="31" borderId="0" xfId="0" applyFill="1" applyAlignment="1">
      <alignment/>
    </xf>
    <xf numFmtId="0" fontId="0" fillId="33" borderId="0" xfId="0" applyFill="1" applyAlignment="1">
      <alignment/>
    </xf>
    <xf numFmtId="49" fontId="39" fillId="31" borderId="0" xfId="0" applyNumberFormat="1" applyFont="1" applyFill="1" applyAlignment="1">
      <alignment/>
    </xf>
    <xf numFmtId="0" fontId="39" fillId="31" borderId="0" xfId="0" applyFont="1" applyFill="1" applyAlignment="1">
      <alignment/>
    </xf>
    <xf numFmtId="0" fontId="0" fillId="27" borderId="0" xfId="0" applyFont="1" applyFill="1" applyAlignment="1">
      <alignment/>
    </xf>
    <xf numFmtId="49" fontId="39" fillId="27" borderId="0" xfId="0" applyNumberFormat="1" applyFont="1" applyFill="1" applyAlignment="1">
      <alignment/>
    </xf>
    <xf numFmtId="49" fontId="39" fillId="27" borderId="0" xfId="0" applyNumberFormat="1" applyFont="1" applyFill="1" applyAlignment="1">
      <alignment horizontal="justify"/>
    </xf>
    <xf numFmtId="0" fontId="27" fillId="28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49" fontId="39" fillId="34" borderId="0" xfId="0" applyNumberFormat="1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49" fontId="39" fillId="33" borderId="0" xfId="0" applyNumberFormat="1" applyFont="1" applyFill="1" applyAlignment="1">
      <alignment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0" fontId="27" fillId="35" borderId="0" xfId="0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 horizontal="left"/>
    </xf>
    <xf numFmtId="0" fontId="4" fillId="0" borderId="35" xfId="0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" fontId="2" fillId="0" borderId="68" xfId="0" applyNumberFormat="1" applyFont="1" applyBorder="1" applyAlignment="1">
      <alignment horizontal="center" vertical="center"/>
    </xf>
    <xf numFmtId="0" fontId="0" fillId="0" borderId="53" xfId="0" applyFill="1" applyBorder="1" applyAlignment="1">
      <alignment/>
    </xf>
    <xf numFmtId="0" fontId="5" fillId="0" borderId="32" xfId="0" applyFont="1" applyBorder="1" applyAlignment="1">
      <alignment/>
    </xf>
    <xf numFmtId="0" fontId="5" fillId="0" borderId="68" xfId="0" applyFont="1" applyBorder="1" applyAlignment="1">
      <alignment/>
    </xf>
    <xf numFmtId="0" fontId="40" fillId="0" borderId="0" xfId="0" applyFont="1" applyAlignment="1">
      <alignment/>
    </xf>
    <xf numFmtId="0" fontId="6" fillId="37" borderId="0" xfId="0" applyFont="1" applyFill="1" applyAlignment="1">
      <alignment/>
    </xf>
    <xf numFmtId="1" fontId="4" fillId="0" borderId="73" xfId="0" applyNumberFormat="1" applyFont="1" applyBorder="1" applyAlignment="1">
      <alignment horizontal="center" vertical="center"/>
    </xf>
    <xf numFmtId="1" fontId="35" fillId="0" borderId="56" xfId="0" applyNumberFormat="1" applyFont="1" applyBorder="1" applyAlignment="1">
      <alignment vertical="center"/>
    </xf>
    <xf numFmtId="1" fontId="4" fillId="0" borderId="56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vertical="center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59" xfId="0" applyFont="1" applyBorder="1" applyAlignment="1">
      <alignment/>
    </xf>
    <xf numFmtId="0" fontId="5" fillId="0" borderId="71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9" fontId="4" fillId="4" borderId="59" xfId="0" applyNumberFormat="1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/>
    </xf>
    <xf numFmtId="0" fontId="29" fillId="0" borderId="77" xfId="0" applyFont="1" applyBorder="1" applyAlignment="1">
      <alignment horizontal="center"/>
    </xf>
    <xf numFmtId="0" fontId="29" fillId="0" borderId="77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78" xfId="0" applyFont="1" applyBorder="1" applyAlignment="1">
      <alignment/>
    </xf>
    <xf numFmtId="0" fontId="29" fillId="0" borderId="31" xfId="0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76" xfId="0" applyFont="1" applyBorder="1" applyAlignment="1">
      <alignment/>
    </xf>
    <xf numFmtId="0" fontId="29" fillId="0" borderId="80" xfId="0" applyFont="1" applyBorder="1" applyAlignment="1">
      <alignment horizontal="center"/>
    </xf>
    <xf numFmtId="0" fontId="29" fillId="0" borderId="77" xfId="0" applyFont="1" applyBorder="1" applyAlignment="1">
      <alignment/>
    </xf>
    <xf numFmtId="0" fontId="29" fillId="0" borderId="81" xfId="0" applyFont="1" applyBorder="1" applyAlignment="1">
      <alignment horizontal="center"/>
    </xf>
    <xf numFmtId="0" fontId="29" fillId="0" borderId="78" xfId="0" applyFont="1" applyBorder="1" applyAlignment="1">
      <alignment/>
    </xf>
    <xf numFmtId="0" fontId="29" fillId="0" borderId="82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164" fontId="29" fillId="0" borderId="30" xfId="0" applyNumberFormat="1" applyFont="1" applyBorder="1" applyAlignment="1">
      <alignment horizontal="center"/>
    </xf>
    <xf numFmtId="2" fontId="29" fillId="0" borderId="30" xfId="0" applyNumberFormat="1" applyFont="1" applyBorder="1" applyAlignment="1">
      <alignment horizontal="center"/>
    </xf>
    <xf numFmtId="164" fontId="29" fillId="0" borderId="33" xfId="0" applyNumberFormat="1" applyFont="1" applyBorder="1" applyAlignment="1">
      <alignment horizontal="center"/>
    </xf>
    <xf numFmtId="164" fontId="29" fillId="0" borderId="48" xfId="0" applyNumberFormat="1" applyFont="1" applyBorder="1" applyAlignment="1">
      <alignment horizontal="center"/>
    </xf>
    <xf numFmtId="164" fontId="29" fillId="0" borderId="50" xfId="0" applyNumberFormat="1" applyFont="1" applyBorder="1" applyAlignment="1">
      <alignment horizontal="center"/>
    </xf>
    <xf numFmtId="1" fontId="33" fillId="0" borderId="46" xfId="0" applyNumberFormat="1" applyFont="1" applyBorder="1" applyAlignment="1">
      <alignment horizontal="center"/>
    </xf>
    <xf numFmtId="1" fontId="33" fillId="0" borderId="46" xfId="0" applyNumberFormat="1" applyFont="1" applyBorder="1" applyAlignment="1">
      <alignment/>
    </xf>
    <xf numFmtId="1" fontId="33" fillId="0" borderId="46" xfId="0" applyNumberFormat="1" applyFont="1" applyBorder="1" applyAlignment="1">
      <alignment horizontal="left"/>
    </xf>
    <xf numFmtId="164" fontId="33" fillId="0" borderId="43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1" fontId="33" fillId="0" borderId="41" xfId="0" applyNumberFormat="1" applyFont="1" applyBorder="1" applyAlignment="1">
      <alignment horizontal="center"/>
    </xf>
    <xf numFmtId="1" fontId="33" fillId="0" borderId="41" xfId="0" applyNumberFormat="1" applyFont="1" applyBorder="1" applyAlignment="1">
      <alignment/>
    </xf>
    <xf numFmtId="1" fontId="33" fillId="0" borderId="41" xfId="0" applyNumberFormat="1" applyFont="1" applyBorder="1" applyAlignment="1">
      <alignment horizontal="left"/>
    </xf>
    <xf numFmtId="164" fontId="33" fillId="0" borderId="38" xfId="0" applyNumberFormat="1" applyFont="1" applyBorder="1" applyAlignment="1">
      <alignment horizontal="center" vertical="center"/>
    </xf>
    <xf numFmtId="2" fontId="33" fillId="0" borderId="32" xfId="0" applyNumberFormat="1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4" fontId="30" fillId="0" borderId="0" xfId="38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48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10</xdr:col>
      <xdr:colOff>57150</xdr:colOff>
      <xdr:row>7</xdr:row>
      <xdr:rowOff>9525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114300</xdr:rowOff>
    </xdr:from>
    <xdr:to>
      <xdr:col>13</xdr:col>
      <xdr:colOff>152400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4300"/>
          <a:ext cx="1543050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114300</xdr:rowOff>
    </xdr:from>
    <xdr:to>
      <xdr:col>14</xdr:col>
      <xdr:colOff>647700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1430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114300</xdr:rowOff>
    </xdr:from>
    <xdr:to>
      <xdr:col>14</xdr:col>
      <xdr:colOff>647700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1430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114300</xdr:rowOff>
    </xdr:from>
    <xdr:to>
      <xdr:col>14</xdr:col>
      <xdr:colOff>647700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114300</xdr:rowOff>
    </xdr:from>
    <xdr:to>
      <xdr:col>14</xdr:col>
      <xdr:colOff>647700</xdr:colOff>
      <xdr:row>7</xdr:row>
      <xdr:rowOff>123825</xdr:rowOff>
    </xdr:to>
    <xdr:pic>
      <xdr:nvPicPr>
        <xdr:cNvPr id="1" name="Picture 1" descr="logo_mg_milev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14300"/>
          <a:ext cx="1552575" cy="1800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ka\AppData\Local\Temp\Kopie%20-%20Startovka_Milevsk&#253;_poh&#225;r_2018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2.75390625" style="0" bestFit="1" customWidth="1"/>
    <col min="2" max="2" width="59.625" style="0" bestFit="1" customWidth="1"/>
    <col min="3" max="3" width="8.375" style="0" bestFit="1" customWidth="1"/>
    <col min="4" max="7" width="25.75390625" style="0" customWidth="1"/>
  </cols>
  <sheetData>
    <row r="1" spans="1:2" ht="12.75">
      <c r="A1" s="37" t="s">
        <v>194</v>
      </c>
      <c r="B1" s="35" t="s">
        <v>1436</v>
      </c>
    </row>
    <row r="2" spans="1:2" ht="12.75">
      <c r="A2" s="37" t="s">
        <v>195</v>
      </c>
      <c r="B2" s="35" t="s">
        <v>197</v>
      </c>
    </row>
    <row r="3" spans="1:2" ht="12.75">
      <c r="A3" s="37" t="s">
        <v>196</v>
      </c>
      <c r="B3" s="220" t="s">
        <v>1393</v>
      </c>
    </row>
    <row r="5" spans="1:7" ht="12.75">
      <c r="A5" s="37" t="s">
        <v>198</v>
      </c>
      <c r="B5" s="37" t="s">
        <v>199</v>
      </c>
      <c r="C5" s="37" t="s">
        <v>1041</v>
      </c>
      <c r="D5" s="37" t="s">
        <v>1035</v>
      </c>
      <c r="E5" s="37" t="s">
        <v>1038</v>
      </c>
      <c r="F5" s="37" t="s">
        <v>1039</v>
      </c>
      <c r="G5" s="37" t="s">
        <v>1040</v>
      </c>
    </row>
    <row r="6" spans="1:7" ht="12.75">
      <c r="A6" s="38">
        <v>2</v>
      </c>
      <c r="B6" s="35" t="s">
        <v>1383</v>
      </c>
      <c r="C6" s="36">
        <v>1</v>
      </c>
      <c r="D6" s="35" t="s">
        <v>1036</v>
      </c>
      <c r="E6" s="35" t="s">
        <v>200</v>
      </c>
      <c r="F6" s="35" t="s">
        <v>200</v>
      </c>
      <c r="G6" s="35" t="s">
        <v>200</v>
      </c>
    </row>
    <row r="7" spans="1:7" ht="12.75">
      <c r="A7" s="38" t="s">
        <v>1388</v>
      </c>
      <c r="B7" s="35" t="s">
        <v>1434</v>
      </c>
      <c r="C7" s="36">
        <v>1</v>
      </c>
      <c r="D7" s="35" t="s">
        <v>1036</v>
      </c>
      <c r="E7" s="35" t="s">
        <v>200</v>
      </c>
      <c r="F7" s="35" t="s">
        <v>200</v>
      </c>
      <c r="G7" s="35" t="s">
        <v>200</v>
      </c>
    </row>
    <row r="8" spans="1:7" ht="12.75">
      <c r="A8" s="38" t="s">
        <v>1389</v>
      </c>
      <c r="B8" s="35" t="s">
        <v>1399</v>
      </c>
      <c r="C8" s="36">
        <v>2</v>
      </c>
      <c r="D8" s="35" t="s">
        <v>1036</v>
      </c>
      <c r="E8" s="35" t="s">
        <v>1438</v>
      </c>
      <c r="F8" s="35" t="s">
        <v>200</v>
      </c>
      <c r="G8" s="35" t="s">
        <v>200</v>
      </c>
    </row>
    <row r="9" spans="1:7" ht="12.75">
      <c r="A9" s="38">
        <v>4</v>
      </c>
      <c r="B9" s="35" t="s">
        <v>1437</v>
      </c>
      <c r="C9" s="36">
        <v>2</v>
      </c>
      <c r="D9" s="35" t="s">
        <v>1037</v>
      </c>
      <c r="E9" s="35" t="s">
        <v>1037</v>
      </c>
      <c r="F9" s="35" t="s">
        <v>200</v>
      </c>
      <c r="G9" s="35" t="s">
        <v>200</v>
      </c>
    </row>
    <row r="10" spans="1:7" ht="12.75">
      <c r="A10" s="38">
        <v>5</v>
      </c>
      <c r="B10" s="35" t="s">
        <v>1385</v>
      </c>
      <c r="C10" s="36">
        <v>2</v>
      </c>
      <c r="D10" s="35" t="s">
        <v>1037</v>
      </c>
      <c r="E10" s="35" t="s">
        <v>1037</v>
      </c>
      <c r="F10" s="35" t="s">
        <v>200</v>
      </c>
      <c r="G10" s="35" t="s">
        <v>200</v>
      </c>
    </row>
    <row r="11" spans="1:7" ht="12.75">
      <c r="A11" s="38">
        <v>6</v>
      </c>
      <c r="B11" s="35" t="s">
        <v>1386</v>
      </c>
      <c r="C11" s="36">
        <v>2</v>
      </c>
      <c r="D11" s="35" t="s">
        <v>1037</v>
      </c>
      <c r="E11" s="35" t="s">
        <v>1037</v>
      </c>
      <c r="F11" s="35" t="s">
        <v>200</v>
      </c>
      <c r="G11" s="35" t="s">
        <v>200</v>
      </c>
    </row>
    <row r="12" spans="1:7" ht="12.75">
      <c r="A12" s="38">
        <v>7</v>
      </c>
      <c r="B12" s="35" t="s">
        <v>1387</v>
      </c>
      <c r="C12" s="36">
        <v>2</v>
      </c>
      <c r="D12" s="35" t="s">
        <v>1037</v>
      </c>
      <c r="E12" s="35" t="s">
        <v>1037</v>
      </c>
      <c r="F12" s="35" t="s">
        <v>200</v>
      </c>
      <c r="G12" s="35" t="s">
        <v>200</v>
      </c>
    </row>
    <row r="13" spans="1:7" ht="12.75">
      <c r="A13" s="38">
        <v>8</v>
      </c>
      <c r="B13" s="35" t="s">
        <v>1390</v>
      </c>
      <c r="C13" s="36">
        <v>2</v>
      </c>
      <c r="D13" s="35" t="s">
        <v>1037</v>
      </c>
      <c r="E13" s="35" t="s">
        <v>1037</v>
      </c>
      <c r="F13" s="35" t="s">
        <v>200</v>
      </c>
      <c r="G13" s="35" t="s">
        <v>200</v>
      </c>
    </row>
    <row r="14" spans="1:7" ht="12.75">
      <c r="A14" s="38">
        <v>9</v>
      </c>
      <c r="B14" s="35" t="s">
        <v>1395</v>
      </c>
      <c r="C14" s="36">
        <v>2</v>
      </c>
      <c r="D14" s="35" t="s">
        <v>1037</v>
      </c>
      <c r="E14" s="35" t="s">
        <v>1037</v>
      </c>
      <c r="F14" s="35" t="s">
        <v>200</v>
      </c>
      <c r="G14" s="35" t="s">
        <v>200</v>
      </c>
    </row>
    <row r="15" spans="1:7" ht="12.75">
      <c r="A15" s="38">
        <v>10</v>
      </c>
      <c r="B15" s="35" t="s">
        <v>1391</v>
      </c>
      <c r="C15" s="36">
        <v>2</v>
      </c>
      <c r="D15" s="35" t="s">
        <v>1037</v>
      </c>
      <c r="E15" s="35" t="s">
        <v>1037</v>
      </c>
      <c r="F15" s="35" t="s">
        <v>200</v>
      </c>
      <c r="G15" s="35" t="s">
        <v>200</v>
      </c>
    </row>
    <row r="16" spans="1:7" ht="12.75">
      <c r="A16" s="38">
        <v>11</v>
      </c>
      <c r="B16" s="35" t="s">
        <v>1392</v>
      </c>
      <c r="C16" s="36">
        <v>2</v>
      </c>
      <c r="D16" s="35" t="s">
        <v>1037</v>
      </c>
      <c r="E16" s="35" t="s">
        <v>1037</v>
      </c>
      <c r="F16" s="35" t="s">
        <v>200</v>
      </c>
      <c r="G16" s="35" t="s">
        <v>200</v>
      </c>
    </row>
    <row r="20" ht="15.75">
      <c r="B20" s="174"/>
    </row>
    <row r="21" ht="15.75">
      <c r="B21" s="174"/>
    </row>
    <row r="22" ht="15.75">
      <c r="B22" s="174"/>
    </row>
    <row r="23" ht="15.75">
      <c r="B23" s="174"/>
    </row>
    <row r="24" ht="15.75">
      <c r="B24" s="174"/>
    </row>
    <row r="25" ht="15.75">
      <c r="B25" s="174"/>
    </row>
    <row r="26" ht="15.75">
      <c r="B26" s="174"/>
    </row>
    <row r="27" ht="15.75">
      <c r="B27" s="174"/>
    </row>
    <row r="28" spans="2:3" ht="15.75">
      <c r="B28" s="174"/>
      <c r="C28" s="174"/>
    </row>
    <row r="29" spans="2:3" ht="15.75">
      <c r="B29" s="174"/>
      <c r="C29" s="174"/>
    </row>
    <row r="30" ht="15.75">
      <c r="B30" s="17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zoomScalePageLayoutView="0" workbookViewId="0" topLeftCell="A4">
      <selection activeCell="L21" sqref="L21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237" customWidth="1"/>
    <col min="4" max="4" width="30.00390625" style="13" customWidth="1"/>
    <col min="5" max="5" width="5.25390625" style="238" customWidth="1"/>
    <col min="6" max="6" width="7.75390625" style="6" customWidth="1"/>
    <col min="7" max="8" width="5.75390625" style="6" customWidth="1"/>
    <col min="9" max="10" width="8.75390625" style="0" customWidth="1"/>
    <col min="11" max="14" width="5.75390625" style="0" customWidth="1"/>
    <col min="15" max="15" width="8.75390625" style="0" customWidth="1"/>
    <col min="16" max="16" width="7.125" style="0" bestFit="1" customWidth="1"/>
    <col min="17" max="17" width="6.75390625" style="0" bestFit="1" customWidth="1"/>
    <col min="18" max="18" width="12.625" style="0" bestFit="1" customWidth="1"/>
    <col min="19" max="19" width="9.375" style="0" hidden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236"/>
      <c r="D1" s="7"/>
      <c r="E1" s="236"/>
      <c r="F1" s="3"/>
      <c r="G1" s="11"/>
      <c r="H1" s="9"/>
      <c r="N1" s="182" t="s">
        <v>1054</v>
      </c>
      <c r="O1" s="144" t="s">
        <v>11</v>
      </c>
      <c r="P1" s="1"/>
      <c r="Q1" s="212" t="s">
        <v>1265</v>
      </c>
      <c r="R1" s="213"/>
      <c r="S1" s="213"/>
    </row>
    <row r="2" spans="1:19" ht="23.25">
      <c r="A2" s="5"/>
      <c r="B2" s="1"/>
      <c r="C2" s="236"/>
      <c r="D2" s="7"/>
      <c r="E2" s="236"/>
      <c r="F2" s="3"/>
      <c r="G2" s="9"/>
      <c r="H2" s="9"/>
      <c r="M2" s="12"/>
      <c r="N2" s="12"/>
      <c r="O2" s="172">
        <v>4</v>
      </c>
      <c r="P2" s="1"/>
      <c r="Q2" s="212">
        <v>10</v>
      </c>
      <c r="R2" s="2"/>
      <c r="S2" s="2"/>
    </row>
    <row r="3" spans="1:21" ht="22.5">
      <c r="A3" s="5"/>
      <c r="B3" s="1"/>
      <c r="C3" s="236"/>
      <c r="D3" s="7"/>
      <c r="E3" s="23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236"/>
      <c r="D4" s="7"/>
      <c r="E4" s="236"/>
      <c r="F4" s="3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236"/>
      <c r="D5" s="7"/>
      <c r="E5" s="23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_kat1</f>
        <v>2.kategorie - Přípravka B, ročník 2012</v>
      </c>
      <c r="B6" s="1"/>
      <c r="C6" s="236"/>
      <c r="D6" s="7"/>
      <c r="E6" s="23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82" t="s">
        <v>191</v>
      </c>
      <c r="G7" s="200" t="str">
        <f>Kat1S1</f>
        <v>sestava bez náčiní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8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187">
        <f>Seznam!B5</f>
        <v>1</v>
      </c>
      <c r="B9" s="188" t="str">
        <f>Seznam!C5</f>
        <v>Korálová Viktorie</v>
      </c>
      <c r="C9" s="189">
        <f>Seznam!D5</f>
        <v>2012</v>
      </c>
      <c r="D9" s="190" t="str">
        <f>Seznam!E5</f>
        <v>SKMG Máj České Budějovice</v>
      </c>
      <c r="E9" s="189" t="str">
        <f>Seznam!F5</f>
        <v>CZE</v>
      </c>
      <c r="F9" s="189" t="s">
        <v>1297</v>
      </c>
      <c r="G9" s="179">
        <v>1.3</v>
      </c>
      <c r="H9" s="180">
        <v>0.2</v>
      </c>
      <c r="I9" s="181">
        <f aca="true" t="shared" si="0" ref="I9:I17">G9+H9</f>
        <v>1.5</v>
      </c>
      <c r="J9" s="191">
        <v>2.1</v>
      </c>
      <c r="K9" s="192">
        <v>4.5</v>
      </c>
      <c r="L9" s="193">
        <v>3.9</v>
      </c>
      <c r="M9" s="194">
        <v>7.2</v>
      </c>
      <c r="N9" s="194">
        <v>4</v>
      </c>
      <c r="O9" s="195">
        <f aca="true" t="shared" si="1" ref="O9:O17">IF($O$2=2,TRUNC(SUM(K9:L9)/2*1000)/1000,IF($O$2=3,TRUNC(SUM(K9:M9)/3*1000)/1000,IF($O$2=4,TRUNC(MEDIAN(K9:N9)*1000)/1000,"???")))</f>
        <v>4.25</v>
      </c>
      <c r="P9" s="300">
        <f>IF(AND(J9=0,O9=0),0,IF(($Q$2-J9-O9)&lt;0,0,$Q$2-J9-O9))</f>
        <v>3.6500000000000004</v>
      </c>
      <c r="Q9" s="193"/>
      <c r="R9" s="183">
        <f>I9+P9-Q9</f>
        <v>5.15</v>
      </c>
      <c r="S9" s="19">
        <f>R9</f>
        <v>5.15</v>
      </c>
      <c r="T9" s="16">
        <f aca="true" t="shared" si="2" ref="T9:T17">RANK(R9,$R$9:$R$17)</f>
        <v>3</v>
      </c>
      <c r="U9" s="214"/>
      <c r="W9" s="28" t="str">
        <f aca="true" t="shared" si="3" ref="W9:W17">F9</f>
        <v>bez</v>
      </c>
      <c r="X9" s="25">
        <f aca="true" t="shared" si="4" ref="X9:X17">I9</f>
        <v>1.5</v>
      </c>
      <c r="Y9" s="25">
        <f aca="true" t="shared" si="5" ref="Y9:Y17">P9</f>
        <v>3.6500000000000004</v>
      </c>
      <c r="Z9" s="25">
        <f aca="true" t="shared" si="6" ref="Z9:Z17">Q9</f>
        <v>0</v>
      </c>
      <c r="AA9" s="25">
        <f aca="true" t="shared" si="7" ref="AA9:AA17">R9</f>
        <v>5.15</v>
      </c>
    </row>
    <row r="10" spans="1:27" ht="24.75" customHeight="1">
      <c r="A10" s="187">
        <f>Seznam!B6</f>
        <v>3</v>
      </c>
      <c r="B10" s="188" t="str">
        <f>Seznam!C6</f>
        <v>Strupková Sára</v>
      </c>
      <c r="C10" s="189">
        <f>Seznam!D6</f>
        <v>2012</v>
      </c>
      <c r="D10" s="190" t="str">
        <f>Seznam!E6</f>
        <v>MG TJ Jiskra Humpolec</v>
      </c>
      <c r="E10" s="189" t="str">
        <f>Seznam!F6</f>
        <v>CZE</v>
      </c>
      <c r="F10" s="189" t="s">
        <v>1297</v>
      </c>
      <c r="G10" s="179">
        <v>0.5</v>
      </c>
      <c r="H10" s="180">
        <v>0.4</v>
      </c>
      <c r="I10" s="181">
        <f t="shared" si="0"/>
        <v>0.9</v>
      </c>
      <c r="J10" s="191">
        <v>2.6</v>
      </c>
      <c r="K10" s="192">
        <v>4.5</v>
      </c>
      <c r="L10" s="193">
        <v>6</v>
      </c>
      <c r="M10" s="194">
        <v>1.7</v>
      </c>
      <c r="N10" s="194">
        <v>4</v>
      </c>
      <c r="O10" s="195">
        <f t="shared" si="1"/>
        <v>4.25</v>
      </c>
      <c r="P10" s="300">
        <f aca="true" t="shared" si="8" ref="P10:P17">IF(AND(J10=0,O10=0),0,IF(($Q$2-J10-O10)&lt;0,0,$Q$2-J10-O10))</f>
        <v>3.1500000000000004</v>
      </c>
      <c r="Q10" s="193"/>
      <c r="R10" s="183">
        <f aca="true" t="shared" si="9" ref="R10:R17">I10+P10-Q10</f>
        <v>4.050000000000001</v>
      </c>
      <c r="S10" s="19"/>
      <c r="T10" s="16">
        <f t="shared" si="2"/>
        <v>7</v>
      </c>
      <c r="U10" s="214"/>
      <c r="W10" s="28" t="str">
        <f t="shared" si="3"/>
        <v>bez</v>
      </c>
      <c r="X10" s="25">
        <f t="shared" si="4"/>
        <v>0.9</v>
      </c>
      <c r="Y10" s="25">
        <f t="shared" si="5"/>
        <v>3.1500000000000004</v>
      </c>
      <c r="Z10" s="25">
        <f t="shared" si="6"/>
        <v>0</v>
      </c>
      <c r="AA10" s="25">
        <f t="shared" si="7"/>
        <v>4.050000000000001</v>
      </c>
    </row>
    <row r="11" spans="1:27" ht="24.75" customHeight="1">
      <c r="A11" s="187">
        <f>Seznam!B7</f>
        <v>4</v>
      </c>
      <c r="B11" s="188" t="str">
        <f>Seznam!C7</f>
        <v>Frantíková Stela</v>
      </c>
      <c r="C11" s="189">
        <f>Seznam!D7</f>
        <v>2012</v>
      </c>
      <c r="D11" s="190" t="str">
        <f>Seznam!E7</f>
        <v>SKMG Máj České Budějovice</v>
      </c>
      <c r="E11" s="189" t="str">
        <f>Seznam!F7</f>
        <v>CZE</v>
      </c>
      <c r="F11" s="189" t="s">
        <v>1297</v>
      </c>
      <c r="G11" s="179">
        <v>1.1</v>
      </c>
      <c r="H11" s="180">
        <v>0</v>
      </c>
      <c r="I11" s="181">
        <f t="shared" si="0"/>
        <v>1.1</v>
      </c>
      <c r="J11" s="191">
        <v>3</v>
      </c>
      <c r="K11" s="192">
        <v>3.8</v>
      </c>
      <c r="L11" s="193">
        <v>6.1</v>
      </c>
      <c r="M11" s="194">
        <v>2.7</v>
      </c>
      <c r="N11" s="194">
        <v>4.2</v>
      </c>
      <c r="O11" s="195">
        <f t="shared" si="1"/>
        <v>4</v>
      </c>
      <c r="P11" s="300">
        <f t="shared" si="8"/>
        <v>3</v>
      </c>
      <c r="Q11" s="193"/>
      <c r="R11" s="183">
        <f t="shared" si="9"/>
        <v>4.1</v>
      </c>
      <c r="S11" s="19"/>
      <c r="T11" s="16">
        <f t="shared" si="2"/>
        <v>6</v>
      </c>
      <c r="U11" s="214"/>
      <c r="W11" s="28" t="str">
        <f t="shared" si="3"/>
        <v>bez</v>
      </c>
      <c r="X11" s="25">
        <f t="shared" si="4"/>
        <v>1.1</v>
      </c>
      <c r="Y11" s="25">
        <f t="shared" si="5"/>
        <v>3</v>
      </c>
      <c r="Z11" s="25">
        <f t="shared" si="6"/>
        <v>0</v>
      </c>
      <c r="AA11" s="25">
        <f t="shared" si="7"/>
        <v>4.1</v>
      </c>
    </row>
    <row r="12" spans="1:27" ht="24.75" customHeight="1">
      <c r="A12" s="187">
        <f>Seznam!B8</f>
        <v>5</v>
      </c>
      <c r="B12" s="188" t="str">
        <f>Seznam!C8</f>
        <v>Pěstová Linda</v>
      </c>
      <c r="C12" s="189">
        <f>Seznam!D8</f>
        <v>2012</v>
      </c>
      <c r="D12" s="190" t="str">
        <f>Seznam!E8</f>
        <v>SKMG Máj České Budějovice</v>
      </c>
      <c r="E12" s="189" t="str">
        <f>Seznam!F8</f>
        <v>CZE</v>
      </c>
      <c r="F12" s="189" t="s">
        <v>1297</v>
      </c>
      <c r="G12" s="179">
        <v>1.1</v>
      </c>
      <c r="H12" s="180">
        <v>0</v>
      </c>
      <c r="I12" s="181">
        <f t="shared" si="0"/>
        <v>1.1</v>
      </c>
      <c r="J12" s="191">
        <v>1.8</v>
      </c>
      <c r="K12" s="192">
        <v>4.8</v>
      </c>
      <c r="L12" s="193">
        <v>2.6</v>
      </c>
      <c r="M12" s="194">
        <v>6.6</v>
      </c>
      <c r="N12" s="194">
        <v>3.2</v>
      </c>
      <c r="O12" s="195">
        <f t="shared" si="1"/>
        <v>4</v>
      </c>
      <c r="P12" s="300">
        <f t="shared" si="8"/>
        <v>4.199999999999999</v>
      </c>
      <c r="Q12" s="193"/>
      <c r="R12" s="183">
        <f t="shared" si="9"/>
        <v>5.299999999999999</v>
      </c>
      <c r="S12" s="19"/>
      <c r="T12" s="16">
        <f t="shared" si="2"/>
        <v>2</v>
      </c>
      <c r="U12" s="214"/>
      <c r="W12" s="28" t="str">
        <f t="shared" si="3"/>
        <v>bez</v>
      </c>
      <c r="X12" s="25">
        <f t="shared" si="4"/>
        <v>1.1</v>
      </c>
      <c r="Y12" s="25">
        <f t="shared" si="5"/>
        <v>4.199999999999999</v>
      </c>
      <c r="Z12" s="25">
        <f t="shared" si="6"/>
        <v>0</v>
      </c>
      <c r="AA12" s="25">
        <f t="shared" si="7"/>
        <v>5.299999999999999</v>
      </c>
    </row>
    <row r="13" spans="1:27" ht="24.75" customHeight="1">
      <c r="A13" s="187">
        <f>Seznam!B9</f>
        <v>6</v>
      </c>
      <c r="B13" s="188" t="str">
        <f>Seznam!C9</f>
        <v>Horáková Nela</v>
      </c>
      <c r="C13" s="189">
        <f>Seznam!D9</f>
        <v>2012</v>
      </c>
      <c r="D13" s="190" t="str">
        <f>Seznam!E9</f>
        <v>TJ Sokol Bernartice</v>
      </c>
      <c r="E13" s="189" t="str">
        <f>Seznam!F9</f>
        <v>CZE</v>
      </c>
      <c r="F13" s="189" t="s">
        <v>1297</v>
      </c>
      <c r="G13" s="179">
        <v>1.1</v>
      </c>
      <c r="H13" s="180">
        <v>0.2</v>
      </c>
      <c r="I13" s="181">
        <f t="shared" si="0"/>
        <v>1.3</v>
      </c>
      <c r="J13" s="191">
        <v>2.7</v>
      </c>
      <c r="K13" s="192">
        <v>4.5</v>
      </c>
      <c r="L13" s="193">
        <v>3</v>
      </c>
      <c r="M13" s="194">
        <v>3.4</v>
      </c>
      <c r="N13" s="194">
        <v>5.2</v>
      </c>
      <c r="O13" s="195">
        <f t="shared" si="1"/>
        <v>3.95</v>
      </c>
      <c r="P13" s="300">
        <f t="shared" si="8"/>
        <v>3.3499999999999996</v>
      </c>
      <c r="Q13" s="193"/>
      <c r="R13" s="183">
        <f t="shared" si="9"/>
        <v>4.6499999999999995</v>
      </c>
      <c r="S13" s="19"/>
      <c r="T13" s="16">
        <f t="shared" si="2"/>
        <v>4</v>
      </c>
      <c r="U13" s="214"/>
      <c r="W13" s="28" t="str">
        <f t="shared" si="3"/>
        <v>bez</v>
      </c>
      <c r="X13" s="25">
        <f t="shared" si="4"/>
        <v>1.3</v>
      </c>
      <c r="Y13" s="25">
        <f t="shared" si="5"/>
        <v>3.3499999999999996</v>
      </c>
      <c r="Z13" s="25">
        <f t="shared" si="6"/>
        <v>0</v>
      </c>
      <c r="AA13" s="25">
        <f t="shared" si="7"/>
        <v>4.6499999999999995</v>
      </c>
    </row>
    <row r="14" spans="1:27" ht="24.75" customHeight="1">
      <c r="A14" s="187">
        <f>Seznam!B10</f>
        <v>7</v>
      </c>
      <c r="B14" s="188" t="str">
        <f>Seznam!C10</f>
        <v>Pintová Andrea</v>
      </c>
      <c r="C14" s="189">
        <f>Seznam!D10</f>
        <v>2012</v>
      </c>
      <c r="D14" s="190" t="str">
        <f>Seznam!E10</f>
        <v>RG Proactive Milevsko</v>
      </c>
      <c r="E14" s="189" t="str">
        <f>Seznam!F10</f>
        <v>CZE</v>
      </c>
      <c r="F14" s="189" t="s">
        <v>1297</v>
      </c>
      <c r="G14" s="179">
        <v>2</v>
      </c>
      <c r="H14" s="180">
        <v>0.6</v>
      </c>
      <c r="I14" s="181">
        <f t="shared" si="0"/>
        <v>2.6</v>
      </c>
      <c r="J14" s="191">
        <v>1.2</v>
      </c>
      <c r="K14" s="192">
        <v>2</v>
      </c>
      <c r="L14" s="193">
        <v>2.5</v>
      </c>
      <c r="M14" s="194">
        <v>1.5</v>
      </c>
      <c r="N14" s="194">
        <v>3.7</v>
      </c>
      <c r="O14" s="195">
        <f t="shared" si="1"/>
        <v>2.25</v>
      </c>
      <c r="P14" s="300">
        <f t="shared" si="8"/>
        <v>6.550000000000001</v>
      </c>
      <c r="Q14" s="193"/>
      <c r="R14" s="183">
        <f t="shared" si="9"/>
        <v>9.15</v>
      </c>
      <c r="S14" s="19"/>
      <c r="T14" s="16">
        <f t="shared" si="2"/>
        <v>1</v>
      </c>
      <c r="U14" s="214"/>
      <c r="W14" s="28" t="str">
        <f t="shared" si="3"/>
        <v>bez</v>
      </c>
      <c r="X14" s="25">
        <f t="shared" si="4"/>
        <v>2.6</v>
      </c>
      <c r="Y14" s="25">
        <f t="shared" si="5"/>
        <v>6.550000000000001</v>
      </c>
      <c r="Z14" s="25">
        <f t="shared" si="6"/>
        <v>0</v>
      </c>
      <c r="AA14" s="25">
        <f t="shared" si="7"/>
        <v>9.15</v>
      </c>
    </row>
    <row r="15" spans="1:27" ht="24.75" customHeight="1">
      <c r="A15" s="187">
        <f>Seznam!B11</f>
        <v>8</v>
      </c>
      <c r="B15" s="188" t="str">
        <f>Seznam!C11</f>
        <v>Návarová Michaela</v>
      </c>
      <c r="C15" s="189">
        <f>Seznam!D11</f>
        <v>2012</v>
      </c>
      <c r="D15" s="190" t="str">
        <f>Seznam!E11</f>
        <v>SKMG Máj České Budějovice</v>
      </c>
      <c r="E15" s="189" t="str">
        <f>Seznam!F11</f>
        <v>CZE</v>
      </c>
      <c r="F15" s="189" t="s">
        <v>1297</v>
      </c>
      <c r="G15" s="179">
        <v>0.5</v>
      </c>
      <c r="H15" s="180">
        <v>0.2</v>
      </c>
      <c r="I15" s="181">
        <f t="shared" si="0"/>
        <v>0.7</v>
      </c>
      <c r="J15" s="191">
        <v>3.2</v>
      </c>
      <c r="K15" s="192">
        <v>2.6</v>
      </c>
      <c r="L15" s="193">
        <v>3.1</v>
      </c>
      <c r="M15" s="194">
        <v>3.4</v>
      </c>
      <c r="N15" s="194">
        <v>4.5</v>
      </c>
      <c r="O15" s="195">
        <f t="shared" si="1"/>
        <v>3.25</v>
      </c>
      <c r="P15" s="300">
        <f t="shared" si="8"/>
        <v>3.55</v>
      </c>
      <c r="Q15" s="193"/>
      <c r="R15" s="183">
        <f t="shared" si="9"/>
        <v>4.25</v>
      </c>
      <c r="S15" s="19"/>
      <c r="T15" s="16">
        <f t="shared" si="2"/>
        <v>5</v>
      </c>
      <c r="U15" s="214"/>
      <c r="W15" s="28" t="str">
        <f t="shared" si="3"/>
        <v>bez</v>
      </c>
      <c r="X15" s="25">
        <f t="shared" si="4"/>
        <v>0.7</v>
      </c>
      <c r="Y15" s="25">
        <f t="shared" si="5"/>
        <v>3.55</v>
      </c>
      <c r="Z15" s="25">
        <f t="shared" si="6"/>
        <v>0</v>
      </c>
      <c r="AA15" s="25">
        <f t="shared" si="7"/>
        <v>4.25</v>
      </c>
    </row>
    <row r="16" spans="1:27" ht="24.75" customHeight="1">
      <c r="A16" s="187">
        <f>Seznam!B12</f>
        <v>9</v>
      </c>
      <c r="B16" s="188" t="str">
        <f>Seznam!C12</f>
        <v>Míková Teodora</v>
      </c>
      <c r="C16" s="189">
        <f>Seznam!D12</f>
        <v>2012</v>
      </c>
      <c r="D16" s="190" t="str">
        <f>Seznam!E12</f>
        <v>GSK Tábor</v>
      </c>
      <c r="E16" s="189" t="str">
        <f>Seznam!F12</f>
        <v>CZE</v>
      </c>
      <c r="F16" s="189" t="s">
        <v>1297</v>
      </c>
      <c r="G16" s="179">
        <v>0.4</v>
      </c>
      <c r="H16" s="180">
        <v>0.3</v>
      </c>
      <c r="I16" s="181">
        <f t="shared" si="0"/>
        <v>0.7</v>
      </c>
      <c r="J16" s="191">
        <v>3</v>
      </c>
      <c r="K16" s="192">
        <v>2.9</v>
      </c>
      <c r="L16" s="193">
        <v>3.1</v>
      </c>
      <c r="M16" s="194">
        <v>4.3</v>
      </c>
      <c r="N16" s="194">
        <v>6.2</v>
      </c>
      <c r="O16" s="195">
        <f t="shared" si="1"/>
        <v>3.7</v>
      </c>
      <c r="P16" s="300">
        <f t="shared" si="8"/>
        <v>3.3</v>
      </c>
      <c r="Q16" s="193"/>
      <c r="R16" s="183">
        <f t="shared" si="9"/>
        <v>4</v>
      </c>
      <c r="S16" s="19"/>
      <c r="T16" s="16">
        <f t="shared" si="2"/>
        <v>8</v>
      </c>
      <c r="U16" s="214"/>
      <c r="W16" s="28" t="str">
        <f t="shared" si="3"/>
        <v>bez</v>
      </c>
      <c r="X16" s="25">
        <f t="shared" si="4"/>
        <v>0.7</v>
      </c>
      <c r="Y16" s="25">
        <f t="shared" si="5"/>
        <v>3.3</v>
      </c>
      <c r="Z16" s="25">
        <f t="shared" si="6"/>
        <v>0</v>
      </c>
      <c r="AA16" s="25">
        <f t="shared" si="7"/>
        <v>4</v>
      </c>
    </row>
    <row r="17" spans="1:27" ht="24.75" customHeight="1">
      <c r="A17" s="187">
        <f>Seznam!B13</f>
        <v>10</v>
      </c>
      <c r="B17" s="188" t="str">
        <f>Seznam!C13</f>
        <v>Kálalová Emma</v>
      </c>
      <c r="C17" s="189">
        <f>Seznam!D13</f>
        <v>2012</v>
      </c>
      <c r="D17" s="190" t="str">
        <f>Seznam!E13</f>
        <v>SKMG Máj České Budějovice</v>
      </c>
      <c r="E17" s="189" t="str">
        <f>Seznam!F13</f>
        <v>CZE</v>
      </c>
      <c r="F17" s="189" t="s">
        <v>1297</v>
      </c>
      <c r="G17" s="179">
        <v>0.7</v>
      </c>
      <c r="H17" s="180">
        <v>0</v>
      </c>
      <c r="I17" s="181">
        <f t="shared" si="0"/>
        <v>0.7</v>
      </c>
      <c r="J17" s="191">
        <v>3.1</v>
      </c>
      <c r="K17" s="192">
        <v>5.8</v>
      </c>
      <c r="L17" s="193">
        <v>4.7</v>
      </c>
      <c r="M17" s="194">
        <v>2.7</v>
      </c>
      <c r="N17" s="194">
        <v>3.8</v>
      </c>
      <c r="O17" s="195">
        <f t="shared" si="1"/>
        <v>4.25</v>
      </c>
      <c r="P17" s="300">
        <f t="shared" si="8"/>
        <v>2.6500000000000004</v>
      </c>
      <c r="Q17" s="193"/>
      <c r="R17" s="183">
        <f t="shared" si="9"/>
        <v>3.3500000000000005</v>
      </c>
      <c r="S17" s="19"/>
      <c r="T17" s="16">
        <f t="shared" si="2"/>
        <v>9</v>
      </c>
      <c r="U17" s="214"/>
      <c r="W17" s="28" t="str">
        <f t="shared" si="3"/>
        <v>bez</v>
      </c>
      <c r="X17" s="25">
        <f t="shared" si="4"/>
        <v>0.7</v>
      </c>
      <c r="Y17" s="25">
        <f t="shared" si="5"/>
        <v>2.6500000000000004</v>
      </c>
      <c r="Z17" s="25">
        <f t="shared" si="6"/>
        <v>0</v>
      </c>
      <c r="AA17" s="25">
        <f t="shared" si="7"/>
        <v>3.3500000000000005</v>
      </c>
    </row>
  </sheetData>
  <sheetProtection/>
  <mergeCells count="8">
    <mergeCell ref="U7:U8"/>
    <mergeCell ref="F7:F8"/>
    <mergeCell ref="T7:T8"/>
    <mergeCell ref="A7:A8"/>
    <mergeCell ref="B7:B8"/>
    <mergeCell ref="C7:C8"/>
    <mergeCell ref="D7:D8"/>
    <mergeCell ref="E7:E8"/>
  </mergeCells>
  <conditionalFormatting sqref="G9:H17 J9:N17">
    <cfRule type="cellIs" priority="1" dxfId="3" operator="equal" stopIfTrue="1">
      <formula>0</formula>
    </cfRule>
  </conditionalFormatting>
  <conditionalFormatting sqref="I9:I17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9:O17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zoomScalePageLayoutView="0" workbookViewId="0" topLeftCell="A4">
      <selection activeCell="O13" sqref="O13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7.125" style="238" customWidth="1"/>
    <col min="4" max="4" width="30.00390625" style="13" customWidth="1"/>
    <col min="5" max="5" width="5.25390625" style="238" customWidth="1"/>
    <col min="6" max="6" width="7.75390625" style="6" customWidth="1"/>
    <col min="7" max="8" width="5.75390625" style="6" customWidth="1"/>
    <col min="9" max="10" width="8.75390625" style="0" customWidth="1"/>
    <col min="11" max="14" width="5.75390625" style="0" customWidth="1"/>
    <col min="15" max="15" width="8.75390625" style="0" customWidth="1"/>
    <col min="16" max="16" width="7.125" style="0" bestFit="1" customWidth="1"/>
    <col min="17" max="17" width="6.75390625" style="0" bestFit="1" customWidth="1"/>
    <col min="18" max="18" width="12.625" style="0" bestFit="1" customWidth="1"/>
    <col min="19" max="19" width="9.375" style="0" hidden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236"/>
      <c r="D1" s="7"/>
      <c r="E1" s="236"/>
      <c r="F1" s="3"/>
      <c r="G1" s="11"/>
      <c r="H1" s="9"/>
      <c r="N1" s="182" t="s">
        <v>1054</v>
      </c>
      <c r="O1" s="144" t="s">
        <v>11</v>
      </c>
      <c r="P1" s="1"/>
      <c r="Q1" s="212" t="s">
        <v>1265</v>
      </c>
      <c r="R1" s="213"/>
      <c r="S1" s="213"/>
    </row>
    <row r="2" spans="1:19" ht="23.25">
      <c r="A2" s="5"/>
      <c r="B2" s="1"/>
      <c r="C2" s="236"/>
      <c r="D2" s="7"/>
      <c r="E2" s="236"/>
      <c r="F2" s="3"/>
      <c r="G2" s="9"/>
      <c r="H2" s="9"/>
      <c r="M2" s="12"/>
      <c r="N2" s="12"/>
      <c r="O2" s="172">
        <v>4</v>
      </c>
      <c r="P2" s="1"/>
      <c r="Q2" s="212">
        <v>10</v>
      </c>
      <c r="R2" s="2"/>
      <c r="S2" s="2"/>
    </row>
    <row r="3" spans="1:21" ht="22.5">
      <c r="A3" s="5"/>
      <c r="B3" s="1"/>
      <c r="C3" s="236"/>
      <c r="D3" s="7"/>
      <c r="E3" s="236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236"/>
      <c r="D4" s="7"/>
      <c r="E4" s="236"/>
      <c r="F4" s="3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236"/>
      <c r="D5" s="7"/>
      <c r="E5" s="236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_kat2</f>
        <v>3a.kategorie - Naděje nejmladší ročník 2011</v>
      </c>
      <c r="B6" s="1"/>
      <c r="C6" s="236"/>
      <c r="D6" s="7"/>
      <c r="E6" s="236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82" t="s">
        <v>191</v>
      </c>
      <c r="G7" s="200" t="str">
        <f>Kat2S1</f>
        <v>sestava bez náčiní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8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187">
        <f>Seznam!B14</f>
        <v>1</v>
      </c>
      <c r="B9" s="188" t="str">
        <f>Seznam!C14</f>
        <v>Petscherová Natálie</v>
      </c>
      <c r="C9" s="189">
        <f>Seznam!D14</f>
        <v>2011</v>
      </c>
      <c r="D9" s="190" t="str">
        <f>Seznam!E14</f>
        <v>SKMG Máj České Budějovice</v>
      </c>
      <c r="E9" s="189" t="str">
        <f>Seznam!F14</f>
        <v>CZE</v>
      </c>
      <c r="F9" s="189" t="s">
        <v>1297</v>
      </c>
      <c r="G9" s="179">
        <v>0.8</v>
      </c>
      <c r="H9" s="180">
        <v>0.2</v>
      </c>
      <c r="I9" s="181">
        <f>G9+H9</f>
        <v>1</v>
      </c>
      <c r="J9" s="191">
        <v>2.5</v>
      </c>
      <c r="K9" s="192">
        <v>4.4</v>
      </c>
      <c r="L9" s="193">
        <v>3.3</v>
      </c>
      <c r="M9" s="194">
        <v>3.8</v>
      </c>
      <c r="N9" s="194">
        <v>2</v>
      </c>
      <c r="O9" s="195">
        <f>IF($O$2=2,TRUNC(SUM(K9:L9)/2*1000)/1000,IF($O$2=3,TRUNC(SUM(K9:M9)/3*1000)/1000,IF($O$2=4,TRUNC(MEDIAN(K9:N9)*1000)/1000,"???")))</f>
        <v>3.55</v>
      </c>
      <c r="P9" s="199">
        <f>IF(AND(J9=0,O9=0),0,IF(($Q$2-J9-O9)&lt;0,0,$Q$2-J9-O9))</f>
        <v>3.95</v>
      </c>
      <c r="Q9" s="193"/>
      <c r="R9" s="183">
        <f>I9+P9-Q9</f>
        <v>4.95</v>
      </c>
      <c r="S9" s="19">
        <f>R9</f>
        <v>4.95</v>
      </c>
      <c r="T9" s="16">
        <f>RANK(R9,$R$9:$R$13)</f>
        <v>3</v>
      </c>
      <c r="U9" s="214"/>
      <c r="W9" s="28" t="str">
        <f>F9</f>
        <v>bez</v>
      </c>
      <c r="X9" s="25">
        <f>I9</f>
        <v>1</v>
      </c>
      <c r="Y9" s="25">
        <f>P9</f>
        <v>3.95</v>
      </c>
      <c r="Z9" s="25">
        <f>Q9</f>
        <v>0</v>
      </c>
      <c r="AA9" s="25">
        <f>R9</f>
        <v>4.95</v>
      </c>
    </row>
    <row r="10" spans="1:27" ht="24.75" customHeight="1">
      <c r="A10" s="187">
        <f>Seznam!B15</f>
        <v>2</v>
      </c>
      <c r="B10" s="188" t="str">
        <f>Seznam!C15</f>
        <v>Bártlová Stela</v>
      </c>
      <c r="C10" s="189">
        <f>Seznam!D15</f>
        <v>2011</v>
      </c>
      <c r="D10" s="190" t="str">
        <f>Seznam!E15</f>
        <v>MG TJ Jiskra Humpolec</v>
      </c>
      <c r="E10" s="189" t="str">
        <f>Seznam!F15</f>
        <v>CZE</v>
      </c>
      <c r="F10" s="189" t="s">
        <v>1297</v>
      </c>
      <c r="G10" s="179">
        <v>0.6</v>
      </c>
      <c r="H10" s="180">
        <v>0.3</v>
      </c>
      <c r="I10" s="181">
        <f>G10+H10</f>
        <v>0.8999999999999999</v>
      </c>
      <c r="J10" s="191">
        <v>2.9</v>
      </c>
      <c r="K10" s="192">
        <v>5.8</v>
      </c>
      <c r="L10" s="193">
        <v>3.9</v>
      </c>
      <c r="M10" s="194">
        <v>2.7</v>
      </c>
      <c r="N10" s="194">
        <v>4.8</v>
      </c>
      <c r="O10" s="195">
        <f>IF($O$2=2,TRUNC(SUM(K10:L10)/2*1000)/1000,IF($O$2=3,TRUNC(SUM(K10:M10)/3*1000)/1000,IF($O$2=4,TRUNC(MEDIAN(K10:N10)*1000)/1000,"???")))</f>
        <v>4.35</v>
      </c>
      <c r="P10" s="199">
        <f>IF(AND(J10=0,O10=0),0,IF(($Q$2-J10-O10)&lt;0,0,$Q$2-J10-O10))</f>
        <v>2.75</v>
      </c>
      <c r="Q10" s="193"/>
      <c r="R10" s="183">
        <f>I10+P10-Q10</f>
        <v>3.65</v>
      </c>
      <c r="S10" s="19">
        <f>R10</f>
        <v>3.65</v>
      </c>
      <c r="T10" s="16">
        <f>RANK(R10,$R$9:$R$13)</f>
        <v>5</v>
      </c>
      <c r="U10" s="214"/>
      <c r="W10" s="28" t="str">
        <f>F10</f>
        <v>bez</v>
      </c>
      <c r="X10" s="25">
        <f>I10</f>
        <v>0.8999999999999999</v>
      </c>
      <c r="Y10" s="25">
        <f>P10</f>
        <v>2.75</v>
      </c>
      <c r="Z10" s="25">
        <f>Q10</f>
        <v>0</v>
      </c>
      <c r="AA10" s="25">
        <f>R10</f>
        <v>3.65</v>
      </c>
    </row>
    <row r="11" spans="1:27" ht="24.75" customHeight="1">
      <c r="A11" s="187">
        <f>Seznam!B16</f>
        <v>3</v>
      </c>
      <c r="B11" s="188" t="str">
        <f>Seznam!C16</f>
        <v>Kratochvílová Monika</v>
      </c>
      <c r="C11" s="404">
        <f>Seznam!D16</f>
        <v>2011</v>
      </c>
      <c r="D11" s="190" t="str">
        <f>Seznam!E16</f>
        <v>GSK Tábor</v>
      </c>
      <c r="E11" s="404" t="str">
        <f>Seznam!F16</f>
        <v>CZE</v>
      </c>
      <c r="F11" s="404" t="s">
        <v>1297</v>
      </c>
      <c r="G11" s="179">
        <v>0.3</v>
      </c>
      <c r="H11" s="180">
        <v>0.3</v>
      </c>
      <c r="I11" s="181">
        <f>G11+H11</f>
        <v>0.6</v>
      </c>
      <c r="J11" s="191">
        <v>2.6</v>
      </c>
      <c r="K11" s="192">
        <v>6.2</v>
      </c>
      <c r="L11" s="193">
        <v>4.1</v>
      </c>
      <c r="M11" s="194">
        <v>2.5</v>
      </c>
      <c r="N11" s="194">
        <v>3.2</v>
      </c>
      <c r="O11" s="195">
        <f>IF($O$2=2,TRUNC(SUM(K11:L11)/2*1000)/1000,IF($O$2=3,TRUNC(SUM(K11:M11)/3*1000)/1000,IF($O$2=4,TRUNC(MEDIAN(K11:N11)*1000)/1000,"???")))</f>
        <v>3.65</v>
      </c>
      <c r="P11" s="199">
        <f>IF(AND(J11=0,O11=0),0,IF(($Q$2-J11-O11)&lt;0,0,$Q$2-J11-O11))</f>
        <v>3.7500000000000004</v>
      </c>
      <c r="Q11" s="193"/>
      <c r="R11" s="183">
        <f>I11+P11-Q11</f>
        <v>4.3500000000000005</v>
      </c>
      <c r="S11" s="19"/>
      <c r="T11" s="16">
        <f>RANK(R11,$R$9:$R$13)</f>
        <v>4</v>
      </c>
      <c r="U11" s="214"/>
      <c r="W11" s="28"/>
      <c r="X11" s="25">
        <f>I11</f>
        <v>0.6</v>
      </c>
      <c r="Y11" s="25">
        <f>P11</f>
        <v>3.7500000000000004</v>
      </c>
      <c r="Z11" s="25">
        <f>Q11</f>
        <v>0</v>
      </c>
      <c r="AA11" s="25">
        <f>R11</f>
        <v>4.3500000000000005</v>
      </c>
    </row>
    <row r="12" spans="1:27" ht="24.75" customHeight="1">
      <c r="A12" s="187">
        <f>Seznam!B17</f>
        <v>4</v>
      </c>
      <c r="B12" s="188" t="str">
        <f>Seznam!C17</f>
        <v>Lopes De Mendonca Elisa</v>
      </c>
      <c r="C12" s="189">
        <f>Seznam!D17</f>
        <v>2011</v>
      </c>
      <c r="D12" s="190" t="str">
        <f>Seznam!E17</f>
        <v>TJ Sokol Bernartice</v>
      </c>
      <c r="E12" s="189" t="str">
        <f>Seznam!F17</f>
        <v>CZE</v>
      </c>
      <c r="F12" s="189" t="s">
        <v>1297</v>
      </c>
      <c r="G12" s="179">
        <v>0.9</v>
      </c>
      <c r="H12" s="180">
        <v>0.3</v>
      </c>
      <c r="I12" s="181">
        <f>G12+H12</f>
        <v>1.2</v>
      </c>
      <c r="J12" s="191">
        <v>2.3</v>
      </c>
      <c r="K12" s="192">
        <v>3.3</v>
      </c>
      <c r="L12" s="193">
        <v>4.6</v>
      </c>
      <c r="M12" s="194">
        <v>3.7</v>
      </c>
      <c r="N12" s="194">
        <v>1.9</v>
      </c>
      <c r="O12" s="195">
        <f>IF($O$2=2,TRUNC(SUM(K12:L12)/2*1000)/1000,IF($O$2=3,TRUNC(SUM(K12:M12)/3*1000)/1000,IF($O$2=4,TRUNC(MEDIAN(K12:N12)*1000)/1000,"???")))</f>
        <v>3.5</v>
      </c>
      <c r="P12" s="199">
        <f>IF(AND(J12=0,O12=0),0,IF(($Q$2-J12-O12)&lt;0,0,$Q$2-J12-O12))</f>
        <v>4.2</v>
      </c>
      <c r="Q12" s="193"/>
      <c r="R12" s="183">
        <f>I12+P12-Q12</f>
        <v>5.4</v>
      </c>
      <c r="S12" s="19"/>
      <c r="T12" s="16">
        <f>RANK(R12,$R$9:$R$13)</f>
        <v>1</v>
      </c>
      <c r="U12" s="214"/>
      <c r="W12" s="28" t="str">
        <f>F12</f>
        <v>bez</v>
      </c>
      <c r="X12" s="25">
        <f>I12</f>
        <v>1.2</v>
      </c>
      <c r="Y12" s="25">
        <f>P12</f>
        <v>4.2</v>
      </c>
      <c r="Z12" s="25">
        <f>Q12</f>
        <v>0</v>
      </c>
      <c r="AA12" s="25">
        <f>R12</f>
        <v>5.4</v>
      </c>
    </row>
    <row r="13" spans="1:27" ht="24.75" customHeight="1">
      <c r="A13" s="187">
        <f>Seznam!B18</f>
        <v>5</v>
      </c>
      <c r="B13" s="188" t="str">
        <f>Seznam!C18</f>
        <v>Pouzarová Linda</v>
      </c>
      <c r="C13" s="189">
        <f>Seznam!D18</f>
        <v>2011</v>
      </c>
      <c r="D13" s="190" t="str">
        <f>Seznam!E18</f>
        <v>SKMG Máj České Budějovice</v>
      </c>
      <c r="E13" s="189" t="str">
        <f>Seznam!F18</f>
        <v>CZE</v>
      </c>
      <c r="F13" s="189" t="s">
        <v>1297</v>
      </c>
      <c r="G13" s="179">
        <v>1.4</v>
      </c>
      <c r="H13" s="180">
        <v>0.4</v>
      </c>
      <c r="I13" s="181">
        <f>G13+H13</f>
        <v>1.7999999999999998</v>
      </c>
      <c r="J13" s="191">
        <v>2.7</v>
      </c>
      <c r="K13" s="192">
        <v>2.4</v>
      </c>
      <c r="L13" s="193">
        <v>4</v>
      </c>
      <c r="M13" s="194">
        <v>4.6</v>
      </c>
      <c r="N13" s="194">
        <v>3.4</v>
      </c>
      <c r="O13" s="195">
        <f>IF($O$2=2,TRUNC(SUM(K13:L13)/2*1000)/1000,IF($O$2=3,TRUNC(SUM(K13:M13)/3*1000)/1000,IF($O$2=4,TRUNC(MEDIAN(K13:N13)*1000)/1000,"???")))</f>
        <v>3.7</v>
      </c>
      <c r="P13" s="199">
        <f>IF(AND(J13=0,O13=0),0,IF(($Q$2-J13-O13)&lt;0,0,$Q$2-J13-O13))</f>
        <v>3.5999999999999996</v>
      </c>
      <c r="Q13" s="193"/>
      <c r="R13" s="183">
        <f>I13+P13-Q13</f>
        <v>5.3999999999999995</v>
      </c>
      <c r="S13" s="19"/>
      <c r="T13" s="16">
        <f>RANK(R13,$R$9:$R$13)</f>
        <v>2</v>
      </c>
      <c r="U13" s="214"/>
      <c r="W13" s="28" t="str">
        <f>F13</f>
        <v>bez</v>
      </c>
      <c r="X13" s="25">
        <f>I13</f>
        <v>1.7999999999999998</v>
      </c>
      <c r="Y13" s="25">
        <f>P13</f>
        <v>3.5999999999999996</v>
      </c>
      <c r="Z13" s="25">
        <f>Q13</f>
        <v>0</v>
      </c>
      <c r="AA13" s="25">
        <f>R13</f>
        <v>5.3999999999999995</v>
      </c>
    </row>
  </sheetData>
  <sheetProtection/>
  <mergeCells count="8">
    <mergeCell ref="U7:U8"/>
    <mergeCell ref="F7:F8"/>
    <mergeCell ref="T7:T8"/>
    <mergeCell ref="A7:A8"/>
    <mergeCell ref="B7:B8"/>
    <mergeCell ref="C7:C8"/>
    <mergeCell ref="D7:D8"/>
    <mergeCell ref="E7:E8"/>
  </mergeCells>
  <conditionalFormatting sqref="J9:N13 G9:H13">
    <cfRule type="cellIs" priority="1" dxfId="3" operator="equal" stopIfTrue="1">
      <formula>0</formula>
    </cfRule>
  </conditionalFormatting>
  <conditionalFormatting sqref="I9:I13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9:O13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C6">
      <selection activeCell="O9" sqref="O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45.87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12.625" style="0" bestFit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_kat3</f>
        <v>3b.kategorie - Naděje nejmladší, ročník 2011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Kat3S1</f>
        <v>sestava bez náčiní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Seznam!B19</f>
        <v>2</v>
      </c>
      <c r="B9" s="210" t="str">
        <f>Seznam!C19</f>
        <v>Filipová Eliška</v>
      </c>
      <c r="C9" s="210">
        <f>Seznam!D19</f>
        <v>2011</v>
      </c>
      <c r="D9" s="210" t="str">
        <f>Seznam!E19</f>
        <v>RG Proactive Milevsko</v>
      </c>
      <c r="E9" s="210" t="str">
        <f>Seznam!F19</f>
        <v>CZE</v>
      </c>
      <c r="F9" s="8" t="str">
        <f>IF($G$7="sestava bez náčiní","bez"," ")</f>
        <v>bez</v>
      </c>
      <c r="G9" s="179">
        <v>1.1</v>
      </c>
      <c r="H9" s="180">
        <v>0.3</v>
      </c>
      <c r="I9" s="181">
        <f>G9+H9</f>
        <v>1.4000000000000001</v>
      </c>
      <c r="J9" s="191">
        <v>1.5</v>
      </c>
      <c r="K9" s="192">
        <v>4.1</v>
      </c>
      <c r="L9" s="193">
        <v>2.8</v>
      </c>
      <c r="M9" s="194">
        <v>3.1</v>
      </c>
      <c r="N9" s="194">
        <v>1.6</v>
      </c>
      <c r="O9" s="195">
        <f>IF($O$2=2,TRUNC(SUM(K9:L9)/2*1000)/1000,IF($O$2=3,TRUNC(SUM(K9:M9)/3*1000)/1000,IF($O$2=4,TRUNC(MEDIAN(K9:N9)*1000)/1000,"???")))</f>
        <v>2.95</v>
      </c>
      <c r="P9" s="199">
        <f>IF(AND(J9=0,O9=0),0,IF(($Q$2-J9-O9)&lt;0,0,$Q$2-J9-O9))</f>
        <v>5.55</v>
      </c>
      <c r="Q9" s="193"/>
      <c r="R9" s="183">
        <f>I9+P9-Q9</f>
        <v>6.95</v>
      </c>
      <c r="S9" s="19" t="s">
        <v>200</v>
      </c>
      <c r="T9" s="16">
        <f>RANK(R9,$R$9:$R$11)</f>
        <v>1</v>
      </c>
      <c r="U9" s="214"/>
      <c r="W9" s="28" t="str">
        <f>F9</f>
        <v>bez</v>
      </c>
      <c r="X9" s="25">
        <f>I9</f>
        <v>1.4000000000000001</v>
      </c>
      <c r="Y9" s="25">
        <f>P9</f>
        <v>5.55</v>
      </c>
      <c r="Z9" s="25">
        <f>Q9</f>
        <v>0</v>
      </c>
      <c r="AA9" s="25">
        <f>R9</f>
        <v>6.95</v>
      </c>
    </row>
    <row r="10" spans="1:27" ht="24.75" customHeight="1">
      <c r="A10" s="26">
        <f>Seznam!B20</f>
        <v>3</v>
      </c>
      <c r="B10" s="210" t="str">
        <f>Seznam!C20</f>
        <v>Procházková Beata</v>
      </c>
      <c r="C10" s="210">
        <f>Seznam!D20</f>
        <v>2011</v>
      </c>
      <c r="D10" s="210" t="str">
        <f>Seznam!E20</f>
        <v>GSK Tábor</v>
      </c>
      <c r="E10" s="210" t="str">
        <f>Seznam!F20</f>
        <v>CZE</v>
      </c>
      <c r="F10" s="8" t="str">
        <f>IF($G$7="sestava bez náčiní","bez"," ")</f>
        <v>bez</v>
      </c>
      <c r="G10" s="179">
        <v>0.8</v>
      </c>
      <c r="H10" s="180">
        <v>0.2</v>
      </c>
      <c r="I10" s="181">
        <f>G10+H10</f>
        <v>1</v>
      </c>
      <c r="J10" s="191">
        <v>2</v>
      </c>
      <c r="K10" s="192">
        <v>3</v>
      </c>
      <c r="L10" s="193">
        <v>3.3</v>
      </c>
      <c r="M10" s="194">
        <v>1.9</v>
      </c>
      <c r="N10" s="194">
        <v>2.6</v>
      </c>
      <c r="O10" s="195">
        <f>IF($O$2=2,TRUNC(SUM(K10:L10)/2*1000)/1000,IF($O$2=3,TRUNC(SUM(K10:M10)/3*1000)/1000,IF($O$2=4,TRUNC(MEDIAN(K10:N10)*1000)/1000,"???")))</f>
        <v>2.8</v>
      </c>
      <c r="P10" s="199">
        <f>IF(AND(J10=0,O10=0),0,IF(($Q$2-J10-O10)&lt;0,0,$Q$2-J10-O10))</f>
        <v>5.2</v>
      </c>
      <c r="Q10" s="193"/>
      <c r="R10" s="183">
        <f>I10+P10-Q10</f>
        <v>6.2</v>
      </c>
      <c r="S10" s="19" t="s">
        <v>200</v>
      </c>
      <c r="T10" s="16">
        <f>RANK(R10,$R$9:$R$11)</f>
        <v>2</v>
      </c>
      <c r="U10" s="214"/>
      <c r="W10" s="28" t="str">
        <f>F10</f>
        <v>bez</v>
      </c>
      <c r="X10" s="25">
        <f>I10</f>
        <v>1</v>
      </c>
      <c r="Y10" s="25">
        <f>P10</f>
        <v>5.2</v>
      </c>
      <c r="Z10" s="25">
        <f>Q10</f>
        <v>0</v>
      </c>
      <c r="AA10" s="25">
        <f>R10</f>
        <v>6.2</v>
      </c>
    </row>
    <row r="11" spans="1:27" ht="24.75" customHeight="1">
      <c r="A11" s="26">
        <f>Seznam!B21</f>
        <v>4</v>
      </c>
      <c r="B11" s="210" t="str">
        <f>Seznam!C21</f>
        <v>Škochová Adéla</v>
      </c>
      <c r="C11" s="210">
        <f>Seznam!D21</f>
        <v>2011</v>
      </c>
      <c r="D11" s="210" t="str">
        <f>Seznam!E21</f>
        <v>RG Proactive Milevsko</v>
      </c>
      <c r="E11" s="210" t="str">
        <f>Seznam!F21</f>
        <v>CZE</v>
      </c>
      <c r="F11" s="8" t="str">
        <f>IF($G$7="sestava bez náčiní","bez"," ")</f>
        <v>bez</v>
      </c>
      <c r="G11" s="179">
        <v>0.9</v>
      </c>
      <c r="H11" s="180">
        <v>0.6</v>
      </c>
      <c r="I11" s="181">
        <f>G11+H11</f>
        <v>1.5</v>
      </c>
      <c r="J11" s="191">
        <v>2.2</v>
      </c>
      <c r="K11" s="192">
        <v>1.6</v>
      </c>
      <c r="L11" s="193">
        <v>3.9</v>
      </c>
      <c r="M11" s="194">
        <v>3.6</v>
      </c>
      <c r="N11" s="194">
        <v>2.8</v>
      </c>
      <c r="O11" s="195">
        <f>IF($O$2=2,TRUNC(SUM(K11:L11)/2*1000)/1000,IF($O$2=3,TRUNC(SUM(K11:M11)/3*1000)/1000,IF($O$2=4,TRUNC(MEDIAN(K11:N11)*1000)/1000,"???")))</f>
        <v>3.2</v>
      </c>
      <c r="P11" s="199">
        <f>IF(AND(J11=0,O11=0),0,IF(($Q$2-J11-O11)&lt;0,0,$Q$2-J11-O11))</f>
        <v>4.6</v>
      </c>
      <c r="Q11" s="193"/>
      <c r="R11" s="183">
        <f>I11+P11-Q11</f>
        <v>6.1</v>
      </c>
      <c r="S11" s="19" t="s">
        <v>200</v>
      </c>
      <c r="T11" s="16">
        <f>RANK(R11,$R$9:$R$11)</f>
        <v>3</v>
      </c>
      <c r="U11" s="214" t="s">
        <v>200</v>
      </c>
      <c r="W11" s="28" t="str">
        <f>F11</f>
        <v>bez</v>
      </c>
      <c r="X11" s="25">
        <f>I11</f>
        <v>1.5</v>
      </c>
      <c r="Y11" s="25">
        <f>P11</f>
        <v>4.6</v>
      </c>
      <c r="Z11" s="25">
        <f>Q11</f>
        <v>0</v>
      </c>
      <c r="AA11" s="25">
        <f>R11</f>
        <v>6.1</v>
      </c>
    </row>
    <row r="12" spans="3:17" s="145" customFormat="1" ht="98.25" customHeight="1" thickBot="1">
      <c r="C12" s="147"/>
      <c r="F12" s="146"/>
      <c r="G12" s="148"/>
      <c r="H12" s="148"/>
      <c r="I12" s="148"/>
      <c r="J12" s="148"/>
      <c r="K12" s="149"/>
      <c r="L12" s="157"/>
      <c r="M12" s="157"/>
      <c r="N12" s="157"/>
      <c r="O12" s="157"/>
      <c r="P12" s="157"/>
      <c r="Q12" s="149"/>
    </row>
    <row r="13" spans="1:21" ht="16.5" customHeight="1">
      <c r="A13" s="486" t="s">
        <v>0</v>
      </c>
      <c r="B13" s="488" t="s">
        <v>1</v>
      </c>
      <c r="C13" s="490" t="s">
        <v>2</v>
      </c>
      <c r="D13" s="488" t="s">
        <v>3</v>
      </c>
      <c r="E13" s="492" t="s">
        <v>4</v>
      </c>
      <c r="F13" s="492" t="s">
        <v>191</v>
      </c>
      <c r="G13" s="200" t="str">
        <f>Kat3S2</f>
        <v>sestava se švihadlem</v>
      </c>
      <c r="H13" s="20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2"/>
      <c r="T13" s="484" t="s">
        <v>12</v>
      </c>
      <c r="U13" s="484" t="s">
        <v>1298</v>
      </c>
    </row>
    <row r="14" spans="1:28" ht="16.5" customHeight="1" thickBot="1">
      <c r="A14" s="487">
        <v>0</v>
      </c>
      <c r="B14" s="489">
        <v>0</v>
      </c>
      <c r="C14" s="491">
        <v>0</v>
      </c>
      <c r="D14" s="489">
        <v>0</v>
      </c>
      <c r="E14" s="493">
        <v>0</v>
      </c>
      <c r="F14" s="493">
        <v>0</v>
      </c>
      <c r="G14" s="198" t="s">
        <v>1257</v>
      </c>
      <c r="H14" s="196" t="s">
        <v>1262</v>
      </c>
      <c r="I14" s="197" t="s">
        <v>8</v>
      </c>
      <c r="J14" s="14" t="s">
        <v>1258</v>
      </c>
      <c r="K14" s="14" t="s">
        <v>9</v>
      </c>
      <c r="L14" s="14" t="s">
        <v>10</v>
      </c>
      <c r="M14" s="14" t="s">
        <v>1259</v>
      </c>
      <c r="N14" s="14" t="s">
        <v>1260</v>
      </c>
      <c r="O14" s="197" t="s">
        <v>1261</v>
      </c>
      <c r="P14" s="14" t="s">
        <v>11</v>
      </c>
      <c r="Q14" s="203" t="s">
        <v>5</v>
      </c>
      <c r="R14" s="197" t="s">
        <v>6</v>
      </c>
      <c r="S14" s="204" t="s">
        <v>13</v>
      </c>
      <c r="T14" s="485"/>
      <c r="U14" s="485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75" customHeight="1">
      <c r="A15" s="26">
        <f>Seznam!B19</f>
        <v>2</v>
      </c>
      <c r="B15" s="210" t="str">
        <f>Seznam!C19</f>
        <v>Filipová Eliška</v>
      </c>
      <c r="C15" s="210">
        <f>Seznam!D19</f>
        <v>2011</v>
      </c>
      <c r="D15" s="210" t="str">
        <f>Seznam!E19</f>
        <v>RG Proactive Milevsko</v>
      </c>
      <c r="E15" s="210" t="str">
        <f>Seznam!F19</f>
        <v>CZE</v>
      </c>
      <c r="F15" s="173"/>
      <c r="G15" s="179">
        <v>0.6</v>
      </c>
      <c r="H15" s="180">
        <v>0.4</v>
      </c>
      <c r="I15" s="181">
        <f>G15+H15</f>
        <v>1</v>
      </c>
      <c r="J15" s="191">
        <v>3.3</v>
      </c>
      <c r="K15" s="192">
        <v>4.3</v>
      </c>
      <c r="L15" s="193">
        <v>2.1</v>
      </c>
      <c r="M15" s="194">
        <v>4.7</v>
      </c>
      <c r="N15" s="194">
        <v>4.7</v>
      </c>
      <c r="O15" s="195">
        <f>IF($O$2=2,TRUNC(SUM(K15:L15)/2*1000)/1000,IF($O$2=3,TRUNC(SUM(K15:M15)/3*1000)/1000,IF($O$2=4,TRUNC(MEDIAN(K15:N15)*1000)/1000,"???")))</f>
        <v>4.5</v>
      </c>
      <c r="P15" s="199">
        <f>IF(AND(J15=0,O15=0),0,IF(($Q$2-J15-O15)&lt;0,0,$Q$2-J15-O15))</f>
        <v>2.2</v>
      </c>
      <c r="Q15" s="193"/>
      <c r="R15" s="183">
        <f>I15+P15-Q15</f>
        <v>3.2</v>
      </c>
      <c r="S15" s="19">
        <f>R9+R15</f>
        <v>10.15</v>
      </c>
      <c r="T15" s="16">
        <f>RANK(R15,$R$15:$R$17)</f>
        <v>1</v>
      </c>
      <c r="U15" s="20">
        <f>RANK(S15,$S$15:$S$17)</f>
        <v>1</v>
      </c>
      <c r="W15" s="28"/>
      <c r="X15" s="25">
        <f>I15</f>
        <v>1</v>
      </c>
      <c r="Y15" s="25">
        <f>P15</f>
        <v>2.2</v>
      </c>
      <c r="Z15" s="25">
        <f>Q15</f>
        <v>0</v>
      </c>
      <c r="AA15" s="25">
        <f>R15</f>
        <v>3.2</v>
      </c>
      <c r="AB15" s="25">
        <f>S15</f>
        <v>10.15</v>
      </c>
    </row>
    <row r="16" spans="1:28" ht="24.75" customHeight="1">
      <c r="A16" s="26">
        <f>Seznam!B20</f>
        <v>3</v>
      </c>
      <c r="B16" s="210" t="str">
        <f>Seznam!C20</f>
        <v>Procházková Beata</v>
      </c>
      <c r="C16" s="210">
        <f>Seznam!D20</f>
        <v>2011</v>
      </c>
      <c r="D16" s="210" t="str">
        <f>Seznam!E20</f>
        <v>GSK Tábor</v>
      </c>
      <c r="E16" s="210" t="str">
        <f>Seznam!F20</f>
        <v>CZE</v>
      </c>
      <c r="F16" s="173"/>
      <c r="G16" s="179">
        <v>0.1</v>
      </c>
      <c r="H16" s="180">
        <v>0.5</v>
      </c>
      <c r="I16" s="181">
        <f>G16+H16</f>
        <v>0.6</v>
      </c>
      <c r="J16" s="191">
        <v>3</v>
      </c>
      <c r="K16" s="192">
        <v>4.6</v>
      </c>
      <c r="L16" s="193">
        <v>5.2</v>
      </c>
      <c r="M16" s="194">
        <v>4.5</v>
      </c>
      <c r="N16" s="194">
        <v>2.4</v>
      </c>
      <c r="O16" s="195">
        <f>IF($O$2=2,TRUNC(SUM(K16:L16)/2*1000)/1000,IF($O$2=3,TRUNC(SUM(K16:M16)/3*1000)/1000,IF($O$2=4,TRUNC(MEDIAN(K16:N16)*1000)/1000,"???")))</f>
        <v>4.55</v>
      </c>
      <c r="P16" s="199">
        <f>IF(AND(J16=0,O16=0),0,IF(($Q$2-J16-O16)&lt;0,0,$Q$2-J16-O16))</f>
        <v>2.45</v>
      </c>
      <c r="Q16" s="193"/>
      <c r="R16" s="183">
        <f>I16+P16-Q16</f>
        <v>3.0500000000000003</v>
      </c>
      <c r="S16" s="19">
        <f>R10+R16</f>
        <v>9.25</v>
      </c>
      <c r="T16" s="16">
        <f>RANK(R16,$R$15:$R$17)</f>
        <v>2</v>
      </c>
      <c r="U16" s="20">
        <f>RANK(S16,$S$15:$S$17)</f>
        <v>2</v>
      </c>
      <c r="W16" s="28"/>
      <c r="X16" s="25">
        <f>I16</f>
        <v>0.6</v>
      </c>
      <c r="Y16" s="25">
        <f>P16</f>
        <v>2.45</v>
      </c>
      <c r="Z16" s="25">
        <f>Q16</f>
        <v>0</v>
      </c>
      <c r="AA16" s="25">
        <f>R16</f>
        <v>3.0500000000000003</v>
      </c>
      <c r="AB16" s="25">
        <f>S16</f>
        <v>9.25</v>
      </c>
    </row>
    <row r="17" spans="1:28" ht="24.75" customHeight="1">
      <c r="A17" s="26">
        <f>Seznam!B21</f>
        <v>4</v>
      </c>
      <c r="B17" s="210" t="str">
        <f>Seznam!C21</f>
        <v>Škochová Adéla</v>
      </c>
      <c r="C17" s="210">
        <f>Seznam!D21</f>
        <v>2011</v>
      </c>
      <c r="D17" s="210" t="str">
        <f>Seznam!E21</f>
        <v>RG Proactive Milevsko</v>
      </c>
      <c r="E17" s="210" t="str">
        <f>Seznam!F21</f>
        <v>CZE</v>
      </c>
      <c r="F17" s="173"/>
      <c r="G17" s="179">
        <v>0.2</v>
      </c>
      <c r="H17" s="180">
        <v>0.2</v>
      </c>
      <c r="I17" s="181">
        <f>G17+H17</f>
        <v>0.4</v>
      </c>
      <c r="J17" s="191">
        <v>2.5</v>
      </c>
      <c r="K17" s="192">
        <v>5.5</v>
      </c>
      <c r="L17" s="193">
        <v>6</v>
      </c>
      <c r="M17" s="194">
        <v>6.5</v>
      </c>
      <c r="N17" s="194">
        <v>3.2</v>
      </c>
      <c r="O17" s="195">
        <f>IF($O$2=2,TRUNC(SUM(K17:L17)/2*1000)/1000,IF($O$2=3,TRUNC(SUM(K17:M17)/3*1000)/1000,IF($O$2=4,TRUNC(MEDIAN(K17:N17)*1000)/1000,"???")))</f>
        <v>5.75</v>
      </c>
      <c r="P17" s="199">
        <f>IF(AND(J17=0,O17=0),0,IF(($Q$2-J17-O17)&lt;0,0,$Q$2-J17-O17))</f>
        <v>1.75</v>
      </c>
      <c r="Q17" s="193"/>
      <c r="R17" s="183">
        <f>I17+P17-Q17</f>
        <v>2.15</v>
      </c>
      <c r="S17" s="19">
        <f>R11+R17</f>
        <v>8.25</v>
      </c>
      <c r="T17" s="16">
        <f>RANK(R17,$R$15:$R$17)</f>
        <v>3</v>
      </c>
      <c r="U17" s="20">
        <f>RANK(S17,$S$15:$S$17)</f>
        <v>3</v>
      </c>
      <c r="W17" s="28"/>
      <c r="X17" s="25">
        <f>I17</f>
        <v>0.4</v>
      </c>
      <c r="Y17" s="25">
        <f>P17</f>
        <v>1.75</v>
      </c>
      <c r="Z17" s="25">
        <f>Q17</f>
        <v>0</v>
      </c>
      <c r="AA17" s="25">
        <f>R17</f>
        <v>2.15</v>
      </c>
      <c r="AB17" s="25">
        <f>S17</f>
        <v>8.25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conditionalFormatting sqref="J15:N17 G15:H17 G9:H11 J9:N11">
    <cfRule type="cellIs" priority="1" dxfId="3" operator="equal" stopIfTrue="1">
      <formula>0</formula>
    </cfRule>
  </conditionalFormatting>
  <conditionalFormatting sqref="I15:I17 I9:I11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7 O9:O11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PageLayoutView="0" workbookViewId="0" topLeftCell="B31">
      <selection activeCell="R38" sqref="R38"/>
    </sheetView>
  </sheetViews>
  <sheetFormatPr defaultColWidth="9.00390625" defaultRowHeight="12.75"/>
  <cols>
    <col min="1" max="1" width="10.75390625" style="0" customWidth="1"/>
    <col min="2" max="2" width="32.25390625" style="0" bestFit="1" customWidth="1"/>
    <col min="3" max="3" width="7.125" style="4" customWidth="1"/>
    <col min="4" max="4" width="32.2539062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9" width="7.25390625" style="6" bestFit="1" customWidth="1"/>
    <col min="10" max="11" width="7.125" style="6" bestFit="1" customWidth="1"/>
    <col min="12" max="14" width="5.75390625" style="0" customWidth="1"/>
    <col min="15" max="15" width="8.375" style="0" bestFit="1" customWidth="1"/>
    <col min="16" max="16" width="5.75390625" style="0" customWidth="1"/>
    <col min="17" max="17" width="8.75390625" style="0" customWidth="1"/>
    <col min="18" max="18" width="9.625" style="0" bestFit="1" customWidth="1"/>
    <col min="19" max="19" width="9.375" style="0" customWidth="1"/>
    <col min="20" max="20" width="13.75390625" style="0" customWidth="1"/>
    <col min="21" max="21" width="17.00390625" style="0" bestFit="1" customWidth="1"/>
    <col min="24" max="28" width="9.25390625" style="0" bestFit="1" customWidth="1"/>
  </cols>
  <sheetData>
    <row r="1" spans="1:1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</row>
    <row r="2" spans="1:1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_kat4</f>
        <v>4.kategorie - Naděje mladší, ročník 2010-2009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">
        <v>1037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18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97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Seznam!B22</f>
        <v>2</v>
      </c>
      <c r="B9" s="210" t="str">
        <f>Seznam!C22</f>
        <v>Gallinová Anna</v>
      </c>
      <c r="C9" s="210">
        <f>Seznam!D22</f>
        <v>2010</v>
      </c>
      <c r="D9" s="210" t="str">
        <f>Seznam!E22</f>
        <v>SKMG Máj České Budějovice</v>
      </c>
      <c r="E9" s="210" t="str">
        <f>Seznam!F22</f>
        <v>CZE</v>
      </c>
      <c r="F9" s="8" t="str">
        <f>IF($G$7="sestava bez náčiní","bez"," ")</f>
        <v> </v>
      </c>
      <c r="G9" s="179">
        <v>1.1</v>
      </c>
      <c r="H9" s="180">
        <v>0</v>
      </c>
      <c r="I9" s="181">
        <f aca="true" t="shared" si="0" ref="I9:I23">G9+H9</f>
        <v>1.1</v>
      </c>
      <c r="J9" s="191">
        <v>3.5</v>
      </c>
      <c r="K9" s="192">
        <v>5.3</v>
      </c>
      <c r="L9" s="193">
        <v>3.1</v>
      </c>
      <c r="M9" s="194">
        <v>5.2</v>
      </c>
      <c r="N9" s="194">
        <v>5.2</v>
      </c>
      <c r="O9" s="195">
        <f aca="true" t="shared" si="1" ref="O9:O23">IF($O$2=2,TRUNC(SUM(K9:L9)/2*1000)/1000,IF($O$2=3,TRUNC(SUM(K9:M9)/3*1000)/1000,IF($O$2=4,TRUNC(MEDIAN(K9:N9)*1000)/1000,"???")))</f>
        <v>5.2</v>
      </c>
      <c r="P9" s="211">
        <f aca="true" t="shared" si="2" ref="P9:P23">IF(AND(J9=0,O9=0),0,IF(($Q$2-J9-O9)&lt;0,0,$Q$2-J9-O9))</f>
        <v>1.2999999999999998</v>
      </c>
      <c r="Q9" s="193">
        <v>0.3</v>
      </c>
      <c r="R9" s="183">
        <f aca="true" t="shared" si="3" ref="R9:R23">I9+P9-Q9</f>
        <v>2.1</v>
      </c>
      <c r="S9" s="19" t="s">
        <v>200</v>
      </c>
      <c r="T9" s="16">
        <f aca="true" t="shared" si="4" ref="T9:T23">RANK(R9,$R$9:$R$23)</f>
        <v>14</v>
      </c>
      <c r="U9" s="214" t="s">
        <v>200</v>
      </c>
      <c r="W9" s="28" t="str">
        <f>F9</f>
        <v> </v>
      </c>
      <c r="X9" s="25">
        <f aca="true" t="shared" si="5" ref="X9:X23">I9</f>
        <v>1.1</v>
      </c>
      <c r="Y9" s="25">
        <f aca="true" t="shared" si="6" ref="Y9:AA23">P9</f>
        <v>1.2999999999999998</v>
      </c>
      <c r="Z9" s="25">
        <f t="shared" si="6"/>
        <v>0.3</v>
      </c>
      <c r="AA9" s="25">
        <f t="shared" si="6"/>
        <v>2.1</v>
      </c>
    </row>
    <row r="10" spans="1:27" ht="24.75" customHeight="1">
      <c r="A10" s="26">
        <f>Seznam!B23</f>
        <v>3</v>
      </c>
      <c r="B10" s="210" t="str">
        <f>Seznam!C23</f>
        <v>Fedáková Johana</v>
      </c>
      <c r="C10" s="210">
        <f>Seznam!D23</f>
        <v>2010</v>
      </c>
      <c r="D10" s="210" t="str">
        <f>Seznam!E23</f>
        <v>TJ Sokol Bernartice</v>
      </c>
      <c r="E10" s="210" t="str">
        <f>Seznam!F23</f>
        <v>CZE</v>
      </c>
      <c r="F10" s="8" t="str">
        <f>IF($G$7="sestava bez náčiní","bez"," ")</f>
        <v> </v>
      </c>
      <c r="G10" s="179">
        <v>1.2</v>
      </c>
      <c r="H10" s="180">
        <v>0.2</v>
      </c>
      <c r="I10" s="181">
        <f t="shared" si="0"/>
        <v>1.4</v>
      </c>
      <c r="J10" s="191">
        <v>3.3</v>
      </c>
      <c r="K10" s="192">
        <v>3.6</v>
      </c>
      <c r="L10" s="193">
        <v>4.5</v>
      </c>
      <c r="M10" s="194">
        <v>5.5</v>
      </c>
      <c r="N10" s="194">
        <v>5.8</v>
      </c>
      <c r="O10" s="195">
        <f t="shared" si="1"/>
        <v>5</v>
      </c>
      <c r="P10" s="211">
        <f t="shared" si="2"/>
        <v>1.7000000000000002</v>
      </c>
      <c r="Q10" s="193"/>
      <c r="R10" s="183">
        <f t="shared" si="3"/>
        <v>3.1</v>
      </c>
      <c r="S10" s="19" t="s">
        <v>200</v>
      </c>
      <c r="T10" s="16">
        <f t="shared" si="4"/>
        <v>11</v>
      </c>
      <c r="U10" s="214" t="s">
        <v>200</v>
      </c>
      <c r="W10" s="28" t="str">
        <f>F10</f>
        <v> </v>
      </c>
      <c r="X10" s="25">
        <f t="shared" si="5"/>
        <v>1.4</v>
      </c>
      <c r="Y10" s="25">
        <f t="shared" si="6"/>
        <v>1.7000000000000002</v>
      </c>
      <c r="Z10" s="25">
        <f t="shared" si="6"/>
        <v>0</v>
      </c>
      <c r="AA10" s="25">
        <f t="shared" si="6"/>
        <v>3.1</v>
      </c>
    </row>
    <row r="11" spans="1:27" ht="24.75" customHeight="1">
      <c r="A11" s="26">
        <f>Seznam!B24</f>
        <v>4</v>
      </c>
      <c r="B11" s="210" t="str">
        <f>Seznam!C24</f>
        <v>Kruťková Laura</v>
      </c>
      <c r="C11" s="210">
        <f>Seznam!D24</f>
        <v>2010</v>
      </c>
      <c r="D11" s="210" t="str">
        <f>Seznam!E24</f>
        <v>SKMG Máj České Budějovice</v>
      </c>
      <c r="E11" s="210" t="str">
        <f>Seznam!F24</f>
        <v>CZE</v>
      </c>
      <c r="F11" s="8"/>
      <c r="G11" s="179">
        <v>0.8</v>
      </c>
      <c r="H11" s="180">
        <v>0.2</v>
      </c>
      <c r="I11" s="181">
        <f t="shared" si="0"/>
        <v>1</v>
      </c>
      <c r="J11" s="191">
        <v>3.3</v>
      </c>
      <c r="K11" s="192">
        <v>4.7</v>
      </c>
      <c r="L11" s="193">
        <v>2.9</v>
      </c>
      <c r="M11" s="194">
        <v>4.7</v>
      </c>
      <c r="N11" s="194">
        <v>3.8</v>
      </c>
      <c r="O11" s="195">
        <f t="shared" si="1"/>
        <v>4.25</v>
      </c>
      <c r="P11" s="211">
        <f t="shared" si="2"/>
        <v>2.45</v>
      </c>
      <c r="Q11" s="193"/>
      <c r="R11" s="183">
        <f t="shared" si="3"/>
        <v>3.45</v>
      </c>
      <c r="S11" s="19" t="s">
        <v>200</v>
      </c>
      <c r="T11" s="16">
        <f t="shared" si="4"/>
        <v>10</v>
      </c>
      <c r="U11" s="214" t="s">
        <v>200</v>
      </c>
      <c r="W11" s="28"/>
      <c r="X11" s="25">
        <f t="shared" si="5"/>
        <v>1</v>
      </c>
      <c r="Y11" s="25">
        <f t="shared" si="6"/>
        <v>2.45</v>
      </c>
      <c r="Z11" s="25">
        <f t="shared" si="6"/>
        <v>0</v>
      </c>
      <c r="AA11" s="25">
        <f t="shared" si="6"/>
        <v>3.45</v>
      </c>
    </row>
    <row r="12" spans="1:27" ht="24.75" customHeight="1">
      <c r="A12" s="26">
        <f>Seznam!B25</f>
        <v>5</v>
      </c>
      <c r="B12" s="210" t="str">
        <f>Seznam!C25</f>
        <v>Volfová Viktorie</v>
      </c>
      <c r="C12" s="210">
        <f>Seznam!D25</f>
        <v>2009</v>
      </c>
      <c r="D12" s="210" t="str">
        <f>Seznam!E25</f>
        <v>SKMG Máj České Budějovice</v>
      </c>
      <c r="E12" s="210" t="str">
        <f>Seznam!F25</f>
        <v>CZE</v>
      </c>
      <c r="F12" s="8" t="str">
        <f>IF($G$7="sestava bez náčiní","bez"," ")</f>
        <v> </v>
      </c>
      <c r="G12" s="179">
        <v>1</v>
      </c>
      <c r="H12" s="180">
        <v>0.3</v>
      </c>
      <c r="I12" s="181">
        <f t="shared" si="0"/>
        <v>1.3</v>
      </c>
      <c r="J12" s="191">
        <v>2.8</v>
      </c>
      <c r="K12" s="192">
        <v>5.8</v>
      </c>
      <c r="L12" s="193">
        <v>4.4</v>
      </c>
      <c r="M12" s="194">
        <v>5.1</v>
      </c>
      <c r="N12" s="194">
        <v>2.8</v>
      </c>
      <c r="O12" s="195">
        <f t="shared" si="1"/>
        <v>4.75</v>
      </c>
      <c r="P12" s="211">
        <f t="shared" si="2"/>
        <v>2.45</v>
      </c>
      <c r="Q12" s="193"/>
      <c r="R12" s="183">
        <f t="shared" si="3"/>
        <v>3.75</v>
      </c>
      <c r="S12" s="19" t="s">
        <v>200</v>
      </c>
      <c r="T12" s="16">
        <f t="shared" si="4"/>
        <v>9</v>
      </c>
      <c r="U12" s="214" t="s">
        <v>200</v>
      </c>
      <c r="W12" s="28" t="str">
        <f>F12</f>
        <v> </v>
      </c>
      <c r="X12" s="25">
        <f t="shared" si="5"/>
        <v>1.3</v>
      </c>
      <c r="Y12" s="25">
        <f t="shared" si="6"/>
        <v>2.45</v>
      </c>
      <c r="Z12" s="25">
        <f t="shared" si="6"/>
        <v>0</v>
      </c>
      <c r="AA12" s="25">
        <f t="shared" si="6"/>
        <v>3.75</v>
      </c>
    </row>
    <row r="13" spans="1:27" ht="24.75" customHeight="1">
      <c r="A13" s="26">
        <f>Seznam!B26</f>
        <v>6</v>
      </c>
      <c r="B13" s="210" t="str">
        <f>Seznam!C26</f>
        <v>Pravdová Jitka</v>
      </c>
      <c r="C13" s="210">
        <f>Seznam!D26</f>
        <v>2010</v>
      </c>
      <c r="D13" s="210" t="str">
        <f>Seznam!E26</f>
        <v>SKMG Máj České Budějovice</v>
      </c>
      <c r="E13" s="210" t="str">
        <f>Seznam!F26</f>
        <v>CZE</v>
      </c>
      <c r="F13" s="8"/>
      <c r="G13" s="179">
        <v>0.6</v>
      </c>
      <c r="H13" s="180">
        <v>0</v>
      </c>
      <c r="I13" s="181">
        <f t="shared" si="0"/>
        <v>0.6</v>
      </c>
      <c r="J13" s="191">
        <v>2.6</v>
      </c>
      <c r="K13" s="192">
        <v>4.3</v>
      </c>
      <c r="L13" s="193">
        <v>2.3</v>
      </c>
      <c r="M13" s="194">
        <v>4.5</v>
      </c>
      <c r="N13" s="194">
        <v>4.1</v>
      </c>
      <c r="O13" s="195">
        <f t="shared" si="1"/>
        <v>4.2</v>
      </c>
      <c r="P13" s="211">
        <f t="shared" si="2"/>
        <v>3.2</v>
      </c>
      <c r="Q13" s="193"/>
      <c r="R13" s="183">
        <f t="shared" si="3"/>
        <v>3.8000000000000003</v>
      </c>
      <c r="S13" s="19" t="s">
        <v>200</v>
      </c>
      <c r="T13" s="16">
        <f t="shared" si="4"/>
        <v>8</v>
      </c>
      <c r="U13" s="214"/>
      <c r="W13" s="28"/>
      <c r="X13" s="25">
        <f t="shared" si="5"/>
        <v>0.6</v>
      </c>
      <c r="Y13" s="25">
        <f t="shared" si="6"/>
        <v>3.2</v>
      </c>
      <c r="Z13" s="25">
        <f t="shared" si="6"/>
        <v>0</v>
      </c>
      <c r="AA13" s="25">
        <f t="shared" si="6"/>
        <v>3.8000000000000003</v>
      </c>
    </row>
    <row r="14" spans="1:27" ht="24.75" customHeight="1">
      <c r="A14" s="26">
        <f>Seznam!B27</f>
        <v>8</v>
      </c>
      <c r="B14" s="210" t="str">
        <f>Seznam!C27</f>
        <v>Škaroupková Veronika</v>
      </c>
      <c r="C14" s="210">
        <f>Seznam!D27</f>
        <v>2010</v>
      </c>
      <c r="D14" s="210" t="str">
        <f>Seznam!E27</f>
        <v>SKMG Máj České Budějovice</v>
      </c>
      <c r="E14" s="210" t="str">
        <f>Seznam!F27</f>
        <v>CZE</v>
      </c>
      <c r="F14" s="8"/>
      <c r="G14" s="179">
        <v>1.1</v>
      </c>
      <c r="H14" s="180">
        <v>0.4</v>
      </c>
      <c r="I14" s="181">
        <f t="shared" si="0"/>
        <v>1.5</v>
      </c>
      <c r="J14" s="191">
        <v>2.2</v>
      </c>
      <c r="K14" s="192">
        <v>3.9</v>
      </c>
      <c r="L14" s="193">
        <v>1.8</v>
      </c>
      <c r="M14" s="194">
        <v>3.8</v>
      </c>
      <c r="N14" s="194">
        <v>3.6</v>
      </c>
      <c r="O14" s="195">
        <f t="shared" si="1"/>
        <v>3.7</v>
      </c>
      <c r="P14" s="211">
        <f t="shared" si="2"/>
        <v>4.1</v>
      </c>
      <c r="Q14" s="193"/>
      <c r="R14" s="183">
        <f t="shared" si="3"/>
        <v>5.6</v>
      </c>
      <c r="S14" s="19" t="s">
        <v>200</v>
      </c>
      <c r="T14" s="16">
        <f t="shared" si="4"/>
        <v>2</v>
      </c>
      <c r="U14" s="214"/>
      <c r="W14" s="28"/>
      <c r="X14" s="25">
        <f t="shared" si="5"/>
        <v>1.5</v>
      </c>
      <c r="Y14" s="25">
        <f t="shared" si="6"/>
        <v>4.1</v>
      </c>
      <c r="Z14" s="25">
        <f t="shared" si="6"/>
        <v>0</v>
      </c>
      <c r="AA14" s="25">
        <f t="shared" si="6"/>
        <v>5.6</v>
      </c>
    </row>
    <row r="15" spans="1:27" ht="24.75" customHeight="1">
      <c r="A15" s="26">
        <f>Seznam!B28</f>
        <v>11</v>
      </c>
      <c r="B15" s="210" t="str">
        <f>Seznam!C28</f>
        <v>Hanusová Kateřina</v>
      </c>
      <c r="C15" s="210">
        <f>Seznam!D28</f>
        <v>2009</v>
      </c>
      <c r="D15" s="210" t="str">
        <f>Seznam!E28</f>
        <v>SKMG Máj České Budějovice</v>
      </c>
      <c r="E15" s="210" t="str">
        <f>Seznam!F28</f>
        <v>CZE</v>
      </c>
      <c r="F15" s="8"/>
      <c r="G15" s="179">
        <v>0.4</v>
      </c>
      <c r="H15" s="180">
        <v>0</v>
      </c>
      <c r="I15" s="181">
        <f t="shared" si="0"/>
        <v>0.4</v>
      </c>
      <c r="J15" s="191">
        <v>3.3</v>
      </c>
      <c r="K15" s="192">
        <v>6.4</v>
      </c>
      <c r="L15" s="193">
        <v>4.3</v>
      </c>
      <c r="M15" s="194">
        <v>3.2</v>
      </c>
      <c r="N15" s="194">
        <v>4.2</v>
      </c>
      <c r="O15" s="195">
        <f t="shared" si="1"/>
        <v>4.25</v>
      </c>
      <c r="P15" s="211">
        <f t="shared" si="2"/>
        <v>2.45</v>
      </c>
      <c r="Q15" s="193"/>
      <c r="R15" s="183">
        <f t="shared" si="3"/>
        <v>2.85</v>
      </c>
      <c r="S15" s="19" t="s">
        <v>200</v>
      </c>
      <c r="T15" s="16">
        <f t="shared" si="4"/>
        <v>12</v>
      </c>
      <c r="U15" s="214"/>
      <c r="W15" s="28"/>
      <c r="X15" s="25">
        <f t="shared" si="5"/>
        <v>0.4</v>
      </c>
      <c r="Y15" s="25">
        <f t="shared" si="6"/>
        <v>2.45</v>
      </c>
      <c r="Z15" s="25">
        <f t="shared" si="6"/>
        <v>0</v>
      </c>
      <c r="AA15" s="25">
        <f t="shared" si="6"/>
        <v>2.85</v>
      </c>
    </row>
    <row r="16" spans="1:27" ht="24.75" customHeight="1">
      <c r="A16" s="26">
        <f>Seznam!B29</f>
        <v>12</v>
      </c>
      <c r="B16" s="210" t="str">
        <f>Seznam!C29</f>
        <v>Míková Eliška</v>
      </c>
      <c r="C16" s="210">
        <f>Seznam!D29</f>
        <v>0</v>
      </c>
      <c r="D16" s="210" t="str">
        <f>Seznam!E29</f>
        <v>GSK Tábor</v>
      </c>
      <c r="E16" s="210" t="str">
        <f>Seznam!F29</f>
        <v>CZE</v>
      </c>
      <c r="F16" s="8"/>
      <c r="G16" s="179">
        <v>0.1</v>
      </c>
      <c r="H16" s="180">
        <v>0.2</v>
      </c>
      <c r="I16" s="181">
        <f t="shared" si="0"/>
        <v>0.30000000000000004</v>
      </c>
      <c r="J16" s="191">
        <v>3.6</v>
      </c>
      <c r="K16" s="192">
        <v>2.8</v>
      </c>
      <c r="L16" s="193">
        <v>4.1</v>
      </c>
      <c r="M16" s="194">
        <v>5.8</v>
      </c>
      <c r="N16" s="194">
        <v>5.1</v>
      </c>
      <c r="O16" s="195">
        <f t="shared" si="1"/>
        <v>4.6</v>
      </c>
      <c r="P16" s="211">
        <f t="shared" si="2"/>
        <v>1.8000000000000007</v>
      </c>
      <c r="Q16" s="193"/>
      <c r="R16" s="183">
        <f t="shared" si="3"/>
        <v>2.1000000000000005</v>
      </c>
      <c r="S16" s="19" t="s">
        <v>200</v>
      </c>
      <c r="T16" s="16">
        <f t="shared" si="4"/>
        <v>13</v>
      </c>
      <c r="U16" s="214"/>
      <c r="W16" s="28"/>
      <c r="X16" s="25">
        <f t="shared" si="5"/>
        <v>0.30000000000000004</v>
      </c>
      <c r="Y16" s="25">
        <f t="shared" si="6"/>
        <v>1.8000000000000007</v>
      </c>
      <c r="Z16" s="25">
        <f t="shared" si="6"/>
        <v>0</v>
      </c>
      <c r="AA16" s="25">
        <f t="shared" si="6"/>
        <v>2.1000000000000005</v>
      </c>
    </row>
    <row r="17" spans="1:27" ht="24.75" customHeight="1">
      <c r="A17" s="26">
        <f>Seznam!B30</f>
        <v>13</v>
      </c>
      <c r="B17" s="210" t="str">
        <f>Seznam!C30</f>
        <v>Špirochová Tereza</v>
      </c>
      <c r="C17" s="210">
        <f>Seznam!D30</f>
        <v>2010</v>
      </c>
      <c r="D17" s="210" t="str">
        <f>Seznam!E30</f>
        <v>SKMG Máj České Budějovice</v>
      </c>
      <c r="E17" s="210" t="str">
        <f>Seznam!F30</f>
        <v>CZE</v>
      </c>
      <c r="F17" s="8"/>
      <c r="G17" s="179">
        <v>1.5</v>
      </c>
      <c r="H17" s="180">
        <v>0.3</v>
      </c>
      <c r="I17" s="181">
        <f t="shared" si="0"/>
        <v>1.8</v>
      </c>
      <c r="J17" s="191">
        <v>3.4</v>
      </c>
      <c r="K17" s="192">
        <v>3.2</v>
      </c>
      <c r="L17" s="193">
        <v>3.7</v>
      </c>
      <c r="M17" s="194">
        <v>1.9</v>
      </c>
      <c r="N17" s="194">
        <v>2.5</v>
      </c>
      <c r="O17" s="195">
        <f t="shared" si="1"/>
        <v>2.85</v>
      </c>
      <c r="P17" s="211">
        <f t="shared" si="2"/>
        <v>3.7499999999999996</v>
      </c>
      <c r="Q17" s="193"/>
      <c r="R17" s="183">
        <f t="shared" si="3"/>
        <v>5.55</v>
      </c>
      <c r="S17" s="19" t="s">
        <v>200</v>
      </c>
      <c r="T17" s="16">
        <f t="shared" si="4"/>
        <v>3</v>
      </c>
      <c r="U17" s="214"/>
      <c r="W17" s="28"/>
      <c r="X17" s="25">
        <f t="shared" si="5"/>
        <v>1.8</v>
      </c>
      <c r="Y17" s="25">
        <f t="shared" si="6"/>
        <v>3.7499999999999996</v>
      </c>
      <c r="Z17" s="25">
        <f t="shared" si="6"/>
        <v>0</v>
      </c>
      <c r="AA17" s="25">
        <f t="shared" si="6"/>
        <v>5.55</v>
      </c>
    </row>
    <row r="18" spans="1:27" ht="24.75" customHeight="1">
      <c r="A18" s="26">
        <f>Seznam!B31</f>
        <v>14</v>
      </c>
      <c r="B18" s="210" t="str">
        <f>Seznam!C31</f>
        <v>Kuchtová Tereza</v>
      </c>
      <c r="C18" s="210">
        <f>Seznam!D31</f>
        <v>2009</v>
      </c>
      <c r="D18" s="210" t="str">
        <f>Seznam!E31</f>
        <v>TJ Sokol Bernartice</v>
      </c>
      <c r="E18" s="210" t="str">
        <f>Seznam!F31</f>
        <v>CZE</v>
      </c>
      <c r="F18" s="8"/>
      <c r="G18" s="179">
        <v>0.8</v>
      </c>
      <c r="H18" s="180">
        <v>0.9</v>
      </c>
      <c r="I18" s="181">
        <f t="shared" si="0"/>
        <v>1.7000000000000002</v>
      </c>
      <c r="J18" s="191">
        <v>2.6</v>
      </c>
      <c r="K18" s="192">
        <v>4.6</v>
      </c>
      <c r="L18" s="193">
        <v>4.3</v>
      </c>
      <c r="M18" s="194">
        <v>3.1</v>
      </c>
      <c r="N18" s="194">
        <v>4</v>
      </c>
      <c r="O18" s="195">
        <f t="shared" si="1"/>
        <v>4.15</v>
      </c>
      <c r="P18" s="211">
        <f t="shared" si="2"/>
        <v>3.25</v>
      </c>
      <c r="Q18" s="193"/>
      <c r="R18" s="183">
        <f t="shared" si="3"/>
        <v>4.95</v>
      </c>
      <c r="S18" s="19" t="s">
        <v>200</v>
      </c>
      <c r="T18" s="16">
        <f t="shared" si="4"/>
        <v>6</v>
      </c>
      <c r="U18" s="214" t="s">
        <v>200</v>
      </c>
      <c r="W18" s="28"/>
      <c r="X18" s="25">
        <f t="shared" si="5"/>
        <v>1.7000000000000002</v>
      </c>
      <c r="Y18" s="25">
        <f t="shared" si="6"/>
        <v>3.25</v>
      </c>
      <c r="Z18" s="25">
        <f t="shared" si="6"/>
        <v>0</v>
      </c>
      <c r="AA18" s="25">
        <f t="shared" si="6"/>
        <v>4.95</v>
      </c>
    </row>
    <row r="19" spans="1:27" ht="24.75" customHeight="1">
      <c r="A19" s="26">
        <f>Seznam!B32</f>
        <v>15</v>
      </c>
      <c r="B19" s="210" t="str">
        <f>Seznam!C32</f>
        <v>Pindurová Eliška</v>
      </c>
      <c r="C19" s="210">
        <f>Seznam!D32</f>
        <v>2010</v>
      </c>
      <c r="D19" s="210" t="str">
        <f>Seznam!E32</f>
        <v>SKMG Máj České Budějovice</v>
      </c>
      <c r="E19" s="210" t="str">
        <f>Seznam!F32</f>
        <v>CZE</v>
      </c>
      <c r="F19" s="8"/>
      <c r="G19" s="179">
        <v>0.8</v>
      </c>
      <c r="H19" s="180">
        <v>0.6</v>
      </c>
      <c r="I19" s="181">
        <f t="shared" si="0"/>
        <v>1.4</v>
      </c>
      <c r="J19" s="191">
        <v>2.8</v>
      </c>
      <c r="K19" s="192">
        <v>5.3</v>
      </c>
      <c r="L19" s="193">
        <v>5.7</v>
      </c>
      <c r="M19" s="194">
        <v>3.7</v>
      </c>
      <c r="N19" s="194">
        <v>3.6</v>
      </c>
      <c r="O19" s="195">
        <f t="shared" si="1"/>
        <v>4.5</v>
      </c>
      <c r="P19" s="211">
        <f t="shared" si="2"/>
        <v>2.7</v>
      </c>
      <c r="Q19" s="193"/>
      <c r="R19" s="183">
        <f t="shared" si="3"/>
        <v>4.1</v>
      </c>
      <c r="S19" s="19" t="s">
        <v>200</v>
      </c>
      <c r="T19" s="16">
        <f t="shared" si="4"/>
        <v>7</v>
      </c>
      <c r="U19" s="214" t="s">
        <v>200</v>
      </c>
      <c r="W19" s="28"/>
      <c r="X19" s="25">
        <f t="shared" si="5"/>
        <v>1.4</v>
      </c>
      <c r="Y19" s="25">
        <f t="shared" si="6"/>
        <v>2.7</v>
      </c>
      <c r="Z19" s="25">
        <f t="shared" si="6"/>
        <v>0</v>
      </c>
      <c r="AA19" s="25">
        <f t="shared" si="6"/>
        <v>4.1</v>
      </c>
    </row>
    <row r="20" spans="1:27" ht="24.75" customHeight="1">
      <c r="A20" s="26">
        <f>Seznam!B33</f>
        <v>16</v>
      </c>
      <c r="B20" s="210" t="str">
        <f>Seznam!C33</f>
        <v>Permedlová Nikola</v>
      </c>
      <c r="C20" s="210">
        <f>Seznam!D33</f>
        <v>0</v>
      </c>
      <c r="D20" s="210" t="str">
        <f>Seznam!E33</f>
        <v>RG Proactive Milevsko</v>
      </c>
      <c r="E20" s="210" t="str">
        <f>Seznam!F33</f>
        <v>CZE</v>
      </c>
      <c r="F20" s="8"/>
      <c r="G20" s="179">
        <v>0.5</v>
      </c>
      <c r="H20" s="180">
        <v>0.2</v>
      </c>
      <c r="I20" s="181">
        <f t="shared" si="0"/>
        <v>0.7</v>
      </c>
      <c r="J20" s="191">
        <v>3.5</v>
      </c>
      <c r="K20" s="192">
        <v>2.7</v>
      </c>
      <c r="L20" s="193">
        <v>4.8</v>
      </c>
      <c r="M20" s="194">
        <v>5.6</v>
      </c>
      <c r="N20" s="194">
        <v>5.6</v>
      </c>
      <c r="O20" s="195">
        <f t="shared" si="1"/>
        <v>5.2</v>
      </c>
      <c r="P20" s="211">
        <f t="shared" si="2"/>
        <v>1.2999999999999998</v>
      </c>
      <c r="Q20" s="193"/>
      <c r="R20" s="183">
        <f t="shared" si="3"/>
        <v>1.9999999999999998</v>
      </c>
      <c r="S20" s="19" t="s">
        <v>200</v>
      </c>
      <c r="T20" s="16">
        <f t="shared" si="4"/>
        <v>15</v>
      </c>
      <c r="U20" s="214" t="s">
        <v>200</v>
      </c>
      <c r="W20" s="28"/>
      <c r="X20" s="25">
        <f t="shared" si="5"/>
        <v>0.7</v>
      </c>
      <c r="Y20" s="25">
        <f t="shared" si="6"/>
        <v>1.2999999999999998</v>
      </c>
      <c r="Z20" s="25">
        <f t="shared" si="6"/>
        <v>0</v>
      </c>
      <c r="AA20" s="25">
        <f t="shared" si="6"/>
        <v>1.9999999999999998</v>
      </c>
    </row>
    <row r="21" spans="1:27" ht="24.75" customHeight="1">
      <c r="A21" s="26">
        <f>Seznam!B34</f>
        <v>17</v>
      </c>
      <c r="B21" s="210" t="str">
        <f>Seznam!C34</f>
        <v>Kotašková Elen</v>
      </c>
      <c r="C21" s="210">
        <f>Seznam!D34</f>
        <v>2009</v>
      </c>
      <c r="D21" s="210" t="str">
        <f>Seznam!E34</f>
        <v>SKMG Máj České Budějovice</v>
      </c>
      <c r="E21" s="210" t="str">
        <f>Seznam!F34</f>
        <v>CZE</v>
      </c>
      <c r="F21" s="8"/>
      <c r="G21" s="179">
        <v>1.2</v>
      </c>
      <c r="H21" s="180">
        <v>0.4</v>
      </c>
      <c r="I21" s="181">
        <f t="shared" si="0"/>
        <v>1.6</v>
      </c>
      <c r="J21" s="191">
        <v>2.7</v>
      </c>
      <c r="K21" s="192">
        <v>3.9</v>
      </c>
      <c r="L21" s="193">
        <v>2.3</v>
      </c>
      <c r="M21" s="194">
        <v>4.1</v>
      </c>
      <c r="N21" s="194">
        <v>3.8</v>
      </c>
      <c r="O21" s="195">
        <f t="shared" si="1"/>
        <v>3.85</v>
      </c>
      <c r="P21" s="211">
        <f t="shared" si="2"/>
        <v>3.4499999999999997</v>
      </c>
      <c r="Q21" s="193"/>
      <c r="R21" s="183">
        <f t="shared" si="3"/>
        <v>5.05</v>
      </c>
      <c r="S21" s="19" t="s">
        <v>200</v>
      </c>
      <c r="T21" s="16">
        <f t="shared" si="4"/>
        <v>5</v>
      </c>
      <c r="U21" s="214" t="s">
        <v>200</v>
      </c>
      <c r="W21" s="28"/>
      <c r="X21" s="25">
        <f t="shared" si="5"/>
        <v>1.6</v>
      </c>
      <c r="Y21" s="25">
        <f t="shared" si="6"/>
        <v>3.4499999999999997</v>
      </c>
      <c r="Z21" s="25">
        <f t="shared" si="6"/>
        <v>0</v>
      </c>
      <c r="AA21" s="25">
        <f t="shared" si="6"/>
        <v>5.05</v>
      </c>
    </row>
    <row r="22" spans="1:27" ht="24.75" customHeight="1">
      <c r="A22" s="26">
        <f>Seznam!B35</f>
        <v>18</v>
      </c>
      <c r="B22" s="210" t="str">
        <f>Seznam!C35</f>
        <v>Churanová Amélie</v>
      </c>
      <c r="C22" s="210">
        <f>Seznam!D35</f>
        <v>2009</v>
      </c>
      <c r="D22" s="210" t="str">
        <f>Seznam!E35</f>
        <v>SKMG Máj České Budějovice</v>
      </c>
      <c r="E22" s="210" t="str">
        <f>Seznam!F35</f>
        <v>CZE</v>
      </c>
      <c r="F22" s="8"/>
      <c r="G22" s="179">
        <v>1.9</v>
      </c>
      <c r="H22" s="180">
        <v>1</v>
      </c>
      <c r="I22" s="181">
        <f t="shared" si="0"/>
        <v>2.9</v>
      </c>
      <c r="J22" s="191">
        <v>1.9</v>
      </c>
      <c r="K22" s="192">
        <v>2.4</v>
      </c>
      <c r="L22" s="193">
        <v>1.7</v>
      </c>
      <c r="M22" s="194">
        <v>3.9</v>
      </c>
      <c r="N22" s="194">
        <v>3.3</v>
      </c>
      <c r="O22" s="195">
        <f t="shared" si="1"/>
        <v>2.85</v>
      </c>
      <c r="P22" s="211">
        <f t="shared" si="2"/>
        <v>5.25</v>
      </c>
      <c r="Q22" s="193"/>
      <c r="R22" s="183">
        <f t="shared" si="3"/>
        <v>8.15</v>
      </c>
      <c r="S22" s="19" t="s">
        <v>200</v>
      </c>
      <c r="T22" s="16">
        <f t="shared" si="4"/>
        <v>1</v>
      </c>
      <c r="U22" s="214" t="s">
        <v>200</v>
      </c>
      <c r="W22" s="28"/>
      <c r="X22" s="25">
        <f t="shared" si="5"/>
        <v>2.9</v>
      </c>
      <c r="Y22" s="25">
        <f t="shared" si="6"/>
        <v>5.25</v>
      </c>
      <c r="Z22" s="25">
        <f t="shared" si="6"/>
        <v>0</v>
      </c>
      <c r="AA22" s="25">
        <f t="shared" si="6"/>
        <v>8.15</v>
      </c>
    </row>
    <row r="23" spans="1:27" ht="24.75" customHeight="1">
      <c r="A23" s="26">
        <f>Seznam!B36</f>
        <v>19</v>
      </c>
      <c r="B23" s="210" t="str">
        <f>Seznam!C36</f>
        <v>Lacinová Andrea</v>
      </c>
      <c r="C23" s="210">
        <f>Seznam!D36</f>
        <v>2009</v>
      </c>
      <c r="D23" s="210" t="str">
        <f>Seznam!E36</f>
        <v>SKMG Máj České Budějovice</v>
      </c>
      <c r="E23" s="210" t="str">
        <f>Seznam!F36</f>
        <v>CZE</v>
      </c>
      <c r="F23" s="8"/>
      <c r="G23" s="179">
        <v>0.9</v>
      </c>
      <c r="H23" s="180">
        <v>0.2</v>
      </c>
      <c r="I23" s="181">
        <f t="shared" si="0"/>
        <v>1.1</v>
      </c>
      <c r="J23" s="191">
        <v>2.2</v>
      </c>
      <c r="K23" s="192">
        <v>2.3</v>
      </c>
      <c r="L23" s="193">
        <v>1.8</v>
      </c>
      <c r="M23" s="194">
        <v>4.4</v>
      </c>
      <c r="N23" s="194">
        <v>5.8</v>
      </c>
      <c r="O23" s="195">
        <f t="shared" si="1"/>
        <v>3.35</v>
      </c>
      <c r="P23" s="211">
        <f t="shared" si="2"/>
        <v>4.449999999999999</v>
      </c>
      <c r="Q23" s="193"/>
      <c r="R23" s="183">
        <f t="shared" si="3"/>
        <v>5.549999999999999</v>
      </c>
      <c r="S23" s="19" t="s">
        <v>200</v>
      </c>
      <c r="T23" s="16">
        <f t="shared" si="4"/>
        <v>4</v>
      </c>
      <c r="U23" s="214" t="s">
        <v>200</v>
      </c>
      <c r="W23" s="28"/>
      <c r="X23" s="25">
        <f t="shared" si="5"/>
        <v>1.1</v>
      </c>
      <c r="Y23" s="25">
        <f t="shared" si="6"/>
        <v>4.449999999999999</v>
      </c>
      <c r="Z23" s="25">
        <f t="shared" si="6"/>
        <v>0</v>
      </c>
      <c r="AA23" s="25">
        <f t="shared" si="6"/>
        <v>5.549999999999999</v>
      </c>
    </row>
    <row r="24" spans="3:17" s="145" customFormat="1" ht="81.75" customHeight="1" thickBot="1">
      <c r="C24" s="147"/>
      <c r="F24" s="146"/>
      <c r="G24" s="148"/>
      <c r="H24" s="148"/>
      <c r="I24" s="148"/>
      <c r="J24" s="148"/>
      <c r="K24" s="149"/>
      <c r="L24" s="157"/>
      <c r="M24" s="157"/>
      <c r="N24" s="157"/>
      <c r="O24" s="157"/>
      <c r="P24" s="157"/>
      <c r="Q24" s="149"/>
    </row>
    <row r="25" spans="1:21" ht="16.5" customHeight="1">
      <c r="A25" s="486" t="s">
        <v>0</v>
      </c>
      <c r="B25" s="488" t="s">
        <v>1</v>
      </c>
      <c r="C25" s="490" t="s">
        <v>2</v>
      </c>
      <c r="D25" s="488" t="s">
        <v>3</v>
      </c>
      <c r="E25" s="492" t="s">
        <v>4</v>
      </c>
      <c r="F25" s="492" t="s">
        <v>191</v>
      </c>
      <c r="G25" s="200" t="str">
        <f>Kat4S2</f>
        <v>sestava s libovolným náčiním</v>
      </c>
      <c r="H25" s="20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8"/>
      <c r="T25" s="484" t="s">
        <v>12</v>
      </c>
      <c r="U25" s="484" t="s">
        <v>1298</v>
      </c>
    </row>
    <row r="26" spans="1:28" ht="16.5" customHeight="1" thickBot="1">
      <c r="A26" s="487">
        <v>0</v>
      </c>
      <c r="B26" s="489">
        <v>0</v>
      </c>
      <c r="C26" s="491">
        <v>0</v>
      </c>
      <c r="D26" s="489">
        <v>0</v>
      </c>
      <c r="E26" s="493">
        <v>0</v>
      </c>
      <c r="F26" s="493">
        <v>0</v>
      </c>
      <c r="G26" s="198" t="s">
        <v>1257</v>
      </c>
      <c r="H26" s="196" t="s">
        <v>1262</v>
      </c>
      <c r="I26" s="197" t="s">
        <v>8</v>
      </c>
      <c r="J26" s="14" t="s">
        <v>1258</v>
      </c>
      <c r="K26" s="14" t="s">
        <v>9</v>
      </c>
      <c r="L26" s="14" t="s">
        <v>10</v>
      </c>
      <c r="M26" s="14" t="s">
        <v>1259</v>
      </c>
      <c r="N26" s="14" t="s">
        <v>1260</v>
      </c>
      <c r="O26" s="197" t="s">
        <v>1261</v>
      </c>
      <c r="P26" s="14" t="s">
        <v>11</v>
      </c>
      <c r="Q26" s="203" t="s">
        <v>5</v>
      </c>
      <c r="R26" s="197" t="s">
        <v>6</v>
      </c>
      <c r="S26" s="204" t="s">
        <v>13</v>
      </c>
      <c r="T26" s="485"/>
      <c r="U26" s="485"/>
      <c r="W26" s="27" t="s">
        <v>192</v>
      </c>
      <c r="X26" s="27" t="s">
        <v>8</v>
      </c>
      <c r="Y26" s="27" t="s">
        <v>11</v>
      </c>
      <c r="Z26" s="27" t="s">
        <v>193</v>
      </c>
      <c r="AA26" s="27" t="s">
        <v>13</v>
      </c>
      <c r="AB26" s="27" t="s">
        <v>6</v>
      </c>
    </row>
    <row r="27" spans="1:28" ht="24.75" customHeight="1">
      <c r="A27" s="26">
        <f>Seznam!B22</f>
        <v>2</v>
      </c>
      <c r="B27" s="210" t="str">
        <f>Seznam!C22</f>
        <v>Gallinová Anna</v>
      </c>
      <c r="C27" s="210">
        <f>Seznam!D22</f>
        <v>2010</v>
      </c>
      <c r="D27" s="210" t="str">
        <f>Seznam!E22</f>
        <v>SKMG Máj České Budějovice</v>
      </c>
      <c r="E27" s="210" t="str">
        <f>Seznam!F22</f>
        <v>CZE</v>
      </c>
      <c r="F27" s="173"/>
      <c r="G27" s="179">
        <v>0.5</v>
      </c>
      <c r="H27" s="180">
        <v>0.2</v>
      </c>
      <c r="I27" s="181">
        <f aca="true" t="shared" si="7" ref="I27:I41">G27+H27</f>
        <v>0.7</v>
      </c>
      <c r="J27" s="191">
        <v>3.6</v>
      </c>
      <c r="K27" s="192">
        <v>3.6</v>
      </c>
      <c r="L27" s="193">
        <v>6.7</v>
      </c>
      <c r="M27" s="194">
        <v>5.7</v>
      </c>
      <c r="N27" s="194">
        <v>5.4</v>
      </c>
      <c r="O27" s="195">
        <f aca="true" t="shared" si="8" ref="O27:O41">IF($O$2=2,TRUNC(SUM(K27:L27)/2*1000)/1000,IF($O$2=3,TRUNC(SUM(K27:M27)/3*1000)/1000,IF($O$2=4,TRUNC(MEDIAN(K27:N27)*1000)/1000,"???")))</f>
        <v>5.55</v>
      </c>
      <c r="P27" s="199">
        <f aca="true" t="shared" si="9" ref="P27:P41">IF(AND(J27=0,O27=0),0,IF(($Q$2-J27-O27)&lt;0,0,$Q$2-J27-O27))</f>
        <v>0.8500000000000005</v>
      </c>
      <c r="Q27" s="193"/>
      <c r="R27" s="183">
        <f aca="true" t="shared" si="10" ref="R27:R41">I27+P27-Q27</f>
        <v>1.5500000000000005</v>
      </c>
      <c r="S27" s="19">
        <f aca="true" t="shared" si="11" ref="S27:S41">R9+R27</f>
        <v>3.6500000000000004</v>
      </c>
      <c r="T27" s="16">
        <f aca="true" t="shared" si="12" ref="T27:T41">RANK(R27,$R$27:$R$41)</f>
        <v>15</v>
      </c>
      <c r="U27" s="20">
        <f aca="true" t="shared" si="13" ref="U27:U41">RANK(S27,$S$27:$S$41)</f>
        <v>15</v>
      </c>
      <c r="W27" s="28"/>
      <c r="X27" s="25">
        <f aca="true" t="shared" si="14" ref="X27:X41">I27</f>
        <v>0.7</v>
      </c>
      <c r="Y27" s="25">
        <f aca="true" t="shared" si="15" ref="Y27:AB41">P27</f>
        <v>0.8500000000000005</v>
      </c>
      <c r="Z27" s="25">
        <f t="shared" si="15"/>
        <v>0</v>
      </c>
      <c r="AA27" s="25">
        <f t="shared" si="15"/>
        <v>1.5500000000000005</v>
      </c>
      <c r="AB27" s="25">
        <f t="shared" si="15"/>
        <v>3.6500000000000004</v>
      </c>
    </row>
    <row r="28" spans="1:28" ht="24.75" customHeight="1">
      <c r="A28" s="26">
        <f>Seznam!B23</f>
        <v>3</v>
      </c>
      <c r="B28" s="210" t="str">
        <f>Seznam!C23</f>
        <v>Fedáková Johana</v>
      </c>
      <c r="C28" s="210">
        <f>Seznam!D23</f>
        <v>2010</v>
      </c>
      <c r="D28" s="210" t="str">
        <f>Seznam!E23</f>
        <v>TJ Sokol Bernartice</v>
      </c>
      <c r="E28" s="210" t="str">
        <f>Seznam!F23</f>
        <v>CZE</v>
      </c>
      <c r="F28" s="173"/>
      <c r="G28" s="179">
        <v>0.8</v>
      </c>
      <c r="H28" s="180">
        <v>0.9</v>
      </c>
      <c r="I28" s="181">
        <f t="shared" si="7"/>
        <v>1.7000000000000002</v>
      </c>
      <c r="J28" s="191">
        <v>3.7</v>
      </c>
      <c r="K28" s="192">
        <v>3.8</v>
      </c>
      <c r="L28" s="193">
        <v>4.8</v>
      </c>
      <c r="M28" s="194">
        <v>4.9</v>
      </c>
      <c r="N28" s="194">
        <v>5</v>
      </c>
      <c r="O28" s="195">
        <f t="shared" si="8"/>
        <v>4.85</v>
      </c>
      <c r="P28" s="199">
        <f t="shared" si="9"/>
        <v>1.4500000000000002</v>
      </c>
      <c r="Q28" s="193"/>
      <c r="R28" s="183">
        <f t="shared" si="10"/>
        <v>3.1500000000000004</v>
      </c>
      <c r="S28" s="19">
        <f t="shared" si="11"/>
        <v>6.25</v>
      </c>
      <c r="T28" s="16">
        <f t="shared" si="12"/>
        <v>7</v>
      </c>
      <c r="U28" s="20">
        <f t="shared" si="13"/>
        <v>9</v>
      </c>
      <c r="W28" s="28"/>
      <c r="X28" s="25">
        <f t="shared" si="14"/>
        <v>1.7000000000000002</v>
      </c>
      <c r="Y28" s="25">
        <f t="shared" si="15"/>
        <v>1.4500000000000002</v>
      </c>
      <c r="Z28" s="25">
        <f t="shared" si="15"/>
        <v>0</v>
      </c>
      <c r="AA28" s="25">
        <f t="shared" si="15"/>
        <v>3.1500000000000004</v>
      </c>
      <c r="AB28" s="25">
        <f t="shared" si="15"/>
        <v>6.25</v>
      </c>
    </row>
    <row r="29" spans="1:28" ht="24.75" customHeight="1">
      <c r="A29" s="26">
        <f>Seznam!B24</f>
        <v>4</v>
      </c>
      <c r="B29" s="210" t="str">
        <f>Seznam!C24</f>
        <v>Kruťková Laura</v>
      </c>
      <c r="C29" s="210">
        <f>Seznam!D24</f>
        <v>2010</v>
      </c>
      <c r="D29" s="210" t="str">
        <f>Seznam!E24</f>
        <v>SKMG Máj České Budějovice</v>
      </c>
      <c r="E29" s="210" t="str">
        <f>Seznam!F24</f>
        <v>CZE</v>
      </c>
      <c r="F29" s="173"/>
      <c r="G29" s="179">
        <v>0.3</v>
      </c>
      <c r="H29" s="180">
        <v>0.2</v>
      </c>
      <c r="I29" s="181">
        <f t="shared" si="7"/>
        <v>0.5</v>
      </c>
      <c r="J29" s="191">
        <v>3</v>
      </c>
      <c r="K29" s="192">
        <v>4.6</v>
      </c>
      <c r="L29" s="193">
        <v>3.2</v>
      </c>
      <c r="M29" s="194">
        <v>5.7</v>
      </c>
      <c r="N29" s="194">
        <v>4.9</v>
      </c>
      <c r="O29" s="195">
        <f t="shared" si="8"/>
        <v>4.75</v>
      </c>
      <c r="P29" s="199">
        <f t="shared" si="9"/>
        <v>2.25</v>
      </c>
      <c r="Q29" s="193"/>
      <c r="R29" s="183">
        <f t="shared" si="10"/>
        <v>2.75</v>
      </c>
      <c r="S29" s="19">
        <f t="shared" si="11"/>
        <v>6.2</v>
      </c>
      <c r="T29" s="16">
        <f t="shared" si="12"/>
        <v>10</v>
      </c>
      <c r="U29" s="20">
        <f t="shared" si="13"/>
        <v>10</v>
      </c>
      <c r="W29" s="28"/>
      <c r="X29" s="25">
        <f t="shared" si="14"/>
        <v>0.5</v>
      </c>
      <c r="Y29" s="25">
        <f t="shared" si="15"/>
        <v>2.25</v>
      </c>
      <c r="Z29" s="25">
        <f t="shared" si="15"/>
        <v>0</v>
      </c>
      <c r="AA29" s="25">
        <f t="shared" si="15"/>
        <v>2.75</v>
      </c>
      <c r="AB29" s="25">
        <f t="shared" si="15"/>
        <v>6.2</v>
      </c>
    </row>
    <row r="30" spans="1:28" ht="24.75" customHeight="1">
      <c r="A30" s="26">
        <f>Seznam!B25</f>
        <v>5</v>
      </c>
      <c r="B30" s="210" t="str">
        <f>Seznam!C25</f>
        <v>Volfová Viktorie</v>
      </c>
      <c r="C30" s="210">
        <f>Seznam!D25</f>
        <v>2009</v>
      </c>
      <c r="D30" s="210" t="str">
        <f>Seznam!E25</f>
        <v>SKMG Máj České Budějovice</v>
      </c>
      <c r="E30" s="210" t="str">
        <f>Seznam!F25</f>
        <v>CZE</v>
      </c>
      <c r="F30" s="173"/>
      <c r="G30" s="179">
        <v>0.8</v>
      </c>
      <c r="H30" s="180">
        <v>0</v>
      </c>
      <c r="I30" s="181">
        <f t="shared" si="7"/>
        <v>0.8</v>
      </c>
      <c r="J30" s="191">
        <v>3.5</v>
      </c>
      <c r="K30" s="192">
        <v>6.4</v>
      </c>
      <c r="L30" s="193">
        <v>5.2</v>
      </c>
      <c r="M30" s="194">
        <v>3</v>
      </c>
      <c r="N30" s="194">
        <v>5.7</v>
      </c>
      <c r="O30" s="195">
        <f t="shared" si="8"/>
        <v>5.45</v>
      </c>
      <c r="P30" s="199">
        <f t="shared" si="9"/>
        <v>1.0499999999999998</v>
      </c>
      <c r="Q30" s="193"/>
      <c r="R30" s="183">
        <f t="shared" si="10"/>
        <v>1.8499999999999999</v>
      </c>
      <c r="S30" s="19">
        <f t="shared" si="11"/>
        <v>5.6</v>
      </c>
      <c r="T30" s="16">
        <f t="shared" si="12"/>
        <v>14</v>
      </c>
      <c r="U30" s="20">
        <f t="shared" si="13"/>
        <v>12</v>
      </c>
      <c r="W30" s="28"/>
      <c r="X30" s="25">
        <f t="shared" si="14"/>
        <v>0.8</v>
      </c>
      <c r="Y30" s="25">
        <f t="shared" si="15"/>
        <v>1.0499999999999998</v>
      </c>
      <c r="Z30" s="25">
        <f t="shared" si="15"/>
        <v>0</v>
      </c>
      <c r="AA30" s="25">
        <f t="shared" si="15"/>
        <v>1.8499999999999999</v>
      </c>
      <c r="AB30" s="25">
        <f t="shared" si="15"/>
        <v>5.6</v>
      </c>
    </row>
    <row r="31" spans="1:28" ht="24.75" customHeight="1">
      <c r="A31" s="26">
        <f>Seznam!B26</f>
        <v>6</v>
      </c>
      <c r="B31" s="210" t="str">
        <f>Seznam!C26</f>
        <v>Pravdová Jitka</v>
      </c>
      <c r="C31" s="210">
        <f>Seznam!D26</f>
        <v>2010</v>
      </c>
      <c r="D31" s="210" t="str">
        <f>Seznam!E26</f>
        <v>SKMG Máj České Budějovice</v>
      </c>
      <c r="E31" s="210" t="str">
        <f>Seznam!F26</f>
        <v>CZE</v>
      </c>
      <c r="F31" s="173"/>
      <c r="G31" s="179">
        <v>0.4</v>
      </c>
      <c r="H31" s="180">
        <v>0.2</v>
      </c>
      <c r="I31" s="181">
        <f t="shared" si="7"/>
        <v>0.6000000000000001</v>
      </c>
      <c r="J31" s="191">
        <v>3.4</v>
      </c>
      <c r="K31" s="192">
        <v>3.4</v>
      </c>
      <c r="L31" s="193">
        <v>4.6</v>
      </c>
      <c r="M31" s="194">
        <v>6.5</v>
      </c>
      <c r="N31" s="194">
        <v>5.1</v>
      </c>
      <c r="O31" s="195">
        <f t="shared" si="8"/>
        <v>4.85</v>
      </c>
      <c r="P31" s="199">
        <f t="shared" si="9"/>
        <v>1.75</v>
      </c>
      <c r="Q31" s="193">
        <v>0.3</v>
      </c>
      <c r="R31" s="183">
        <f t="shared" si="10"/>
        <v>2.0500000000000003</v>
      </c>
      <c r="S31" s="19">
        <f t="shared" si="11"/>
        <v>5.8500000000000005</v>
      </c>
      <c r="T31" s="16">
        <f t="shared" si="12"/>
        <v>12</v>
      </c>
      <c r="U31" s="20">
        <f t="shared" si="13"/>
        <v>11</v>
      </c>
      <c r="W31" s="28"/>
      <c r="X31" s="25">
        <f t="shared" si="14"/>
        <v>0.6000000000000001</v>
      </c>
      <c r="Y31" s="25">
        <f t="shared" si="15"/>
        <v>1.75</v>
      </c>
      <c r="Z31" s="25">
        <f t="shared" si="15"/>
        <v>0.3</v>
      </c>
      <c r="AA31" s="25">
        <f t="shared" si="15"/>
        <v>2.0500000000000003</v>
      </c>
      <c r="AB31" s="25">
        <f t="shared" si="15"/>
        <v>5.8500000000000005</v>
      </c>
    </row>
    <row r="32" spans="1:28" ht="24.75" customHeight="1">
      <c r="A32" s="26">
        <f>Seznam!B27</f>
        <v>8</v>
      </c>
      <c r="B32" s="210" t="str">
        <f>Seznam!C27</f>
        <v>Škaroupková Veronika</v>
      </c>
      <c r="C32" s="210">
        <f>Seznam!D27</f>
        <v>2010</v>
      </c>
      <c r="D32" s="210" t="str">
        <f>Seznam!E27</f>
        <v>SKMG Máj České Budějovice</v>
      </c>
      <c r="E32" s="210" t="str">
        <f>Seznam!F27</f>
        <v>CZE</v>
      </c>
      <c r="F32" s="173"/>
      <c r="G32" s="179">
        <v>1.1</v>
      </c>
      <c r="H32" s="180">
        <v>1.1</v>
      </c>
      <c r="I32" s="181">
        <f t="shared" si="7"/>
        <v>2.2</v>
      </c>
      <c r="J32" s="191">
        <v>3</v>
      </c>
      <c r="K32" s="192">
        <v>2.9</v>
      </c>
      <c r="L32" s="193">
        <v>5.4</v>
      </c>
      <c r="M32" s="194">
        <v>5.6</v>
      </c>
      <c r="N32" s="194">
        <v>4.6</v>
      </c>
      <c r="O32" s="195">
        <f t="shared" si="8"/>
        <v>5</v>
      </c>
      <c r="P32" s="199">
        <f t="shared" si="9"/>
        <v>2</v>
      </c>
      <c r="Q32" s="193">
        <v>0.6</v>
      </c>
      <c r="R32" s="183">
        <f t="shared" si="10"/>
        <v>3.6</v>
      </c>
      <c r="S32" s="19">
        <f t="shared" si="11"/>
        <v>9.2</v>
      </c>
      <c r="T32" s="16">
        <f t="shared" si="12"/>
        <v>6</v>
      </c>
      <c r="U32" s="20">
        <f t="shared" si="13"/>
        <v>5</v>
      </c>
      <c r="W32" s="28"/>
      <c r="X32" s="25">
        <f t="shared" si="14"/>
        <v>2.2</v>
      </c>
      <c r="Y32" s="25">
        <f t="shared" si="15"/>
        <v>2</v>
      </c>
      <c r="Z32" s="25">
        <f t="shared" si="15"/>
        <v>0.6</v>
      </c>
      <c r="AA32" s="25">
        <f t="shared" si="15"/>
        <v>3.6</v>
      </c>
      <c r="AB32" s="25">
        <f t="shared" si="15"/>
        <v>9.2</v>
      </c>
    </row>
    <row r="33" spans="1:28" ht="24.75" customHeight="1">
      <c r="A33" s="26">
        <f>Seznam!B28</f>
        <v>11</v>
      </c>
      <c r="B33" s="210" t="str">
        <f>Seznam!C28</f>
        <v>Hanusová Kateřina</v>
      </c>
      <c r="C33" s="210">
        <f>Seznam!D28</f>
        <v>2009</v>
      </c>
      <c r="D33" s="210" t="str">
        <f>Seznam!E28</f>
        <v>SKMG Máj České Budějovice</v>
      </c>
      <c r="E33" s="210" t="str">
        <f>Seznam!F28</f>
        <v>CZE</v>
      </c>
      <c r="F33" s="173"/>
      <c r="G33" s="179">
        <v>0.5</v>
      </c>
      <c r="H33" s="180">
        <v>0.4</v>
      </c>
      <c r="I33" s="181">
        <f t="shared" si="7"/>
        <v>0.9</v>
      </c>
      <c r="J33" s="191">
        <v>2.9</v>
      </c>
      <c r="K33" s="192">
        <v>4.5</v>
      </c>
      <c r="L33" s="193">
        <v>5.6</v>
      </c>
      <c r="M33" s="194">
        <v>3.5</v>
      </c>
      <c r="N33" s="194">
        <v>1.8</v>
      </c>
      <c r="O33" s="195">
        <f t="shared" si="8"/>
        <v>4</v>
      </c>
      <c r="P33" s="199">
        <f t="shared" si="9"/>
        <v>3.0999999999999996</v>
      </c>
      <c r="Q33" s="193"/>
      <c r="R33" s="183">
        <f t="shared" si="10"/>
        <v>3.9999999999999996</v>
      </c>
      <c r="S33" s="19">
        <f t="shared" si="11"/>
        <v>6.85</v>
      </c>
      <c r="T33" s="16">
        <f t="shared" si="12"/>
        <v>5</v>
      </c>
      <c r="U33" s="20">
        <f t="shared" si="13"/>
        <v>8</v>
      </c>
      <c r="W33" s="28"/>
      <c r="X33" s="25">
        <f t="shared" si="14"/>
        <v>0.9</v>
      </c>
      <c r="Y33" s="25">
        <f t="shared" si="15"/>
        <v>3.0999999999999996</v>
      </c>
      <c r="Z33" s="25">
        <f t="shared" si="15"/>
        <v>0</v>
      </c>
      <c r="AA33" s="25">
        <f t="shared" si="15"/>
        <v>3.9999999999999996</v>
      </c>
      <c r="AB33" s="25">
        <f t="shared" si="15"/>
        <v>6.85</v>
      </c>
    </row>
    <row r="34" spans="1:28" ht="24.75" customHeight="1">
      <c r="A34" s="26">
        <f>Seznam!B29</f>
        <v>12</v>
      </c>
      <c r="B34" s="210" t="str">
        <f>Seznam!C29</f>
        <v>Míková Eliška</v>
      </c>
      <c r="C34" s="210">
        <f>Seznam!D29</f>
        <v>0</v>
      </c>
      <c r="D34" s="210" t="str">
        <f>Seznam!E29</f>
        <v>GSK Tábor</v>
      </c>
      <c r="E34" s="210" t="str">
        <f>Seznam!F29</f>
        <v>CZE</v>
      </c>
      <c r="F34" s="173"/>
      <c r="G34" s="179">
        <v>0.1</v>
      </c>
      <c r="H34" s="180">
        <v>0.2</v>
      </c>
      <c r="I34" s="181">
        <f t="shared" si="7"/>
        <v>0.30000000000000004</v>
      </c>
      <c r="J34" s="191">
        <v>3.2</v>
      </c>
      <c r="K34" s="192">
        <v>6</v>
      </c>
      <c r="L34" s="193">
        <v>5</v>
      </c>
      <c r="M34" s="194">
        <v>3.5</v>
      </c>
      <c r="N34" s="194">
        <v>2.7</v>
      </c>
      <c r="O34" s="195">
        <f t="shared" si="8"/>
        <v>4.25</v>
      </c>
      <c r="P34" s="199">
        <f t="shared" si="9"/>
        <v>2.55</v>
      </c>
      <c r="Q34" s="193"/>
      <c r="R34" s="183">
        <f t="shared" si="10"/>
        <v>2.8499999999999996</v>
      </c>
      <c r="S34" s="19">
        <f t="shared" si="11"/>
        <v>4.95</v>
      </c>
      <c r="T34" s="16">
        <f t="shared" si="12"/>
        <v>9</v>
      </c>
      <c r="U34" s="20">
        <f t="shared" si="13"/>
        <v>13</v>
      </c>
      <c r="W34" s="28"/>
      <c r="X34" s="25">
        <f t="shared" si="14"/>
        <v>0.30000000000000004</v>
      </c>
      <c r="Y34" s="25">
        <f t="shared" si="15"/>
        <v>2.55</v>
      </c>
      <c r="Z34" s="25">
        <f t="shared" si="15"/>
        <v>0</v>
      </c>
      <c r="AA34" s="25">
        <f t="shared" si="15"/>
        <v>2.8499999999999996</v>
      </c>
      <c r="AB34" s="25">
        <f t="shared" si="15"/>
        <v>4.95</v>
      </c>
    </row>
    <row r="35" spans="1:28" ht="24.75" customHeight="1">
      <c r="A35" s="26">
        <f>Seznam!B30</f>
        <v>13</v>
      </c>
      <c r="B35" s="210" t="str">
        <f>Seznam!C30</f>
        <v>Špirochová Tereza</v>
      </c>
      <c r="C35" s="210">
        <f>Seznam!D30</f>
        <v>2010</v>
      </c>
      <c r="D35" s="210" t="str">
        <f>Seznam!E30</f>
        <v>SKMG Máj České Budějovice</v>
      </c>
      <c r="E35" s="210" t="str">
        <f>Seznam!F30</f>
        <v>CZE</v>
      </c>
      <c r="F35" s="173"/>
      <c r="G35" s="179">
        <v>0.7</v>
      </c>
      <c r="H35" s="180">
        <v>0.6</v>
      </c>
      <c r="I35" s="181">
        <f t="shared" si="7"/>
        <v>1.2999999999999998</v>
      </c>
      <c r="J35" s="191">
        <v>3.5</v>
      </c>
      <c r="K35" s="192">
        <v>5.4</v>
      </c>
      <c r="L35" s="193">
        <v>6.3</v>
      </c>
      <c r="M35" s="194">
        <v>4.3</v>
      </c>
      <c r="N35" s="194">
        <v>3.6</v>
      </c>
      <c r="O35" s="195">
        <f t="shared" si="8"/>
        <v>4.85</v>
      </c>
      <c r="P35" s="199">
        <f t="shared" si="9"/>
        <v>1.6500000000000004</v>
      </c>
      <c r="Q35" s="193"/>
      <c r="R35" s="183">
        <f t="shared" si="10"/>
        <v>2.95</v>
      </c>
      <c r="S35" s="19">
        <f t="shared" si="11"/>
        <v>8.5</v>
      </c>
      <c r="T35" s="16">
        <f t="shared" si="12"/>
        <v>8</v>
      </c>
      <c r="U35" s="20">
        <f t="shared" si="13"/>
        <v>6</v>
      </c>
      <c r="W35" s="28"/>
      <c r="X35" s="25">
        <f t="shared" si="14"/>
        <v>1.2999999999999998</v>
      </c>
      <c r="Y35" s="25">
        <f t="shared" si="15"/>
        <v>1.6500000000000004</v>
      </c>
      <c r="Z35" s="25">
        <f t="shared" si="15"/>
        <v>0</v>
      </c>
      <c r="AA35" s="25">
        <f t="shared" si="15"/>
        <v>2.95</v>
      </c>
      <c r="AB35" s="25">
        <f t="shared" si="15"/>
        <v>8.5</v>
      </c>
    </row>
    <row r="36" spans="1:28" ht="24.75" customHeight="1">
      <c r="A36" s="26">
        <f>Seznam!B31</f>
        <v>14</v>
      </c>
      <c r="B36" s="210" t="str">
        <f>Seznam!C31</f>
        <v>Kuchtová Tereza</v>
      </c>
      <c r="C36" s="210">
        <f>Seznam!D31</f>
        <v>2009</v>
      </c>
      <c r="D36" s="210" t="str">
        <f>Seznam!E31</f>
        <v>TJ Sokol Bernartice</v>
      </c>
      <c r="E36" s="210" t="str">
        <f>Seznam!F31</f>
        <v>CZE</v>
      </c>
      <c r="F36" s="173"/>
      <c r="G36" s="179">
        <v>0.3</v>
      </c>
      <c r="H36" s="180">
        <v>0.9</v>
      </c>
      <c r="I36" s="181">
        <f t="shared" si="7"/>
        <v>1.2</v>
      </c>
      <c r="J36" s="191">
        <v>3.6</v>
      </c>
      <c r="K36" s="192">
        <v>5.5</v>
      </c>
      <c r="L36" s="193">
        <v>6.2</v>
      </c>
      <c r="M36" s="194">
        <v>5.7</v>
      </c>
      <c r="N36" s="194">
        <v>3.3</v>
      </c>
      <c r="O36" s="195">
        <f t="shared" si="8"/>
        <v>5.6</v>
      </c>
      <c r="P36" s="199">
        <f t="shared" si="9"/>
        <v>0.8000000000000007</v>
      </c>
      <c r="Q36" s="193"/>
      <c r="R36" s="183">
        <f t="shared" si="10"/>
        <v>2.000000000000001</v>
      </c>
      <c r="S36" s="19">
        <f t="shared" si="11"/>
        <v>6.950000000000001</v>
      </c>
      <c r="T36" s="16">
        <f t="shared" si="12"/>
        <v>13</v>
      </c>
      <c r="U36" s="20">
        <f t="shared" si="13"/>
        <v>7</v>
      </c>
      <c r="W36" s="28"/>
      <c r="X36" s="25">
        <f t="shared" si="14"/>
        <v>1.2</v>
      </c>
      <c r="Y36" s="25">
        <f t="shared" si="15"/>
        <v>0.8000000000000007</v>
      </c>
      <c r="Z36" s="25">
        <f t="shared" si="15"/>
        <v>0</v>
      </c>
      <c r="AA36" s="25">
        <f t="shared" si="15"/>
        <v>2.000000000000001</v>
      </c>
      <c r="AB36" s="25">
        <f t="shared" si="15"/>
        <v>6.950000000000001</v>
      </c>
    </row>
    <row r="37" spans="1:28" ht="24.75" customHeight="1">
      <c r="A37" s="26">
        <f>Seznam!B32</f>
        <v>15</v>
      </c>
      <c r="B37" s="210" t="str">
        <f>Seznam!C32</f>
        <v>Pindurová Eliška</v>
      </c>
      <c r="C37" s="210">
        <f>Seznam!D32</f>
        <v>2010</v>
      </c>
      <c r="D37" s="210" t="str">
        <f>Seznam!E32</f>
        <v>SKMG Máj České Budějovice</v>
      </c>
      <c r="E37" s="210" t="str">
        <f>Seznam!F32</f>
        <v>CZE</v>
      </c>
      <c r="F37" s="173"/>
      <c r="G37" s="179">
        <v>1.1</v>
      </c>
      <c r="H37" s="180">
        <v>0.6</v>
      </c>
      <c r="I37" s="181">
        <f t="shared" si="7"/>
        <v>1.7000000000000002</v>
      </c>
      <c r="J37" s="191">
        <v>2.4</v>
      </c>
      <c r="K37" s="192">
        <v>4.2</v>
      </c>
      <c r="L37" s="193">
        <v>3.5</v>
      </c>
      <c r="M37" s="194">
        <v>3.8</v>
      </c>
      <c r="N37" s="194">
        <v>2.2</v>
      </c>
      <c r="O37" s="195">
        <f t="shared" si="8"/>
        <v>3.65</v>
      </c>
      <c r="P37" s="199">
        <f t="shared" si="9"/>
        <v>3.9499999999999997</v>
      </c>
      <c r="Q37" s="193"/>
      <c r="R37" s="183">
        <f t="shared" si="10"/>
        <v>5.65</v>
      </c>
      <c r="S37" s="19">
        <f t="shared" si="11"/>
        <v>9.75</v>
      </c>
      <c r="T37" s="16">
        <f t="shared" si="12"/>
        <v>2</v>
      </c>
      <c r="U37" s="20">
        <f t="shared" si="13"/>
        <v>3</v>
      </c>
      <c r="W37" s="28"/>
      <c r="X37" s="25">
        <f t="shared" si="14"/>
        <v>1.7000000000000002</v>
      </c>
      <c r="Y37" s="25">
        <f t="shared" si="15"/>
        <v>3.9499999999999997</v>
      </c>
      <c r="Z37" s="25">
        <f t="shared" si="15"/>
        <v>0</v>
      </c>
      <c r="AA37" s="25">
        <f t="shared" si="15"/>
        <v>5.65</v>
      </c>
      <c r="AB37" s="25">
        <f t="shared" si="15"/>
        <v>9.75</v>
      </c>
    </row>
    <row r="38" spans="1:28" ht="24.75" customHeight="1">
      <c r="A38" s="26">
        <f>Seznam!B33</f>
        <v>16</v>
      </c>
      <c r="B38" s="210" t="str">
        <f>Seznam!C33</f>
        <v>Permedlová Nikola</v>
      </c>
      <c r="C38" s="210">
        <f>Seznam!D33</f>
        <v>0</v>
      </c>
      <c r="D38" s="210" t="str">
        <f>Seznam!E33</f>
        <v>RG Proactive Milevsko</v>
      </c>
      <c r="E38" s="210" t="str">
        <f>Seznam!F33</f>
        <v>CZE</v>
      </c>
      <c r="F38" s="173"/>
      <c r="G38" s="179">
        <v>0.3</v>
      </c>
      <c r="H38" s="180">
        <v>1.3</v>
      </c>
      <c r="I38" s="181">
        <f t="shared" si="7"/>
        <v>1.6</v>
      </c>
      <c r="J38" s="191">
        <v>3.3</v>
      </c>
      <c r="K38" s="192">
        <v>5.3</v>
      </c>
      <c r="L38" s="193">
        <v>6.3</v>
      </c>
      <c r="M38" s="194">
        <v>3.3</v>
      </c>
      <c r="N38" s="194">
        <v>5.7</v>
      </c>
      <c r="O38" s="195">
        <f t="shared" si="8"/>
        <v>5.5</v>
      </c>
      <c r="P38" s="199">
        <f t="shared" si="9"/>
        <v>1.2000000000000002</v>
      </c>
      <c r="Q38" s="193">
        <v>0.3</v>
      </c>
      <c r="R38" s="183">
        <f t="shared" si="10"/>
        <v>2.5000000000000004</v>
      </c>
      <c r="S38" s="19">
        <f t="shared" si="11"/>
        <v>4.5</v>
      </c>
      <c r="T38" s="16">
        <f t="shared" si="12"/>
        <v>11</v>
      </c>
      <c r="U38" s="20">
        <f t="shared" si="13"/>
        <v>14</v>
      </c>
      <c r="W38" s="28"/>
      <c r="X38" s="25">
        <f t="shared" si="14"/>
        <v>1.6</v>
      </c>
      <c r="Y38" s="25">
        <f t="shared" si="15"/>
        <v>1.2000000000000002</v>
      </c>
      <c r="Z38" s="25">
        <f t="shared" si="15"/>
        <v>0.3</v>
      </c>
      <c r="AA38" s="25">
        <f t="shared" si="15"/>
        <v>2.5000000000000004</v>
      </c>
      <c r="AB38" s="25">
        <f t="shared" si="15"/>
        <v>4.5</v>
      </c>
    </row>
    <row r="39" spans="1:28" ht="24.75" customHeight="1">
      <c r="A39" s="26">
        <f>Seznam!B34</f>
        <v>17</v>
      </c>
      <c r="B39" s="210" t="str">
        <f>Seznam!C34</f>
        <v>Kotašková Elen</v>
      </c>
      <c r="C39" s="210">
        <f>Seznam!D34</f>
        <v>2009</v>
      </c>
      <c r="D39" s="210" t="str">
        <f>Seznam!E34</f>
        <v>SKMG Máj České Budějovice</v>
      </c>
      <c r="E39" s="210" t="str">
        <f>Seznam!F34</f>
        <v>CZE</v>
      </c>
      <c r="F39" s="173"/>
      <c r="G39" s="179">
        <v>1.1</v>
      </c>
      <c r="H39" s="180">
        <v>0.8</v>
      </c>
      <c r="I39" s="181">
        <f t="shared" si="7"/>
        <v>1.9000000000000001</v>
      </c>
      <c r="J39" s="191">
        <v>2.6</v>
      </c>
      <c r="K39" s="192">
        <v>4</v>
      </c>
      <c r="L39" s="193">
        <v>2.1</v>
      </c>
      <c r="M39" s="194">
        <v>4.7</v>
      </c>
      <c r="N39" s="194">
        <v>5.6</v>
      </c>
      <c r="O39" s="195">
        <f t="shared" si="8"/>
        <v>4.35</v>
      </c>
      <c r="P39" s="199">
        <f t="shared" si="9"/>
        <v>3.0500000000000007</v>
      </c>
      <c r="Q39" s="193"/>
      <c r="R39" s="183">
        <f t="shared" si="10"/>
        <v>4.950000000000001</v>
      </c>
      <c r="S39" s="19">
        <f t="shared" si="11"/>
        <v>10</v>
      </c>
      <c r="T39" s="16">
        <f t="shared" si="12"/>
        <v>3</v>
      </c>
      <c r="U39" s="20">
        <f t="shared" si="13"/>
        <v>2</v>
      </c>
      <c r="W39" s="28"/>
      <c r="X39" s="25">
        <f t="shared" si="14"/>
        <v>1.9000000000000001</v>
      </c>
      <c r="Y39" s="25">
        <f t="shared" si="15"/>
        <v>3.0500000000000007</v>
      </c>
      <c r="Z39" s="25">
        <f t="shared" si="15"/>
        <v>0</v>
      </c>
      <c r="AA39" s="25">
        <f t="shared" si="15"/>
        <v>4.950000000000001</v>
      </c>
      <c r="AB39" s="25">
        <f t="shared" si="15"/>
        <v>10</v>
      </c>
    </row>
    <row r="40" spans="1:28" ht="24.75" customHeight="1">
      <c r="A40" s="26">
        <f>Seznam!B35</f>
        <v>18</v>
      </c>
      <c r="B40" s="210" t="str">
        <f>Seznam!C35</f>
        <v>Churanová Amélie</v>
      </c>
      <c r="C40" s="210">
        <f>Seznam!D35</f>
        <v>2009</v>
      </c>
      <c r="D40" s="210" t="str">
        <f>Seznam!E35</f>
        <v>SKMG Máj České Budějovice</v>
      </c>
      <c r="E40" s="210" t="str">
        <f>Seznam!F35</f>
        <v>CZE</v>
      </c>
      <c r="F40" s="173"/>
      <c r="G40" s="179">
        <v>1.4</v>
      </c>
      <c r="H40" s="180">
        <v>1.9</v>
      </c>
      <c r="I40" s="181">
        <f t="shared" si="7"/>
        <v>3.3</v>
      </c>
      <c r="J40" s="191">
        <v>1.8</v>
      </c>
      <c r="K40" s="192">
        <v>2.9</v>
      </c>
      <c r="L40" s="193">
        <v>1.6</v>
      </c>
      <c r="M40" s="194">
        <v>2.6</v>
      </c>
      <c r="N40" s="194">
        <v>3.5</v>
      </c>
      <c r="O40" s="195">
        <f t="shared" si="8"/>
        <v>2.75</v>
      </c>
      <c r="P40" s="199">
        <f t="shared" si="9"/>
        <v>5.449999999999999</v>
      </c>
      <c r="Q40" s="193"/>
      <c r="R40" s="183">
        <f t="shared" si="10"/>
        <v>8.75</v>
      </c>
      <c r="S40" s="19">
        <f t="shared" si="11"/>
        <v>16.9</v>
      </c>
      <c r="T40" s="16">
        <f t="shared" si="12"/>
        <v>1</v>
      </c>
      <c r="U40" s="20">
        <f t="shared" si="13"/>
        <v>1</v>
      </c>
      <c r="W40" s="28"/>
      <c r="X40" s="25">
        <f t="shared" si="14"/>
        <v>3.3</v>
      </c>
      <c r="Y40" s="25">
        <f t="shared" si="15"/>
        <v>5.449999999999999</v>
      </c>
      <c r="Z40" s="25">
        <f t="shared" si="15"/>
        <v>0</v>
      </c>
      <c r="AA40" s="25">
        <f t="shared" si="15"/>
        <v>8.75</v>
      </c>
      <c r="AB40" s="25">
        <f t="shared" si="15"/>
        <v>16.9</v>
      </c>
    </row>
    <row r="41" spans="1:28" ht="24.75" customHeight="1">
      <c r="A41" s="26">
        <f>Seznam!B36</f>
        <v>19</v>
      </c>
      <c r="B41" s="210" t="str">
        <f>Seznam!C36</f>
        <v>Lacinová Andrea</v>
      </c>
      <c r="C41" s="210">
        <f>Seznam!D36</f>
        <v>2009</v>
      </c>
      <c r="D41" s="210" t="str">
        <f>Seznam!E36</f>
        <v>SKMG Máj České Budějovice</v>
      </c>
      <c r="E41" s="210" t="str">
        <f>Seznam!F36</f>
        <v>CZE</v>
      </c>
      <c r="F41" s="173"/>
      <c r="G41" s="179">
        <v>1</v>
      </c>
      <c r="H41" s="180">
        <v>0.2</v>
      </c>
      <c r="I41" s="181">
        <f t="shared" si="7"/>
        <v>1.2</v>
      </c>
      <c r="J41" s="191">
        <v>2.7</v>
      </c>
      <c r="K41" s="192">
        <v>5</v>
      </c>
      <c r="L41" s="193">
        <v>4.8</v>
      </c>
      <c r="M41" s="194">
        <v>1.9</v>
      </c>
      <c r="N41" s="194">
        <v>4</v>
      </c>
      <c r="O41" s="195">
        <f t="shared" si="8"/>
        <v>4.4</v>
      </c>
      <c r="P41" s="199">
        <f t="shared" si="9"/>
        <v>2.8999999999999995</v>
      </c>
      <c r="Q41" s="193"/>
      <c r="R41" s="183">
        <f t="shared" si="10"/>
        <v>4.1</v>
      </c>
      <c r="S41" s="19">
        <f t="shared" si="11"/>
        <v>9.649999999999999</v>
      </c>
      <c r="T41" s="16">
        <f t="shared" si="12"/>
        <v>4</v>
      </c>
      <c r="U41" s="20">
        <f t="shared" si="13"/>
        <v>4</v>
      </c>
      <c r="W41" s="28"/>
      <c r="X41" s="25">
        <f t="shared" si="14"/>
        <v>1.2</v>
      </c>
      <c r="Y41" s="25">
        <f t="shared" si="15"/>
        <v>2.8999999999999995</v>
      </c>
      <c r="Z41" s="25">
        <f t="shared" si="15"/>
        <v>0</v>
      </c>
      <c r="AA41" s="25">
        <f t="shared" si="15"/>
        <v>4.1</v>
      </c>
      <c r="AB41" s="25">
        <f t="shared" si="15"/>
        <v>9.649999999999999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5:T26"/>
    <mergeCell ref="U25:U26"/>
    <mergeCell ref="A25:A26"/>
    <mergeCell ref="B25:B26"/>
    <mergeCell ref="C25:C26"/>
    <mergeCell ref="D25:D26"/>
    <mergeCell ref="E25:E26"/>
    <mergeCell ref="F25:F26"/>
  </mergeCells>
  <conditionalFormatting sqref="G27:H41 J27:N41 G9:H23 J9:N23">
    <cfRule type="cellIs" priority="1" dxfId="3" operator="equal" stopIfTrue="1">
      <formula>0</formula>
    </cfRule>
  </conditionalFormatting>
  <conditionalFormatting sqref="I27:I41 I9:I23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27:O41">
    <cfRule type="cellIs" priority="4" dxfId="0" operator="greaterThan" stopIfTrue="1">
      <formula>-100</formula>
    </cfRule>
  </conditionalFormatting>
  <conditionalFormatting sqref="O8:O23">
    <cfRule type="cellIs" priority="5" dxfId="24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PageLayoutView="0" workbookViewId="0" topLeftCell="G10">
      <selection activeCell="W16" sqref="W16:AB1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24.875" style="13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9.375" style="0" customWidth="1"/>
    <col min="20" max="20" width="13.75390625" style="0" customWidth="1"/>
    <col min="21" max="21" width="16.875" style="0" bestFit="1" customWidth="1"/>
  </cols>
  <sheetData>
    <row r="1" spans="1:18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</row>
    <row r="2" spans="1:18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_kat5</f>
        <v>5.kategorie - Naděje starší A, ročník 2007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Kat5S1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>
        <v>0</v>
      </c>
      <c r="R7" s="15">
        <v>0</v>
      </c>
      <c r="S7" s="18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97" t="s">
        <v>11</v>
      </c>
      <c r="Q8" s="203" t="s">
        <v>5</v>
      </c>
      <c r="R8" s="197" t="s">
        <v>6</v>
      </c>
      <c r="S8" s="17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Seznam!B37</f>
        <v>1</v>
      </c>
      <c r="B9" s="210" t="str">
        <f>Seznam!C37</f>
        <v>Berchová Jolana</v>
      </c>
      <c r="C9" s="210">
        <f>Seznam!D37</f>
        <v>2007</v>
      </c>
      <c r="D9" s="210" t="str">
        <f>Seznam!E37</f>
        <v>SKMG Máj České Budějovice</v>
      </c>
      <c r="E9" s="210" t="str">
        <f>Seznam!F37</f>
        <v>CZE</v>
      </c>
      <c r="F9" s="173" t="s">
        <v>1441</v>
      </c>
      <c r="G9" s="179">
        <v>1.8</v>
      </c>
      <c r="H9" s="180">
        <v>1</v>
      </c>
      <c r="I9" s="181">
        <f>G9+H9</f>
        <v>2.8</v>
      </c>
      <c r="J9" s="191">
        <v>2.8</v>
      </c>
      <c r="K9" s="192">
        <v>5.4</v>
      </c>
      <c r="L9" s="193">
        <v>5.3</v>
      </c>
      <c r="M9" s="194">
        <v>4.8</v>
      </c>
      <c r="N9" s="194">
        <v>3.8</v>
      </c>
      <c r="O9" s="195">
        <f>IF($O$2=2,TRUNC(SUM(K9:L9)/2*1000)/1000,IF($O$2=3,TRUNC(SUM(K9:M9)/3*1000)/1000,IF($O$2=4,TRUNC(MEDIAN(K9:N9)*1000)/1000,"???")))</f>
        <v>5.05</v>
      </c>
      <c r="P9" s="211">
        <f>IF(AND(J9=0,O9=0),0,IF(($Q$2-J9-O9)&lt;0,0,$Q$2-J9-O9))</f>
        <v>2.1500000000000004</v>
      </c>
      <c r="Q9" s="193">
        <v>0.6</v>
      </c>
      <c r="R9" s="183">
        <f>I9+P9-Q9</f>
        <v>4.3500000000000005</v>
      </c>
      <c r="S9" s="19" t="s">
        <v>200</v>
      </c>
      <c r="T9" s="16">
        <f>RANK(R9,$R$9:$R$12)</f>
        <v>4</v>
      </c>
      <c r="U9" s="214"/>
      <c r="W9" s="28" t="str">
        <f>F9</f>
        <v>míč</v>
      </c>
      <c r="X9" s="25">
        <f>I9</f>
        <v>2.8</v>
      </c>
      <c r="Y9" s="25">
        <f aca="true" t="shared" si="0" ref="Y9:AA12">P9</f>
        <v>2.1500000000000004</v>
      </c>
      <c r="Z9" s="25">
        <f t="shared" si="0"/>
        <v>0.6</v>
      </c>
      <c r="AA9" s="25">
        <f t="shared" si="0"/>
        <v>4.3500000000000005</v>
      </c>
    </row>
    <row r="10" spans="1:27" ht="24.75" customHeight="1">
      <c r="A10" s="26">
        <f>Seznam!B38</f>
        <v>2</v>
      </c>
      <c r="B10" s="210" t="str">
        <f>Seznam!C38</f>
        <v>Deimová Anna</v>
      </c>
      <c r="C10" s="210">
        <f>Seznam!D38</f>
        <v>2007</v>
      </c>
      <c r="D10" s="210" t="str">
        <f>Seznam!E38</f>
        <v>GSK Tábor</v>
      </c>
      <c r="E10" s="210" t="str">
        <f>Seznam!F38</f>
        <v>CZE</v>
      </c>
      <c r="F10" s="173" t="s">
        <v>1441</v>
      </c>
      <c r="G10" s="179">
        <v>0.7</v>
      </c>
      <c r="H10" s="180">
        <v>2</v>
      </c>
      <c r="I10" s="181">
        <f>G10+H10</f>
        <v>2.7</v>
      </c>
      <c r="J10" s="191">
        <v>3.3</v>
      </c>
      <c r="K10" s="192">
        <v>3.2</v>
      </c>
      <c r="L10" s="193">
        <v>4</v>
      </c>
      <c r="M10" s="194">
        <v>4.8</v>
      </c>
      <c r="N10" s="194">
        <v>4.3</v>
      </c>
      <c r="O10" s="195">
        <f>IF($O$2=2,TRUNC(SUM(K10:L10)/2*1000)/1000,IF($O$2=3,TRUNC(SUM(K10:M10)/3*1000)/1000,IF($O$2=4,TRUNC(MEDIAN(K10:N10)*1000)/1000,"???")))</f>
        <v>4.15</v>
      </c>
      <c r="P10" s="211">
        <f>IF(AND(J10=0,O10=0),0,IF(($Q$2-J10-O10)&lt;0,0,$Q$2-J10-O10))</f>
        <v>2.55</v>
      </c>
      <c r="Q10" s="193"/>
      <c r="R10" s="183">
        <f>I10+P10-Q10</f>
        <v>5.25</v>
      </c>
      <c r="S10" s="19" t="s">
        <v>200</v>
      </c>
      <c r="T10" s="16">
        <f>RANK(R10,$R$9:$R$12)</f>
        <v>3</v>
      </c>
      <c r="U10" s="214"/>
      <c r="W10" s="28" t="str">
        <f>F10</f>
        <v>míč</v>
      </c>
      <c r="X10" s="25">
        <f>I10</f>
        <v>2.7</v>
      </c>
      <c r="Y10" s="25">
        <f t="shared" si="0"/>
        <v>2.55</v>
      </c>
      <c r="Z10" s="25">
        <f t="shared" si="0"/>
        <v>0</v>
      </c>
      <c r="AA10" s="25">
        <f t="shared" si="0"/>
        <v>5.25</v>
      </c>
    </row>
    <row r="11" spans="1:27" ht="24.75" customHeight="1">
      <c r="A11" s="26">
        <f>Seznam!B39</f>
        <v>3</v>
      </c>
      <c r="B11" s="210" t="str">
        <f>Seznam!C39</f>
        <v>Hadačová Vanda</v>
      </c>
      <c r="C11" s="210">
        <f>Seznam!D39</f>
        <v>2007</v>
      </c>
      <c r="D11" s="210" t="str">
        <f>Seznam!E39</f>
        <v>SKMG Máj České Budějovice</v>
      </c>
      <c r="E11" s="210" t="str">
        <f>Seznam!F39</f>
        <v>CZE</v>
      </c>
      <c r="F11" s="173" t="s">
        <v>1441</v>
      </c>
      <c r="G11" s="179">
        <v>1.4</v>
      </c>
      <c r="H11" s="180">
        <v>0.9</v>
      </c>
      <c r="I11" s="181">
        <f>G11+H11</f>
        <v>2.3</v>
      </c>
      <c r="J11" s="191">
        <v>1.7</v>
      </c>
      <c r="K11" s="192">
        <v>4.6</v>
      </c>
      <c r="L11" s="193">
        <v>2.2</v>
      </c>
      <c r="M11" s="194">
        <v>2.6</v>
      </c>
      <c r="N11" s="194">
        <v>3.8</v>
      </c>
      <c r="O11" s="195">
        <f>IF($O$2=2,TRUNC(SUM(K11:L11)/2*1000)/1000,IF($O$2=3,TRUNC(SUM(K11:M11)/3*1000)/1000,IF($O$2=4,TRUNC(MEDIAN(K11:N11)*1000)/1000,"???")))</f>
        <v>3.2</v>
      </c>
      <c r="P11" s="211">
        <f>IF(AND(J11=0,O11=0),0,IF(($Q$2-J11-O11)&lt;0,0,$Q$2-J11-O11))</f>
        <v>5.1000000000000005</v>
      </c>
      <c r="Q11" s="193"/>
      <c r="R11" s="183">
        <f>I11+P11-Q11</f>
        <v>7.4</v>
      </c>
      <c r="S11" s="19" t="s">
        <v>200</v>
      </c>
      <c r="T11" s="16">
        <f>RANK(R11,$R$9:$R$12)</f>
        <v>2</v>
      </c>
      <c r="U11" s="214"/>
      <c r="W11" s="28" t="str">
        <f>F11</f>
        <v>míč</v>
      </c>
      <c r="X11" s="25">
        <f>I11</f>
        <v>2.3</v>
      </c>
      <c r="Y11" s="25">
        <f t="shared" si="0"/>
        <v>5.1000000000000005</v>
      </c>
      <c r="Z11" s="25">
        <f t="shared" si="0"/>
        <v>0</v>
      </c>
      <c r="AA11" s="25">
        <f t="shared" si="0"/>
        <v>7.4</v>
      </c>
    </row>
    <row r="12" spans="1:27" ht="24.75" customHeight="1">
      <c r="A12" s="26">
        <f>Seznam!B40</f>
        <v>4</v>
      </c>
      <c r="B12" s="210" t="str">
        <f>Seznam!C40</f>
        <v>Petříková Valentýna</v>
      </c>
      <c r="C12" s="210">
        <f>Seznam!D40</f>
        <v>2007</v>
      </c>
      <c r="D12" s="210" t="str">
        <f>Seznam!E40</f>
        <v>TJ Sokol Bernartice</v>
      </c>
      <c r="E12" s="210" t="str">
        <f>Seznam!F40</f>
        <v>CZE</v>
      </c>
      <c r="F12" s="173" t="s">
        <v>1442</v>
      </c>
      <c r="G12" s="179">
        <v>2.6</v>
      </c>
      <c r="H12" s="180">
        <v>2.1</v>
      </c>
      <c r="I12" s="181">
        <f>G12+H12</f>
        <v>4.7</v>
      </c>
      <c r="J12" s="191">
        <v>1.3</v>
      </c>
      <c r="K12" s="192">
        <v>3.8</v>
      </c>
      <c r="L12" s="193">
        <v>2.4</v>
      </c>
      <c r="M12" s="194">
        <v>2.6</v>
      </c>
      <c r="N12" s="194">
        <v>3.2</v>
      </c>
      <c r="O12" s="195">
        <f>IF($O$2=2,TRUNC(SUM(K12:L12)/2*1000)/1000,IF($O$2=3,TRUNC(SUM(K12:M12)/3*1000)/1000,IF($O$2=4,TRUNC(MEDIAN(K12:N12)*1000)/1000,"???")))</f>
        <v>2.9</v>
      </c>
      <c r="P12" s="211">
        <f>IF(AND(J12=0,O12=0),0,IF(($Q$2-J12-O12)&lt;0,0,$Q$2-J12-O12))</f>
        <v>5.799999999999999</v>
      </c>
      <c r="Q12" s="193"/>
      <c r="R12" s="183">
        <f>I12+P12-Q12</f>
        <v>10.5</v>
      </c>
      <c r="S12" s="19" t="s">
        <v>200</v>
      </c>
      <c r="T12" s="16">
        <f>RANK(R12,$R$9:$R$12)</f>
        <v>1</v>
      </c>
      <c r="U12" s="214"/>
      <c r="W12" s="28" t="str">
        <f>F12</f>
        <v>švih</v>
      </c>
      <c r="X12" s="25">
        <f>I12</f>
        <v>4.7</v>
      </c>
      <c r="Y12" s="25">
        <f t="shared" si="0"/>
        <v>5.799999999999999</v>
      </c>
      <c r="Z12" s="25">
        <f t="shared" si="0"/>
        <v>0</v>
      </c>
      <c r="AA12" s="25">
        <f t="shared" si="0"/>
        <v>10.5</v>
      </c>
    </row>
    <row r="13" spans="3:17" s="145" customFormat="1" ht="124.5" customHeight="1" thickBot="1">
      <c r="C13" s="147"/>
      <c r="F13" s="146"/>
      <c r="G13" s="148"/>
      <c r="H13" s="148"/>
      <c r="I13" s="148"/>
      <c r="J13" s="148"/>
      <c r="K13" s="149"/>
      <c r="L13" s="157"/>
      <c r="M13" s="157"/>
      <c r="N13" s="157"/>
      <c r="O13" s="157"/>
      <c r="P13" s="157"/>
      <c r="Q13" s="149"/>
    </row>
    <row r="14" spans="1:21" ht="16.5" customHeight="1">
      <c r="A14" s="496" t="s">
        <v>0</v>
      </c>
      <c r="B14" s="498" t="s">
        <v>1</v>
      </c>
      <c r="C14" s="276" t="s">
        <v>2</v>
      </c>
      <c r="D14" s="274" t="s">
        <v>3</v>
      </c>
      <c r="E14" s="500" t="s">
        <v>4</v>
      </c>
      <c r="F14" s="502" t="s">
        <v>191</v>
      </c>
      <c r="G14" s="200" t="str">
        <f>Kat5S2</f>
        <v>sestava s libovolným náčiním</v>
      </c>
      <c r="H14" s="201"/>
      <c r="I14" s="15"/>
      <c r="J14" s="15"/>
      <c r="K14" s="15"/>
      <c r="L14" s="15"/>
      <c r="M14" s="15"/>
      <c r="N14" s="15"/>
      <c r="O14" s="15"/>
      <c r="P14" s="15"/>
      <c r="Q14" s="15">
        <v>0</v>
      </c>
      <c r="R14" s="15">
        <v>0</v>
      </c>
      <c r="S14" s="18"/>
      <c r="T14" s="494" t="s">
        <v>12</v>
      </c>
      <c r="U14" s="494" t="s">
        <v>1298</v>
      </c>
    </row>
    <row r="15" spans="1:28" ht="16.5" customHeight="1" thickBot="1">
      <c r="A15" s="497"/>
      <c r="B15" s="499"/>
      <c r="C15" s="277">
        <v>0</v>
      </c>
      <c r="D15" s="275">
        <v>0</v>
      </c>
      <c r="E15" s="501"/>
      <c r="F15" s="503"/>
      <c r="G15" s="198" t="s">
        <v>1257</v>
      </c>
      <c r="H15" s="196" t="s">
        <v>1262</v>
      </c>
      <c r="I15" s="197" t="s">
        <v>8</v>
      </c>
      <c r="J15" s="14" t="s">
        <v>1258</v>
      </c>
      <c r="K15" s="14" t="s">
        <v>9</v>
      </c>
      <c r="L15" s="14" t="s">
        <v>10</v>
      </c>
      <c r="M15" s="14" t="s">
        <v>1259</v>
      </c>
      <c r="N15" s="14" t="s">
        <v>1260</v>
      </c>
      <c r="O15" s="197" t="s">
        <v>1261</v>
      </c>
      <c r="P15" s="197" t="s">
        <v>11</v>
      </c>
      <c r="Q15" s="203" t="s">
        <v>5</v>
      </c>
      <c r="R15" s="197" t="s">
        <v>6</v>
      </c>
      <c r="S15" s="17" t="s">
        <v>13</v>
      </c>
      <c r="T15" s="495"/>
      <c r="U15" s="495"/>
      <c r="W15" s="27" t="s">
        <v>192</v>
      </c>
      <c r="X15" s="27" t="s">
        <v>8</v>
      </c>
      <c r="Y15" s="27" t="s">
        <v>11</v>
      </c>
      <c r="Z15" s="27" t="s">
        <v>193</v>
      </c>
      <c r="AA15" s="27" t="s">
        <v>13</v>
      </c>
      <c r="AB15" s="27" t="s">
        <v>6</v>
      </c>
    </row>
    <row r="16" spans="1:28" ht="24.75" customHeight="1">
      <c r="A16" s="26">
        <f>Seznam!B37</f>
        <v>1</v>
      </c>
      <c r="B16" s="210" t="str">
        <f>Seznam!C37</f>
        <v>Berchová Jolana</v>
      </c>
      <c r="C16" s="210">
        <f>Seznam!D37</f>
        <v>2007</v>
      </c>
      <c r="D16" s="210" t="str">
        <f>Seznam!E37</f>
        <v>SKMG Máj České Budějovice</v>
      </c>
      <c r="E16" s="210" t="str">
        <f>Seznam!F37</f>
        <v>CZE</v>
      </c>
      <c r="F16" s="173" t="s">
        <v>1443</v>
      </c>
      <c r="G16" s="179">
        <v>2.4</v>
      </c>
      <c r="H16" s="180">
        <v>0.9</v>
      </c>
      <c r="I16" s="181">
        <f>G16+H16</f>
        <v>3.3</v>
      </c>
      <c r="J16" s="191">
        <v>1.8</v>
      </c>
      <c r="K16" s="192">
        <v>3.2</v>
      </c>
      <c r="L16" s="193">
        <v>3.2</v>
      </c>
      <c r="M16" s="194">
        <v>2.4</v>
      </c>
      <c r="N16" s="194">
        <v>2.7</v>
      </c>
      <c r="O16" s="195">
        <f>IF($O$2=2,TRUNC(SUM(K16:L16)/2*1000)/1000,IF($O$2=3,TRUNC(SUM(K16:M16)/3*1000)/1000,IF($O$2=4,TRUNC(MEDIAN(K16:N16)*1000)/1000,"???")))</f>
        <v>2.95</v>
      </c>
      <c r="P16" s="211">
        <f>IF(AND(J16=0,O16=0),0,IF(($Q$2-J16-O16)&lt;0,0,$Q$2-J16-O16))</f>
        <v>5.249999999999999</v>
      </c>
      <c r="Q16" s="193"/>
      <c r="R16" s="183">
        <f>I16+P16-Q16</f>
        <v>8.549999999999999</v>
      </c>
      <c r="S16" s="19">
        <f>R9+R16</f>
        <v>12.899999999999999</v>
      </c>
      <c r="T16" s="16">
        <f>RANK(R16,$R$16:$R$19)</f>
        <v>2</v>
      </c>
      <c r="U16" s="20">
        <f>RANK(S16,$S$16:$S$19)</f>
        <v>3</v>
      </c>
      <c r="W16" s="28" t="str">
        <f>F16</f>
        <v>stuha</v>
      </c>
      <c r="X16" s="25">
        <f>I16</f>
        <v>3.3</v>
      </c>
      <c r="Y16" s="25">
        <f aca="true" t="shared" si="1" ref="Y16:AB19">P16</f>
        <v>5.249999999999999</v>
      </c>
      <c r="Z16" s="25">
        <f t="shared" si="1"/>
        <v>0</v>
      </c>
      <c r="AA16" s="25">
        <f t="shared" si="1"/>
        <v>8.549999999999999</v>
      </c>
      <c r="AB16" s="25">
        <f t="shared" si="1"/>
        <v>12.899999999999999</v>
      </c>
    </row>
    <row r="17" spans="1:28" ht="24.75" customHeight="1">
      <c r="A17" s="26">
        <f>Seznam!B38</f>
        <v>2</v>
      </c>
      <c r="B17" s="210" t="str">
        <f>Seznam!C38</f>
        <v>Deimová Anna</v>
      </c>
      <c r="C17" s="210">
        <f>Seznam!D38</f>
        <v>2007</v>
      </c>
      <c r="D17" s="210" t="str">
        <f>Seznam!E38</f>
        <v>GSK Tábor</v>
      </c>
      <c r="E17" s="210" t="str">
        <f>Seznam!F38</f>
        <v>CZE</v>
      </c>
      <c r="F17" s="173" t="s">
        <v>1444</v>
      </c>
      <c r="G17" s="179">
        <v>1.3</v>
      </c>
      <c r="H17" s="180">
        <v>0.4</v>
      </c>
      <c r="I17" s="181">
        <f>G17+H17</f>
        <v>1.7000000000000002</v>
      </c>
      <c r="J17" s="191">
        <v>3.5</v>
      </c>
      <c r="K17" s="192">
        <v>3.5</v>
      </c>
      <c r="L17" s="193">
        <v>5.3</v>
      </c>
      <c r="M17" s="194">
        <v>4.4</v>
      </c>
      <c r="N17" s="194">
        <v>3.6</v>
      </c>
      <c r="O17" s="195">
        <f>IF($O$2=2,TRUNC(SUM(K17:L17)/2*1000)/1000,IF($O$2=3,TRUNC(SUM(K17:M17)/3*1000)/1000,IF($O$2=4,TRUNC(MEDIAN(K17:N17)*1000)/1000,"???")))</f>
        <v>4</v>
      </c>
      <c r="P17" s="211">
        <f>IF(AND(J17=0,O17=0),0,IF(($Q$2-J17-O17)&lt;0,0,$Q$2-J17-O17))</f>
        <v>2.5</v>
      </c>
      <c r="Q17" s="193"/>
      <c r="R17" s="183">
        <f>I17+P17-Q17</f>
        <v>4.2</v>
      </c>
      <c r="S17" s="19">
        <f>R10+R17</f>
        <v>9.45</v>
      </c>
      <c r="T17" s="16">
        <f>RANK(R17,$R$16:$R$19)</f>
        <v>4</v>
      </c>
      <c r="U17" s="20">
        <f>RANK(S17,$S$16:$S$19)</f>
        <v>4</v>
      </c>
      <c r="W17" s="28" t="str">
        <f>F17</f>
        <v>kuž</v>
      </c>
      <c r="X17" s="25">
        <f>I17</f>
        <v>1.7000000000000002</v>
      </c>
      <c r="Y17" s="25">
        <f t="shared" si="1"/>
        <v>2.5</v>
      </c>
      <c r="Z17" s="25">
        <f t="shared" si="1"/>
        <v>0</v>
      </c>
      <c r="AA17" s="25">
        <f t="shared" si="1"/>
        <v>4.2</v>
      </c>
      <c r="AB17" s="25">
        <f t="shared" si="1"/>
        <v>9.45</v>
      </c>
    </row>
    <row r="18" spans="1:28" ht="24.75" customHeight="1">
      <c r="A18" s="26">
        <f>Seznam!B39</f>
        <v>3</v>
      </c>
      <c r="B18" s="210" t="str">
        <f>Seznam!C39</f>
        <v>Hadačová Vanda</v>
      </c>
      <c r="C18" s="210">
        <f>Seznam!D39</f>
        <v>2007</v>
      </c>
      <c r="D18" s="210" t="str">
        <f>Seznam!E39</f>
        <v>SKMG Máj České Budějovice</v>
      </c>
      <c r="E18" s="210" t="str">
        <f>Seznam!F39</f>
        <v>CZE</v>
      </c>
      <c r="F18" s="173" t="s">
        <v>1443</v>
      </c>
      <c r="G18" s="179">
        <v>2.1</v>
      </c>
      <c r="H18" s="180">
        <v>0.5</v>
      </c>
      <c r="I18" s="181">
        <f>G18+H18</f>
        <v>2.6</v>
      </c>
      <c r="J18" s="191">
        <v>2.5</v>
      </c>
      <c r="K18" s="192">
        <v>5.1</v>
      </c>
      <c r="L18" s="193">
        <v>3.3</v>
      </c>
      <c r="M18" s="194">
        <v>3.5</v>
      </c>
      <c r="N18" s="194">
        <v>4</v>
      </c>
      <c r="O18" s="195">
        <f>IF($O$2=2,TRUNC(SUM(K18:L18)/2*1000)/1000,IF($O$2=3,TRUNC(SUM(K18:M18)/3*1000)/1000,IF($O$2=4,TRUNC(MEDIAN(K18:N18)*1000)/1000,"???")))</f>
        <v>3.75</v>
      </c>
      <c r="P18" s="211">
        <f>IF(AND(J18=0,O18=0),0,IF(($Q$2-J18-O18)&lt;0,0,$Q$2-J18-O18))</f>
        <v>3.75</v>
      </c>
      <c r="Q18" s="193"/>
      <c r="R18" s="183">
        <f>I18+P18-Q18</f>
        <v>6.35</v>
      </c>
      <c r="S18" s="19">
        <f>R11+R18</f>
        <v>13.75</v>
      </c>
      <c r="T18" s="16">
        <f>RANK(R18,$R$16:$R$19)</f>
        <v>3</v>
      </c>
      <c r="U18" s="20">
        <f>RANK(S18,$S$16:$S$19)</f>
        <v>2</v>
      </c>
      <c r="W18" s="28" t="str">
        <f>F18</f>
        <v>stuha</v>
      </c>
      <c r="X18" s="25">
        <f>I18</f>
        <v>2.6</v>
      </c>
      <c r="Y18" s="25">
        <f t="shared" si="1"/>
        <v>3.75</v>
      </c>
      <c r="Z18" s="25">
        <f t="shared" si="1"/>
        <v>0</v>
      </c>
      <c r="AA18" s="25">
        <f t="shared" si="1"/>
        <v>6.35</v>
      </c>
      <c r="AB18" s="25">
        <f t="shared" si="1"/>
        <v>13.75</v>
      </c>
    </row>
    <row r="19" spans="1:28" ht="24.75" customHeight="1">
      <c r="A19" s="26">
        <f>Seznam!B40</f>
        <v>4</v>
      </c>
      <c r="B19" s="210" t="str">
        <f>Seznam!C40</f>
        <v>Petříková Valentýna</v>
      </c>
      <c r="C19" s="210">
        <f>Seznam!D40</f>
        <v>2007</v>
      </c>
      <c r="D19" s="210" t="str">
        <f>Seznam!E40</f>
        <v>TJ Sokol Bernartice</v>
      </c>
      <c r="E19" s="210" t="str">
        <f>Seznam!F40</f>
        <v>CZE</v>
      </c>
      <c r="F19" s="173" t="s">
        <v>1444</v>
      </c>
      <c r="G19" s="179">
        <v>3.2</v>
      </c>
      <c r="H19" s="180">
        <v>2.5</v>
      </c>
      <c r="I19" s="181">
        <f>G19+H19</f>
        <v>5.7</v>
      </c>
      <c r="J19" s="191">
        <v>1</v>
      </c>
      <c r="K19" s="192">
        <v>1.6</v>
      </c>
      <c r="L19" s="193">
        <v>3.8</v>
      </c>
      <c r="M19" s="194">
        <v>1.9</v>
      </c>
      <c r="N19" s="194">
        <v>3.2</v>
      </c>
      <c r="O19" s="195">
        <f>IF($O$2=2,TRUNC(SUM(K19:L19)/2*1000)/1000,IF($O$2=3,TRUNC(SUM(K19:M19)/3*1000)/1000,IF($O$2=4,TRUNC(MEDIAN(K19:N19)*1000)/1000,"???")))</f>
        <v>2.55</v>
      </c>
      <c r="P19" s="211">
        <f>IF(AND(J19=0,O19=0),0,IF(($Q$2-J19-O19)&lt;0,0,$Q$2-J19-O19))</f>
        <v>6.45</v>
      </c>
      <c r="Q19" s="193"/>
      <c r="R19" s="183">
        <f>I19+P19-Q19</f>
        <v>12.15</v>
      </c>
      <c r="S19" s="19">
        <f>R12+R19</f>
        <v>22.65</v>
      </c>
      <c r="T19" s="16">
        <f>RANK(R19,$R$16:$R$19)</f>
        <v>1</v>
      </c>
      <c r="U19" s="20">
        <f>RANK(S19,$S$16:$S$19)</f>
        <v>1</v>
      </c>
      <c r="W19" s="28" t="str">
        <f>F19</f>
        <v>kuž</v>
      </c>
      <c r="X19" s="25">
        <f>I19</f>
        <v>5.7</v>
      </c>
      <c r="Y19" s="25">
        <f t="shared" si="1"/>
        <v>6.45</v>
      </c>
      <c r="Z19" s="25">
        <f t="shared" si="1"/>
        <v>0</v>
      </c>
      <c r="AA19" s="25">
        <f t="shared" si="1"/>
        <v>12.15</v>
      </c>
      <c r="AB19" s="25">
        <f t="shared" si="1"/>
        <v>22.65</v>
      </c>
    </row>
  </sheetData>
  <sheetProtection/>
  <mergeCells count="14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E14:E15"/>
    <mergeCell ref="F14:F15"/>
  </mergeCells>
  <conditionalFormatting sqref="J16:N19 G16:H19 G9:H12 J9:N12">
    <cfRule type="cellIs" priority="1" dxfId="3" operator="equal" stopIfTrue="1">
      <formula>0</formula>
    </cfRule>
  </conditionalFormatting>
  <conditionalFormatting sqref="I16:I19 I9:I12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9 O8:O12">
    <cfRule type="cellIs" priority="4" dxfId="24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3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A7">
      <selection activeCell="T22" sqref="T22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32.2539062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12.625" style="0" bestFit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_kat6</f>
        <v>6.kategorie - Naděje straší B, ročník 2008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Kat6S1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Seznam!B41</f>
        <v>1</v>
      </c>
      <c r="B9" s="210" t="str">
        <f>Seznam!C41</f>
        <v>Říhová Karolína</v>
      </c>
      <c r="C9" s="210">
        <f>Seznam!D41</f>
        <v>2008</v>
      </c>
      <c r="D9" s="210" t="str">
        <f>Seznam!E41</f>
        <v>SKMG Máj České Budějovice</v>
      </c>
      <c r="E9" s="210" t="str">
        <f>Seznam!F41</f>
        <v>CZE</v>
      </c>
      <c r="F9" s="8" t="s">
        <v>1441</v>
      </c>
      <c r="G9" s="179">
        <v>1.5</v>
      </c>
      <c r="H9" s="180">
        <v>1.2</v>
      </c>
      <c r="I9" s="181">
        <f>G9+H9</f>
        <v>2.7</v>
      </c>
      <c r="J9" s="191">
        <v>2.3</v>
      </c>
      <c r="K9" s="192">
        <v>4.2</v>
      </c>
      <c r="L9" s="193">
        <v>4.3</v>
      </c>
      <c r="M9" s="194">
        <v>4.7</v>
      </c>
      <c r="N9" s="194">
        <v>5.6</v>
      </c>
      <c r="O9" s="195">
        <f>IF($O$2=2,TRUNC(SUM(K9:L9)/2*1000)/1000,IF($O$2=3,TRUNC(SUM(K9:M9)/3*1000)/1000,IF($O$2=4,TRUNC(MEDIAN(K9:N9)*1000)/1000,"???")))</f>
        <v>4.5</v>
      </c>
      <c r="P9" s="199">
        <f>IF(AND(J9=0,O9=0),0,IF(($Q$2-J9-O9)&lt;0,0,$Q$2-J9-O9))</f>
        <v>3.2</v>
      </c>
      <c r="Q9" s="193">
        <v>0.6</v>
      </c>
      <c r="R9" s="183">
        <f>I9+P9-Q9</f>
        <v>5.300000000000001</v>
      </c>
      <c r="S9" s="19" t="s">
        <v>200</v>
      </c>
      <c r="T9" s="16">
        <f>RANK(R9,$R$9:$R$11)</f>
        <v>2</v>
      </c>
      <c r="U9" s="214" t="s">
        <v>200</v>
      </c>
      <c r="W9" s="28" t="str">
        <f>F9</f>
        <v>míč</v>
      </c>
      <c r="X9" s="25">
        <f>I9</f>
        <v>2.7</v>
      </c>
      <c r="Y9" s="25">
        <f>P9</f>
        <v>3.2</v>
      </c>
      <c r="Z9" s="25">
        <f>Q9</f>
        <v>0.6</v>
      </c>
      <c r="AA9" s="25">
        <f>R9</f>
        <v>5.300000000000001</v>
      </c>
    </row>
    <row r="10" spans="1:27" ht="24.75" customHeight="1">
      <c r="A10" s="26">
        <f>Seznam!B42</f>
        <v>2</v>
      </c>
      <c r="B10" s="210" t="str">
        <f>Seznam!C42</f>
        <v>Procházková Kristina</v>
      </c>
      <c r="C10" s="210">
        <f>Seznam!D42</f>
        <v>2008</v>
      </c>
      <c r="D10" s="210" t="str">
        <f>Seznam!E42</f>
        <v>GSK Tábor</v>
      </c>
      <c r="E10" s="210" t="str">
        <f>Seznam!F42</f>
        <v>CZE</v>
      </c>
      <c r="F10" s="8" t="s">
        <v>1441</v>
      </c>
      <c r="G10" s="179">
        <v>1.3</v>
      </c>
      <c r="H10" s="180">
        <v>0.2</v>
      </c>
      <c r="I10" s="181">
        <f>G10+H10</f>
        <v>1.5</v>
      </c>
      <c r="J10" s="191">
        <v>3.5</v>
      </c>
      <c r="K10" s="192">
        <v>3.7</v>
      </c>
      <c r="L10" s="193">
        <v>4.7</v>
      </c>
      <c r="M10" s="194">
        <v>4.2</v>
      </c>
      <c r="N10" s="194">
        <v>3.5</v>
      </c>
      <c r="O10" s="195">
        <f>IF($O$2=2,TRUNC(SUM(K10:L10)/2*1000)/1000,IF($O$2=3,TRUNC(SUM(K10:M10)/3*1000)/1000,IF($O$2=4,TRUNC(MEDIAN(K10:N10)*1000)/1000,"???")))</f>
        <v>3.95</v>
      </c>
      <c r="P10" s="199">
        <f>IF(AND(J10=0,O10=0),0,IF(($Q$2-J10-O10)&lt;0,0,$Q$2-J10-O10))</f>
        <v>2.55</v>
      </c>
      <c r="Q10" s="193">
        <v>0.3</v>
      </c>
      <c r="R10" s="183">
        <f>I10+P10-Q10</f>
        <v>3.75</v>
      </c>
      <c r="S10" s="19" t="s">
        <v>200</v>
      </c>
      <c r="T10" s="16">
        <f>RANK(R10,$R$9:$R$11)</f>
        <v>3</v>
      </c>
      <c r="U10" s="214" t="s">
        <v>200</v>
      </c>
      <c r="W10" s="28" t="str">
        <f>F10</f>
        <v>míč</v>
      </c>
      <c r="X10" s="25">
        <f>I10</f>
        <v>1.5</v>
      </c>
      <c r="Y10" s="25">
        <f>P10</f>
        <v>2.55</v>
      </c>
      <c r="Z10" s="25">
        <f>Q10</f>
        <v>0.3</v>
      </c>
      <c r="AA10" s="25">
        <f>R10</f>
        <v>3.75</v>
      </c>
    </row>
    <row r="11" spans="1:27" ht="24.75" customHeight="1">
      <c r="A11" s="26">
        <f>Seznam!B43</f>
        <v>3</v>
      </c>
      <c r="B11" s="210" t="str">
        <f>Seznam!C43</f>
        <v>Pouzarová Leona</v>
      </c>
      <c r="C11" s="210">
        <f>Seznam!D43</f>
        <v>2008</v>
      </c>
      <c r="D11" s="210" t="str">
        <f>Seznam!E43</f>
        <v>SKMG Máj České Budějovice</v>
      </c>
      <c r="E11" s="210" t="str">
        <f>Seznam!F43</f>
        <v>CZE</v>
      </c>
      <c r="F11" s="8" t="s">
        <v>1441</v>
      </c>
      <c r="G11" s="179">
        <v>0.7</v>
      </c>
      <c r="H11" s="180">
        <v>1.2</v>
      </c>
      <c r="I11" s="181">
        <f>G11+H11</f>
        <v>1.9</v>
      </c>
      <c r="J11" s="191">
        <v>2.4</v>
      </c>
      <c r="K11" s="192">
        <v>4.1</v>
      </c>
      <c r="L11" s="193">
        <v>4.2</v>
      </c>
      <c r="M11" s="194">
        <v>3.7</v>
      </c>
      <c r="N11" s="194">
        <v>3.5</v>
      </c>
      <c r="O11" s="195">
        <f>IF($O$2=2,TRUNC(SUM(K11:L11)/2*1000)/1000,IF($O$2=3,TRUNC(SUM(K11:M11)/3*1000)/1000,IF($O$2=4,TRUNC(MEDIAN(K11:N11)*1000)/1000,"???")))</f>
        <v>3.9</v>
      </c>
      <c r="P11" s="199">
        <f>IF(AND(J11=0,O11=0),0,IF(($Q$2-J11-O11)&lt;0,0,$Q$2-J11-O11))</f>
        <v>3.6999999999999997</v>
      </c>
      <c r="Q11" s="193"/>
      <c r="R11" s="183">
        <f>I11+P11-Q11</f>
        <v>5.6</v>
      </c>
      <c r="S11" s="19" t="s">
        <v>200</v>
      </c>
      <c r="T11" s="16">
        <f>RANK(R11,$R$9:$R$11)</f>
        <v>1</v>
      </c>
      <c r="U11" s="214" t="s">
        <v>200</v>
      </c>
      <c r="W11" s="28" t="str">
        <f>F11</f>
        <v>míč</v>
      </c>
      <c r="X11" s="25">
        <f>I11</f>
        <v>1.9</v>
      </c>
      <c r="Y11" s="25">
        <f>P11</f>
        <v>3.6999999999999997</v>
      </c>
      <c r="Z11" s="25">
        <f>Q11</f>
        <v>0</v>
      </c>
      <c r="AA11" s="25">
        <f>R11</f>
        <v>5.6</v>
      </c>
    </row>
    <row r="12" spans="3:17" s="145" customFormat="1" ht="75" customHeight="1" thickBot="1">
      <c r="C12" s="147"/>
      <c r="F12" s="146"/>
      <c r="G12" s="148"/>
      <c r="H12" s="148"/>
      <c r="I12" s="148"/>
      <c r="J12" s="148"/>
      <c r="K12" s="149"/>
      <c r="L12" s="157"/>
      <c r="M12" s="157"/>
      <c r="N12" s="157"/>
      <c r="O12" s="157"/>
      <c r="P12" s="157"/>
      <c r="Q12" s="149"/>
    </row>
    <row r="13" spans="1:21" ht="16.5" customHeight="1">
      <c r="A13" s="486" t="s">
        <v>0</v>
      </c>
      <c r="B13" s="488" t="s">
        <v>1</v>
      </c>
      <c r="C13" s="490" t="s">
        <v>2</v>
      </c>
      <c r="D13" s="488" t="s">
        <v>3</v>
      </c>
      <c r="E13" s="492" t="s">
        <v>4</v>
      </c>
      <c r="F13" s="492" t="s">
        <v>191</v>
      </c>
      <c r="G13" s="200" t="str">
        <f>Kat6S2</f>
        <v>sestava s libovolným náčiním</v>
      </c>
      <c r="H13" s="20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2"/>
      <c r="T13" s="484" t="s">
        <v>12</v>
      </c>
      <c r="U13" s="484" t="s">
        <v>1298</v>
      </c>
    </row>
    <row r="14" spans="1:28" ht="16.5" customHeight="1" thickBot="1">
      <c r="A14" s="487">
        <v>0</v>
      </c>
      <c r="B14" s="489">
        <v>0</v>
      </c>
      <c r="C14" s="491">
        <v>0</v>
      </c>
      <c r="D14" s="489">
        <v>0</v>
      </c>
      <c r="E14" s="493">
        <v>0</v>
      </c>
      <c r="F14" s="493">
        <v>0</v>
      </c>
      <c r="G14" s="198" t="s">
        <v>1257</v>
      </c>
      <c r="H14" s="196" t="s">
        <v>1262</v>
      </c>
      <c r="I14" s="197" t="s">
        <v>8</v>
      </c>
      <c r="J14" s="14" t="s">
        <v>1258</v>
      </c>
      <c r="K14" s="14" t="s">
        <v>9</v>
      </c>
      <c r="L14" s="14" t="s">
        <v>10</v>
      </c>
      <c r="M14" s="14" t="s">
        <v>1259</v>
      </c>
      <c r="N14" s="14" t="s">
        <v>1260</v>
      </c>
      <c r="O14" s="197" t="s">
        <v>1261</v>
      </c>
      <c r="P14" s="14" t="s">
        <v>11</v>
      </c>
      <c r="Q14" s="203" t="s">
        <v>5</v>
      </c>
      <c r="R14" s="197" t="s">
        <v>6</v>
      </c>
      <c r="S14" s="204" t="s">
        <v>13</v>
      </c>
      <c r="T14" s="485"/>
      <c r="U14" s="485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75" customHeight="1">
      <c r="A15" s="26">
        <f>Seznam!B41</f>
        <v>1</v>
      </c>
      <c r="B15" s="210" t="str">
        <f>Seznam!C41</f>
        <v>Říhová Karolína</v>
      </c>
      <c r="C15" s="210">
        <f>Seznam!D41</f>
        <v>2008</v>
      </c>
      <c r="D15" s="210" t="str">
        <f>Seznam!E41</f>
        <v>SKMG Máj České Budějovice</v>
      </c>
      <c r="E15" s="210" t="str">
        <f>Seznam!F41</f>
        <v>CZE</v>
      </c>
      <c r="F15" s="173" t="s">
        <v>1443</v>
      </c>
      <c r="G15" s="179">
        <v>1.5</v>
      </c>
      <c r="H15" s="180">
        <v>0.9</v>
      </c>
      <c r="I15" s="181">
        <f>G15+H15</f>
        <v>2.4</v>
      </c>
      <c r="J15" s="191">
        <v>1.8</v>
      </c>
      <c r="K15" s="192">
        <v>3.4</v>
      </c>
      <c r="L15" s="193">
        <v>2.8</v>
      </c>
      <c r="M15" s="194">
        <v>4.9</v>
      </c>
      <c r="N15" s="194">
        <v>3.5</v>
      </c>
      <c r="O15" s="195">
        <f>IF($O$2=2,TRUNC(SUM(K15:L15)/2*1000)/1000,IF($O$2=3,TRUNC(SUM(K15:M15)/3*1000)/1000,IF($O$2=4,TRUNC(MEDIAN(K15:N15)*1000)/1000,"???")))</f>
        <v>3.45</v>
      </c>
      <c r="P15" s="199">
        <f>IF(AND(J15=0,O15=0),0,IF(($Q$2-J15-O15)&lt;0,0,$Q$2-J15-O15))</f>
        <v>4.749999999999999</v>
      </c>
      <c r="Q15" s="193"/>
      <c r="R15" s="183">
        <f>I15+P15-Q15</f>
        <v>7.149999999999999</v>
      </c>
      <c r="S15" s="19">
        <f>R9+R15</f>
        <v>12.45</v>
      </c>
      <c r="T15" s="16">
        <f>RANK(R15,$R$15:$R$17)</f>
        <v>2</v>
      </c>
      <c r="U15" s="20">
        <f>RANK(S15,$S$15:$S$17)</f>
        <v>2</v>
      </c>
      <c r="W15" s="28" t="str">
        <f>F15</f>
        <v>stuha</v>
      </c>
      <c r="X15" s="25">
        <f>I15</f>
        <v>2.4</v>
      </c>
      <c r="Y15" s="25">
        <f>P15</f>
        <v>4.749999999999999</v>
      </c>
      <c r="Z15" s="25">
        <f>Q15</f>
        <v>0</v>
      </c>
      <c r="AA15" s="25">
        <f>R15</f>
        <v>7.149999999999999</v>
      </c>
      <c r="AB15" s="25">
        <f>S15</f>
        <v>12.45</v>
      </c>
    </row>
    <row r="16" spans="1:28" ht="24.75" customHeight="1">
      <c r="A16" s="26">
        <f>Seznam!B42</f>
        <v>2</v>
      </c>
      <c r="B16" s="210" t="str">
        <f>Seznam!C42</f>
        <v>Procházková Kristina</v>
      </c>
      <c r="C16" s="210">
        <f>Seznam!D42</f>
        <v>2008</v>
      </c>
      <c r="D16" s="210" t="str">
        <f>Seznam!E42</f>
        <v>GSK Tábor</v>
      </c>
      <c r="E16" s="210" t="str">
        <f>Seznam!F42</f>
        <v>CZE</v>
      </c>
      <c r="F16" s="173" t="s">
        <v>1444</v>
      </c>
      <c r="G16" s="179">
        <v>0.4</v>
      </c>
      <c r="H16" s="180">
        <v>0.6</v>
      </c>
      <c r="I16" s="181">
        <f>G16+H16</f>
        <v>1</v>
      </c>
      <c r="J16" s="191">
        <v>3.2</v>
      </c>
      <c r="K16" s="192">
        <v>4.8</v>
      </c>
      <c r="L16" s="193">
        <v>3</v>
      </c>
      <c r="M16" s="194">
        <v>5.8</v>
      </c>
      <c r="N16" s="194">
        <v>4</v>
      </c>
      <c r="O16" s="195">
        <f>IF($O$2=2,TRUNC(SUM(K16:L16)/2*1000)/1000,IF($O$2=3,TRUNC(SUM(K16:M16)/3*1000)/1000,IF($O$2=4,TRUNC(MEDIAN(K16:N16)*1000)/1000,"???")))</f>
        <v>4.4</v>
      </c>
      <c r="P16" s="199">
        <f>IF(AND(J16=0,O16=0),0,IF(($Q$2-J16-O16)&lt;0,0,$Q$2-J16-O16))</f>
        <v>2.3999999999999995</v>
      </c>
      <c r="Q16" s="193">
        <v>0.6</v>
      </c>
      <c r="R16" s="183">
        <f>I16+P16-Q16</f>
        <v>2.7999999999999994</v>
      </c>
      <c r="S16" s="19">
        <f>R10+R16</f>
        <v>6.549999999999999</v>
      </c>
      <c r="T16" s="16">
        <f>RANK(R16,$R$15:$R$17)</f>
        <v>3</v>
      </c>
      <c r="U16" s="20">
        <f>RANK(S16,$S$15:$S$17)</f>
        <v>3</v>
      </c>
      <c r="W16" s="28" t="str">
        <f>F16</f>
        <v>kuž</v>
      </c>
      <c r="X16" s="25">
        <f>I16</f>
        <v>1</v>
      </c>
      <c r="Y16" s="25">
        <f>P16</f>
        <v>2.3999999999999995</v>
      </c>
      <c r="Z16" s="25">
        <f>Q16</f>
        <v>0.6</v>
      </c>
      <c r="AA16" s="25">
        <f>R16</f>
        <v>2.7999999999999994</v>
      </c>
      <c r="AB16" s="25">
        <f>S16</f>
        <v>6.549999999999999</v>
      </c>
    </row>
    <row r="17" spans="1:28" ht="24.75" customHeight="1">
      <c r="A17" s="26">
        <f>Seznam!B43</f>
        <v>3</v>
      </c>
      <c r="B17" s="210" t="str">
        <f>Seznam!C43</f>
        <v>Pouzarová Leona</v>
      </c>
      <c r="C17" s="210">
        <f>Seznam!D43</f>
        <v>2008</v>
      </c>
      <c r="D17" s="210" t="str">
        <f>Seznam!E43</f>
        <v>SKMG Máj České Budějovice</v>
      </c>
      <c r="E17" s="210" t="str">
        <f>Seznam!F43</f>
        <v>CZE</v>
      </c>
      <c r="F17" s="173" t="s">
        <v>1443</v>
      </c>
      <c r="G17" s="179">
        <v>1.6</v>
      </c>
      <c r="H17" s="180">
        <v>0.9</v>
      </c>
      <c r="I17" s="181">
        <f>G17+H17</f>
        <v>2.5</v>
      </c>
      <c r="J17" s="191">
        <v>2.4</v>
      </c>
      <c r="K17" s="192">
        <v>3.2</v>
      </c>
      <c r="L17" s="193">
        <v>2.6</v>
      </c>
      <c r="M17" s="194">
        <v>4.6</v>
      </c>
      <c r="N17" s="194">
        <v>2.4</v>
      </c>
      <c r="O17" s="195">
        <f>IF($O$2=2,TRUNC(SUM(K17:L17)/2*1000)/1000,IF($O$2=3,TRUNC(SUM(K17:M17)/3*1000)/1000,IF($O$2=4,TRUNC(MEDIAN(K17:N17)*1000)/1000,"???")))</f>
        <v>2.9</v>
      </c>
      <c r="P17" s="199">
        <f>IF(AND(J17=0,O17=0),0,IF(($Q$2-J17-O17)&lt;0,0,$Q$2-J17-O17))</f>
        <v>4.699999999999999</v>
      </c>
      <c r="Q17" s="193"/>
      <c r="R17" s="183">
        <f>I17+P17-Q17</f>
        <v>7.199999999999999</v>
      </c>
      <c r="S17" s="19">
        <f>R11+R17</f>
        <v>12.799999999999999</v>
      </c>
      <c r="T17" s="16">
        <f>RANK(R17,$R$15:$R$17)</f>
        <v>1</v>
      </c>
      <c r="U17" s="20">
        <f>RANK(S17,$S$15:$S$17)</f>
        <v>1</v>
      </c>
      <c r="W17" s="28" t="str">
        <f>F17</f>
        <v>stuha</v>
      </c>
      <c r="X17" s="25">
        <f>I17</f>
        <v>2.5</v>
      </c>
      <c r="Y17" s="25">
        <f>P17</f>
        <v>4.699999999999999</v>
      </c>
      <c r="Z17" s="25">
        <f>Q17</f>
        <v>0</v>
      </c>
      <c r="AA17" s="25">
        <f>R17</f>
        <v>7.199999999999999</v>
      </c>
      <c r="AB17" s="25">
        <f>S17</f>
        <v>12.799999999999999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conditionalFormatting sqref="G15:H17 J15:N17 G9:H11 J9:N11">
    <cfRule type="cellIs" priority="1" dxfId="3" operator="equal" stopIfTrue="1">
      <formula>0</formula>
    </cfRule>
  </conditionalFormatting>
  <conditionalFormatting sqref="I15:I17 I9:I11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7 O9:O11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8">
      <selection activeCell="O29" sqref="O29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32.2539062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12.625" style="0" bestFit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_kat7</f>
        <v>7.kategorie - Kadetky mladší, ročník 2007-2008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Kat7S1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Seznam!B44</f>
        <v>1</v>
      </c>
      <c r="B9" s="210" t="str">
        <f>Seznam!C44</f>
        <v>Marousková Sarah</v>
      </c>
      <c r="C9" s="210">
        <f>Seznam!D44</f>
        <v>2007</v>
      </c>
      <c r="D9" s="210" t="str">
        <f>Seznam!E44</f>
        <v>MG TJ Jiskra Humpolec</v>
      </c>
      <c r="E9" s="210" t="str">
        <f>Seznam!F44</f>
        <v>CZE</v>
      </c>
      <c r="F9" s="8"/>
      <c r="G9" s="179">
        <v>0.7</v>
      </c>
      <c r="H9" s="180">
        <v>0.2</v>
      </c>
      <c r="I9" s="181">
        <f>G9+H9</f>
        <v>0.8999999999999999</v>
      </c>
      <c r="J9" s="191">
        <v>3.3</v>
      </c>
      <c r="K9" s="192">
        <v>5.4</v>
      </c>
      <c r="L9" s="193">
        <v>4.8</v>
      </c>
      <c r="M9" s="194">
        <v>3.6</v>
      </c>
      <c r="N9" s="194">
        <v>5.2</v>
      </c>
      <c r="O9" s="195">
        <f>IF($O$2=2,TRUNC(SUM(K9:L9)/2*1000)/1000,IF($O$2=3,TRUNC(SUM(K9:M9)/3*1000)/1000,IF($O$2=4,TRUNC(MEDIAN(K9:N9)*1000)/1000,"???")))</f>
        <v>5</v>
      </c>
      <c r="P9" s="199">
        <f>IF(AND(J9=0,O9=0),0,IF(($Q$2-J9-O9)&lt;0,0,$Q$2-J9-O9))</f>
        <v>1.7000000000000002</v>
      </c>
      <c r="Q9" s="193"/>
      <c r="R9" s="183">
        <f>I9+P9-Q9</f>
        <v>2.6</v>
      </c>
      <c r="S9" s="19" t="s">
        <v>200</v>
      </c>
      <c r="T9" s="16">
        <f aca="true" t="shared" si="0" ref="T9:T17">RANK(R9,$R$9:$R$17)</f>
        <v>7</v>
      </c>
      <c r="U9" s="214" t="s">
        <v>200</v>
      </c>
      <c r="W9" s="28"/>
      <c r="X9" s="25">
        <f>I9</f>
        <v>0.8999999999999999</v>
      </c>
      <c r="Y9" s="25">
        <f aca="true" t="shared" si="1" ref="Y9:AA17">P9</f>
        <v>1.7000000000000002</v>
      </c>
      <c r="Z9" s="25">
        <f t="shared" si="1"/>
        <v>0</v>
      </c>
      <c r="AA9" s="25">
        <f t="shared" si="1"/>
        <v>2.6</v>
      </c>
    </row>
    <row r="10" spans="1:27" ht="24.75" customHeight="1">
      <c r="A10" s="26">
        <f>Seznam!B45</f>
        <v>4</v>
      </c>
      <c r="B10" s="210" t="str">
        <f>Seznam!C45</f>
        <v>Kalinová Eva</v>
      </c>
      <c r="C10" s="210">
        <f>Seznam!D45</f>
        <v>2008</v>
      </c>
      <c r="D10" s="210" t="str">
        <f>Seznam!E45</f>
        <v>MG TJ Jiskra Humpolec</v>
      </c>
      <c r="E10" s="210" t="str">
        <f>Seznam!F45</f>
        <v>CZE</v>
      </c>
      <c r="F10" s="8"/>
      <c r="G10" s="179">
        <v>0.3</v>
      </c>
      <c r="H10" s="180">
        <v>0.4</v>
      </c>
      <c r="I10" s="181">
        <f aca="true" t="shared" si="2" ref="I10:I17">G10+H10</f>
        <v>0.7</v>
      </c>
      <c r="J10" s="191">
        <v>3</v>
      </c>
      <c r="K10" s="192">
        <v>5.7</v>
      </c>
      <c r="L10" s="193">
        <v>5</v>
      </c>
      <c r="M10" s="194">
        <v>3.9</v>
      </c>
      <c r="N10" s="194">
        <v>5.6</v>
      </c>
      <c r="O10" s="195">
        <f aca="true" t="shared" si="3" ref="O10:O17">IF($O$2=2,TRUNC(SUM(K10:L10)/2*1000)/1000,IF($O$2=3,TRUNC(SUM(K10:M10)/3*1000)/1000,IF($O$2=4,TRUNC(MEDIAN(K10:N10)*1000)/1000,"???")))</f>
        <v>5.3</v>
      </c>
      <c r="P10" s="199">
        <f aca="true" t="shared" si="4" ref="P10:P17">IF(AND(J10=0,O10=0),0,IF(($Q$2-J10-O10)&lt;0,0,$Q$2-J10-O10))</f>
        <v>1.7000000000000002</v>
      </c>
      <c r="Q10" s="193"/>
      <c r="R10" s="183">
        <f aca="true" t="shared" si="5" ref="R10:R17">I10+P10-Q10</f>
        <v>2.4000000000000004</v>
      </c>
      <c r="S10" s="19" t="s">
        <v>200</v>
      </c>
      <c r="T10" s="16">
        <f t="shared" si="0"/>
        <v>8</v>
      </c>
      <c r="U10" s="214" t="s">
        <v>200</v>
      </c>
      <c r="W10" s="28"/>
      <c r="X10" s="25">
        <f aca="true" t="shared" si="6" ref="X10:X17">I10</f>
        <v>0.7</v>
      </c>
      <c r="Y10" s="25">
        <f t="shared" si="1"/>
        <v>1.7000000000000002</v>
      </c>
      <c r="Z10" s="25">
        <f t="shared" si="1"/>
        <v>0</v>
      </c>
      <c r="AA10" s="25">
        <f t="shared" si="1"/>
        <v>2.4000000000000004</v>
      </c>
    </row>
    <row r="11" spans="1:27" ht="24.75" customHeight="1">
      <c r="A11" s="26">
        <f>Seznam!B46</f>
        <v>5</v>
      </c>
      <c r="B11" s="210" t="str">
        <f>Seznam!C46</f>
        <v>Kadlecová Andrea</v>
      </c>
      <c r="C11" s="210">
        <f>Seznam!D46</f>
        <v>0</v>
      </c>
      <c r="D11" s="210" t="str">
        <f>Seznam!E46</f>
        <v>GSK Tábor</v>
      </c>
      <c r="E11" s="210" t="str">
        <f>Seznam!F46</f>
        <v>CZE</v>
      </c>
      <c r="F11" s="8"/>
      <c r="G11" s="179">
        <v>0.3</v>
      </c>
      <c r="H11" s="180">
        <v>1.1</v>
      </c>
      <c r="I11" s="181">
        <f t="shared" si="2"/>
        <v>1.4000000000000001</v>
      </c>
      <c r="J11" s="191">
        <v>2.6</v>
      </c>
      <c r="K11" s="192">
        <v>3.6</v>
      </c>
      <c r="L11" s="193">
        <v>4.1</v>
      </c>
      <c r="M11" s="194">
        <v>2.7</v>
      </c>
      <c r="N11" s="194">
        <v>2.1</v>
      </c>
      <c r="O11" s="195">
        <f t="shared" si="3"/>
        <v>3.15</v>
      </c>
      <c r="P11" s="199">
        <f t="shared" si="4"/>
        <v>4.25</v>
      </c>
      <c r="Q11" s="193"/>
      <c r="R11" s="183">
        <f t="shared" si="5"/>
        <v>5.65</v>
      </c>
      <c r="S11" s="19" t="s">
        <v>200</v>
      </c>
      <c r="T11" s="16">
        <f t="shared" si="0"/>
        <v>3</v>
      </c>
      <c r="U11" s="214" t="s">
        <v>200</v>
      </c>
      <c r="W11" s="28"/>
      <c r="X11" s="25">
        <f t="shared" si="6"/>
        <v>1.4000000000000001</v>
      </c>
      <c r="Y11" s="25">
        <f t="shared" si="1"/>
        <v>4.25</v>
      </c>
      <c r="Z11" s="25">
        <f t="shared" si="1"/>
        <v>0</v>
      </c>
      <c r="AA11" s="25">
        <f t="shared" si="1"/>
        <v>5.65</v>
      </c>
    </row>
    <row r="12" spans="1:27" ht="24.75" customHeight="1">
      <c r="A12" s="26">
        <f>Seznam!B47</f>
        <v>7</v>
      </c>
      <c r="B12" s="210" t="str">
        <f>Seznam!C47</f>
        <v>Králová Karin</v>
      </c>
      <c r="C12" s="210">
        <f>Seznam!D47</f>
        <v>2008</v>
      </c>
      <c r="D12" s="210" t="str">
        <f>Seznam!E47</f>
        <v>RG Proactive Milevsko</v>
      </c>
      <c r="E12" s="210" t="str">
        <f>Seznam!F47</f>
        <v>CZE</v>
      </c>
      <c r="F12" s="8"/>
      <c r="G12" s="179">
        <v>1.3</v>
      </c>
      <c r="H12" s="180">
        <v>1.3</v>
      </c>
      <c r="I12" s="181">
        <f t="shared" si="2"/>
        <v>2.6</v>
      </c>
      <c r="J12" s="191">
        <v>2</v>
      </c>
      <c r="K12" s="192">
        <v>3.8</v>
      </c>
      <c r="L12" s="193">
        <v>2.7</v>
      </c>
      <c r="M12" s="194">
        <v>3.4</v>
      </c>
      <c r="N12" s="194">
        <v>3.1</v>
      </c>
      <c r="O12" s="195">
        <f t="shared" si="3"/>
        <v>3.25</v>
      </c>
      <c r="P12" s="199">
        <f t="shared" si="4"/>
        <v>4.75</v>
      </c>
      <c r="Q12" s="193"/>
      <c r="R12" s="183">
        <f t="shared" si="5"/>
        <v>7.35</v>
      </c>
      <c r="S12" s="19" t="s">
        <v>200</v>
      </c>
      <c r="T12" s="16">
        <f t="shared" si="0"/>
        <v>1</v>
      </c>
      <c r="U12" s="214" t="s">
        <v>200</v>
      </c>
      <c r="W12" s="28"/>
      <c r="X12" s="25">
        <f t="shared" si="6"/>
        <v>2.6</v>
      </c>
      <c r="Y12" s="25">
        <f t="shared" si="1"/>
        <v>4.75</v>
      </c>
      <c r="Z12" s="25">
        <f t="shared" si="1"/>
        <v>0</v>
      </c>
      <c r="AA12" s="25">
        <f t="shared" si="1"/>
        <v>7.35</v>
      </c>
    </row>
    <row r="13" spans="1:27" ht="24.75" customHeight="1">
      <c r="A13" s="26">
        <f>Seznam!B48</f>
        <v>9</v>
      </c>
      <c r="B13" s="210" t="str">
        <f>Seznam!C48</f>
        <v>Pouličková Gabriela</v>
      </c>
      <c r="C13" s="210">
        <f>Seznam!D48</f>
        <v>2008</v>
      </c>
      <c r="D13" s="210" t="str">
        <f>Seznam!E48</f>
        <v>MG TJ Jiskra Humpolec</v>
      </c>
      <c r="E13" s="210" t="str">
        <f>Seznam!F48</f>
        <v>CZE</v>
      </c>
      <c r="F13" s="8"/>
      <c r="G13" s="179">
        <v>0.3</v>
      </c>
      <c r="H13" s="180">
        <v>0.4</v>
      </c>
      <c r="I13" s="181">
        <f t="shared" si="2"/>
        <v>0.7</v>
      </c>
      <c r="J13" s="191">
        <v>3.2</v>
      </c>
      <c r="K13" s="192">
        <v>6.2</v>
      </c>
      <c r="L13" s="193">
        <v>5.6</v>
      </c>
      <c r="M13" s="194">
        <v>4.7</v>
      </c>
      <c r="N13" s="194">
        <v>3.8</v>
      </c>
      <c r="O13" s="195">
        <f t="shared" si="3"/>
        <v>5.15</v>
      </c>
      <c r="P13" s="199">
        <f t="shared" si="4"/>
        <v>1.6499999999999995</v>
      </c>
      <c r="Q13" s="193"/>
      <c r="R13" s="183">
        <f t="shared" si="5"/>
        <v>2.3499999999999996</v>
      </c>
      <c r="S13" s="19" t="s">
        <v>200</v>
      </c>
      <c r="T13" s="16">
        <f t="shared" si="0"/>
        <v>9</v>
      </c>
      <c r="U13" s="214" t="s">
        <v>200</v>
      </c>
      <c r="W13" s="28"/>
      <c r="X13" s="25">
        <f t="shared" si="6"/>
        <v>0.7</v>
      </c>
      <c r="Y13" s="25">
        <f t="shared" si="1"/>
        <v>1.6499999999999995</v>
      </c>
      <c r="Z13" s="25">
        <f t="shared" si="1"/>
        <v>0</v>
      </c>
      <c r="AA13" s="25">
        <f t="shared" si="1"/>
        <v>2.3499999999999996</v>
      </c>
    </row>
    <row r="14" spans="1:27" ht="24.75" customHeight="1">
      <c r="A14" s="26">
        <f>Seznam!B49</f>
        <v>10</v>
      </c>
      <c r="B14" s="210" t="str">
        <f>Seznam!C49</f>
        <v>Šimáková Aneta</v>
      </c>
      <c r="C14" s="210">
        <f>Seznam!D49</f>
        <v>2008</v>
      </c>
      <c r="D14" s="210" t="str">
        <f>Seznam!E49</f>
        <v>RG Proactive Milevsko</v>
      </c>
      <c r="E14" s="210" t="str">
        <f>Seznam!F49</f>
        <v>CZE</v>
      </c>
      <c r="F14" s="8"/>
      <c r="G14" s="179">
        <v>1.6</v>
      </c>
      <c r="H14" s="180">
        <v>1.2</v>
      </c>
      <c r="I14" s="181">
        <f t="shared" si="2"/>
        <v>2.8</v>
      </c>
      <c r="J14" s="191">
        <v>2.2</v>
      </c>
      <c r="K14" s="192">
        <v>4.6</v>
      </c>
      <c r="L14" s="193">
        <v>3.6</v>
      </c>
      <c r="M14" s="194">
        <v>4.1</v>
      </c>
      <c r="N14" s="194">
        <v>2.5</v>
      </c>
      <c r="O14" s="195">
        <f t="shared" si="3"/>
        <v>3.85</v>
      </c>
      <c r="P14" s="199">
        <f t="shared" si="4"/>
        <v>3.9499999999999997</v>
      </c>
      <c r="Q14" s="193"/>
      <c r="R14" s="183">
        <f t="shared" si="5"/>
        <v>6.75</v>
      </c>
      <c r="S14" s="19" t="s">
        <v>200</v>
      </c>
      <c r="T14" s="16">
        <f t="shared" si="0"/>
        <v>2</v>
      </c>
      <c r="U14" s="214"/>
      <c r="W14" s="28"/>
      <c r="X14" s="25">
        <f t="shared" si="6"/>
        <v>2.8</v>
      </c>
      <c r="Y14" s="25">
        <f t="shared" si="1"/>
        <v>3.9499999999999997</v>
      </c>
      <c r="Z14" s="25">
        <f t="shared" si="1"/>
        <v>0</v>
      </c>
      <c r="AA14" s="25">
        <f t="shared" si="1"/>
        <v>6.75</v>
      </c>
    </row>
    <row r="15" spans="1:27" ht="24.75" customHeight="1">
      <c r="A15" s="26">
        <f>Seznam!B50</f>
        <v>11</v>
      </c>
      <c r="B15" s="210" t="str">
        <f>Seznam!C50</f>
        <v>Benešová Tereza</v>
      </c>
      <c r="C15" s="210">
        <f>Seznam!D50</f>
        <v>2007</v>
      </c>
      <c r="D15" s="210" t="str">
        <f>Seznam!E50</f>
        <v>MG TJ Jiskra Humpolec</v>
      </c>
      <c r="E15" s="210" t="str">
        <f>Seznam!F50</f>
        <v>CZE</v>
      </c>
      <c r="F15" s="8"/>
      <c r="G15" s="179">
        <v>1</v>
      </c>
      <c r="H15" s="180">
        <v>0.6</v>
      </c>
      <c r="I15" s="181">
        <f t="shared" si="2"/>
        <v>1.6</v>
      </c>
      <c r="J15" s="191">
        <v>2.8</v>
      </c>
      <c r="K15" s="192">
        <v>4.9</v>
      </c>
      <c r="L15" s="193">
        <v>4.5</v>
      </c>
      <c r="M15" s="194">
        <v>4.9</v>
      </c>
      <c r="N15" s="194">
        <v>2.4</v>
      </c>
      <c r="O15" s="195">
        <f t="shared" si="3"/>
        <v>4.7</v>
      </c>
      <c r="P15" s="199">
        <f t="shared" si="4"/>
        <v>2.5</v>
      </c>
      <c r="Q15" s="193"/>
      <c r="R15" s="183">
        <f t="shared" si="5"/>
        <v>4.1</v>
      </c>
      <c r="S15" s="19" t="s">
        <v>200</v>
      </c>
      <c r="T15" s="16">
        <f t="shared" si="0"/>
        <v>5</v>
      </c>
      <c r="U15" s="214" t="s">
        <v>200</v>
      </c>
      <c r="W15" s="28"/>
      <c r="X15" s="25">
        <f t="shared" si="6"/>
        <v>1.6</v>
      </c>
      <c r="Y15" s="25">
        <f t="shared" si="1"/>
        <v>2.5</v>
      </c>
      <c r="Z15" s="25">
        <f t="shared" si="1"/>
        <v>0</v>
      </c>
      <c r="AA15" s="25">
        <f t="shared" si="1"/>
        <v>4.1</v>
      </c>
    </row>
    <row r="16" spans="1:27" ht="24.75" customHeight="1">
      <c r="A16" s="26">
        <f>Seznam!B51</f>
        <v>12</v>
      </c>
      <c r="B16" s="210" t="str">
        <f>Seznam!C51</f>
        <v>Blažková Nikola</v>
      </c>
      <c r="C16" s="210">
        <f>Seznam!D51</f>
        <v>2008</v>
      </c>
      <c r="D16" s="210" t="str">
        <f>Seznam!E51</f>
        <v>RG Proactive Milevsko</v>
      </c>
      <c r="E16" s="210" t="str">
        <f>Seznam!F51</f>
        <v>CZE</v>
      </c>
      <c r="F16" s="8"/>
      <c r="G16" s="179">
        <v>0.4</v>
      </c>
      <c r="H16" s="180">
        <v>0.9</v>
      </c>
      <c r="I16" s="181">
        <f t="shared" si="2"/>
        <v>1.3</v>
      </c>
      <c r="J16" s="191">
        <v>3</v>
      </c>
      <c r="K16" s="192">
        <v>5.6</v>
      </c>
      <c r="L16" s="193">
        <v>4.8</v>
      </c>
      <c r="M16" s="194">
        <v>4</v>
      </c>
      <c r="N16" s="194">
        <v>5.6</v>
      </c>
      <c r="O16" s="195">
        <f t="shared" si="3"/>
        <v>5.2</v>
      </c>
      <c r="P16" s="199">
        <f t="shared" si="4"/>
        <v>1.7999999999999998</v>
      </c>
      <c r="Q16" s="193"/>
      <c r="R16" s="183">
        <f t="shared" si="5"/>
        <v>3.0999999999999996</v>
      </c>
      <c r="S16" s="19" t="s">
        <v>200</v>
      </c>
      <c r="T16" s="16">
        <f t="shared" si="0"/>
        <v>6</v>
      </c>
      <c r="U16" s="214" t="s">
        <v>200</v>
      </c>
      <c r="W16" s="28"/>
      <c r="X16" s="25">
        <f t="shared" si="6"/>
        <v>1.3</v>
      </c>
      <c r="Y16" s="25">
        <f t="shared" si="1"/>
        <v>1.7999999999999998</v>
      </c>
      <c r="Z16" s="25">
        <f t="shared" si="1"/>
        <v>0</v>
      </c>
      <c r="AA16" s="25">
        <f t="shared" si="1"/>
        <v>3.0999999999999996</v>
      </c>
    </row>
    <row r="17" spans="1:27" ht="24.75" customHeight="1">
      <c r="A17" s="26">
        <f>Seznam!B52</f>
        <v>13</v>
      </c>
      <c r="B17" s="210" t="str">
        <f>Seznam!C52</f>
        <v>Čechová Martina</v>
      </c>
      <c r="C17" s="210">
        <f>Seznam!D52</f>
        <v>2007</v>
      </c>
      <c r="D17" s="210" t="str">
        <f>Seznam!E52</f>
        <v>MG TJ Jiskra Humpolec</v>
      </c>
      <c r="E17" s="210" t="str">
        <f>Seznam!F52</f>
        <v>CZE</v>
      </c>
      <c r="F17" s="8"/>
      <c r="G17" s="179">
        <v>1</v>
      </c>
      <c r="H17" s="180">
        <v>0.4</v>
      </c>
      <c r="I17" s="181">
        <f t="shared" si="2"/>
        <v>1.4</v>
      </c>
      <c r="J17" s="191">
        <v>2.5</v>
      </c>
      <c r="K17" s="192">
        <v>4.8</v>
      </c>
      <c r="L17" s="193">
        <v>2.9</v>
      </c>
      <c r="M17" s="194">
        <v>5</v>
      </c>
      <c r="N17" s="194">
        <v>4.3</v>
      </c>
      <c r="O17" s="195">
        <f t="shared" si="3"/>
        <v>4.55</v>
      </c>
      <c r="P17" s="199">
        <f t="shared" si="4"/>
        <v>2.95</v>
      </c>
      <c r="Q17" s="193"/>
      <c r="R17" s="183">
        <f t="shared" si="5"/>
        <v>4.35</v>
      </c>
      <c r="S17" s="19" t="s">
        <v>200</v>
      </c>
      <c r="T17" s="16">
        <f t="shared" si="0"/>
        <v>4</v>
      </c>
      <c r="U17" s="214" t="s">
        <v>200</v>
      </c>
      <c r="W17" s="28"/>
      <c r="X17" s="25">
        <f t="shared" si="6"/>
        <v>1.4</v>
      </c>
      <c r="Y17" s="25">
        <f t="shared" si="1"/>
        <v>2.95</v>
      </c>
      <c r="Z17" s="25">
        <f t="shared" si="1"/>
        <v>0</v>
      </c>
      <c r="AA17" s="25">
        <f t="shared" si="1"/>
        <v>4.35</v>
      </c>
    </row>
    <row r="18" spans="3:17" s="145" customFormat="1" ht="89.25" customHeight="1" thickBot="1">
      <c r="C18" s="147"/>
      <c r="F18" s="146"/>
      <c r="G18" s="148"/>
      <c r="H18" s="148"/>
      <c r="I18" s="148"/>
      <c r="J18" s="148"/>
      <c r="K18" s="149"/>
      <c r="L18" s="157"/>
      <c r="M18" s="157"/>
      <c r="N18" s="157"/>
      <c r="O18" s="157"/>
      <c r="P18" s="157"/>
      <c r="Q18" s="149"/>
    </row>
    <row r="19" spans="1:21" ht="16.5" customHeight="1">
      <c r="A19" s="486" t="s">
        <v>0</v>
      </c>
      <c r="B19" s="488" t="s">
        <v>1</v>
      </c>
      <c r="C19" s="490" t="s">
        <v>2</v>
      </c>
      <c r="D19" s="488" t="s">
        <v>3</v>
      </c>
      <c r="E19" s="492" t="s">
        <v>4</v>
      </c>
      <c r="F19" s="492" t="s">
        <v>191</v>
      </c>
      <c r="G19" s="200" t="str">
        <f>Kat7S2</f>
        <v>sestava s libovolným náčiním</v>
      </c>
      <c r="H19" s="20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02"/>
      <c r="T19" s="484" t="s">
        <v>12</v>
      </c>
      <c r="U19" s="484" t="s">
        <v>1298</v>
      </c>
    </row>
    <row r="20" spans="1:28" ht="16.5" customHeight="1" thickBot="1">
      <c r="A20" s="487">
        <v>0</v>
      </c>
      <c r="B20" s="489">
        <v>0</v>
      </c>
      <c r="C20" s="491">
        <v>0</v>
      </c>
      <c r="D20" s="489">
        <v>0</v>
      </c>
      <c r="E20" s="493">
        <v>0</v>
      </c>
      <c r="F20" s="493">
        <v>0</v>
      </c>
      <c r="G20" s="198" t="s">
        <v>1257</v>
      </c>
      <c r="H20" s="196" t="s">
        <v>1262</v>
      </c>
      <c r="I20" s="197" t="s">
        <v>8</v>
      </c>
      <c r="J20" s="14" t="s">
        <v>1258</v>
      </c>
      <c r="K20" s="14" t="s">
        <v>9</v>
      </c>
      <c r="L20" s="14" t="s">
        <v>10</v>
      </c>
      <c r="M20" s="14" t="s">
        <v>1259</v>
      </c>
      <c r="N20" s="14" t="s">
        <v>1260</v>
      </c>
      <c r="O20" s="197" t="s">
        <v>1261</v>
      </c>
      <c r="P20" s="14" t="s">
        <v>11</v>
      </c>
      <c r="Q20" s="203" t="s">
        <v>5</v>
      </c>
      <c r="R20" s="197" t="s">
        <v>6</v>
      </c>
      <c r="S20" s="204" t="s">
        <v>13</v>
      </c>
      <c r="T20" s="485"/>
      <c r="U20" s="485"/>
      <c r="W20" s="27" t="s">
        <v>192</v>
      </c>
      <c r="X20" s="27" t="s">
        <v>8</v>
      </c>
      <c r="Y20" s="27" t="s">
        <v>11</v>
      </c>
      <c r="Z20" s="27" t="s">
        <v>193</v>
      </c>
      <c r="AA20" s="27" t="s">
        <v>13</v>
      </c>
      <c r="AB20" s="27" t="s">
        <v>6</v>
      </c>
    </row>
    <row r="21" spans="1:28" ht="24.75" customHeight="1">
      <c r="A21" s="26">
        <f>Seznam!B44</f>
        <v>1</v>
      </c>
      <c r="B21" s="210" t="str">
        <f>Seznam!C44</f>
        <v>Marousková Sarah</v>
      </c>
      <c r="C21" s="210">
        <f>Seznam!D44</f>
        <v>2007</v>
      </c>
      <c r="D21" s="210" t="str">
        <f>Seznam!E44</f>
        <v>MG TJ Jiskra Humpolec</v>
      </c>
      <c r="E21" s="210" t="str">
        <f>Seznam!F44</f>
        <v>CZE</v>
      </c>
      <c r="F21" s="173" t="s">
        <v>1445</v>
      </c>
      <c r="G21" s="179">
        <v>0.1</v>
      </c>
      <c r="H21" s="180">
        <v>0.2</v>
      </c>
      <c r="I21" s="181">
        <f>G21+H21</f>
        <v>0.30000000000000004</v>
      </c>
      <c r="J21" s="191">
        <v>3.5</v>
      </c>
      <c r="K21" s="192">
        <v>6.7</v>
      </c>
      <c r="L21" s="193">
        <v>4.9</v>
      </c>
      <c r="M21" s="194">
        <v>5.2</v>
      </c>
      <c r="N21" s="194">
        <v>4.2</v>
      </c>
      <c r="O21" s="195">
        <f>IF($O$2=2,TRUNC(SUM(K21:L21)/2*1000)/1000,IF($O$2=3,TRUNC(SUM(K21:M21)/3*1000)/1000,IF($O$2=4,TRUNC(MEDIAN(K21:N21)*1000)/1000,"???")))</f>
        <v>5.05</v>
      </c>
      <c r="P21" s="199">
        <f>IF(AND(J21=0,O21=0),0,IF(($Q$2-J21-O21)&lt;0,0,$Q$2-J21-O21))</f>
        <v>1.4500000000000002</v>
      </c>
      <c r="Q21" s="193"/>
      <c r="R21" s="183">
        <f>I21+P21-Q21</f>
        <v>1.7500000000000002</v>
      </c>
      <c r="S21" s="19">
        <f aca="true" t="shared" si="7" ref="S21:S29">R9+R21</f>
        <v>4.3500000000000005</v>
      </c>
      <c r="T21" s="16">
        <f aca="true" t="shared" si="8" ref="T21:T29">RANK(R21,$R$21:$R$29)</f>
        <v>8</v>
      </c>
      <c r="U21" s="20">
        <f aca="true" t="shared" si="9" ref="U21:U29">RANK(S21,$S$21:$S$29)</f>
        <v>8</v>
      </c>
      <c r="W21" s="28" t="str">
        <f aca="true" t="shared" si="10" ref="W21:W29">F21</f>
        <v>obruč</v>
      </c>
      <c r="X21" s="25">
        <f>I21</f>
        <v>0.30000000000000004</v>
      </c>
      <c r="Y21" s="25">
        <f aca="true" t="shared" si="11" ref="Y21:AB29">P21</f>
        <v>1.4500000000000002</v>
      </c>
      <c r="Z21" s="25">
        <f t="shared" si="11"/>
        <v>0</v>
      </c>
      <c r="AA21" s="25">
        <f t="shared" si="11"/>
        <v>1.7500000000000002</v>
      </c>
      <c r="AB21" s="25">
        <f t="shared" si="11"/>
        <v>4.3500000000000005</v>
      </c>
    </row>
    <row r="22" spans="1:28" ht="24.75" customHeight="1">
      <c r="A22" s="26">
        <f>Seznam!B45</f>
        <v>4</v>
      </c>
      <c r="B22" s="210" t="str">
        <f>Seznam!C45</f>
        <v>Kalinová Eva</v>
      </c>
      <c r="C22" s="210">
        <f>Seznam!D45</f>
        <v>2008</v>
      </c>
      <c r="D22" s="210" t="str">
        <f>Seznam!E45</f>
        <v>MG TJ Jiskra Humpolec</v>
      </c>
      <c r="E22" s="210" t="str">
        <f>Seznam!F45</f>
        <v>CZE</v>
      </c>
      <c r="F22" s="173" t="s">
        <v>1445</v>
      </c>
      <c r="G22" s="179">
        <v>0</v>
      </c>
      <c r="H22" s="180">
        <v>0.2</v>
      </c>
      <c r="I22" s="181">
        <f aca="true" t="shared" si="12" ref="I22:I29">G22+H22</f>
        <v>0.2</v>
      </c>
      <c r="J22" s="191">
        <v>3.4</v>
      </c>
      <c r="K22" s="192">
        <v>3.9</v>
      </c>
      <c r="L22" s="193">
        <v>5.6</v>
      </c>
      <c r="M22" s="194">
        <v>5.9</v>
      </c>
      <c r="N22" s="194">
        <v>5</v>
      </c>
      <c r="O22" s="195">
        <f aca="true" t="shared" si="13" ref="O22:O29">IF($O$2=2,TRUNC(SUM(K22:L22)/2*1000)/1000,IF($O$2=3,TRUNC(SUM(K22:M22)/3*1000)/1000,IF($O$2=4,TRUNC(MEDIAN(K22:N22)*1000)/1000,"???")))</f>
        <v>5.3</v>
      </c>
      <c r="P22" s="199">
        <f aca="true" t="shared" si="14" ref="P22:P29">IF(AND(J22=0,O22=0),0,IF(($Q$2-J22-O22)&lt;0,0,$Q$2-J22-O22))</f>
        <v>1.2999999999999998</v>
      </c>
      <c r="Q22" s="193"/>
      <c r="R22" s="183">
        <f aca="true" t="shared" si="15" ref="R22:R29">I22+P22-Q22</f>
        <v>1.4999999999999998</v>
      </c>
      <c r="S22" s="19">
        <f t="shared" si="7"/>
        <v>3.9000000000000004</v>
      </c>
      <c r="T22" s="16">
        <f t="shared" si="8"/>
        <v>9</v>
      </c>
      <c r="U22" s="20">
        <f t="shared" si="9"/>
        <v>9</v>
      </c>
      <c r="W22" s="28" t="str">
        <f t="shared" si="10"/>
        <v>obruč</v>
      </c>
      <c r="X22" s="25">
        <f aca="true" t="shared" si="16" ref="X22:X29">I22</f>
        <v>0.2</v>
      </c>
      <c r="Y22" s="25">
        <f t="shared" si="11"/>
        <v>1.2999999999999998</v>
      </c>
      <c r="Z22" s="25">
        <f t="shared" si="11"/>
        <v>0</v>
      </c>
      <c r="AA22" s="25">
        <f t="shared" si="11"/>
        <v>1.4999999999999998</v>
      </c>
      <c r="AB22" s="25">
        <f t="shared" si="11"/>
        <v>3.9000000000000004</v>
      </c>
    </row>
    <row r="23" spans="1:28" ht="24.75" customHeight="1">
      <c r="A23" s="26">
        <f>Seznam!B46</f>
        <v>5</v>
      </c>
      <c r="B23" s="210" t="str">
        <f>Seznam!C46</f>
        <v>Kadlecová Andrea</v>
      </c>
      <c r="C23" s="210">
        <f>Seznam!D46</f>
        <v>0</v>
      </c>
      <c r="D23" s="210" t="str">
        <f>Seznam!E46</f>
        <v>GSK Tábor</v>
      </c>
      <c r="E23" s="210" t="str">
        <f>Seznam!F46</f>
        <v>CZE</v>
      </c>
      <c r="F23" s="173" t="s">
        <v>1444</v>
      </c>
      <c r="G23" s="179">
        <v>0.3</v>
      </c>
      <c r="H23" s="180">
        <v>0.6</v>
      </c>
      <c r="I23" s="181">
        <f t="shared" si="12"/>
        <v>0.8999999999999999</v>
      </c>
      <c r="J23" s="191">
        <v>1.8</v>
      </c>
      <c r="K23" s="192">
        <v>3.5</v>
      </c>
      <c r="L23" s="193">
        <v>3.9</v>
      </c>
      <c r="M23" s="194">
        <v>2.4</v>
      </c>
      <c r="N23" s="194">
        <v>3.3</v>
      </c>
      <c r="O23" s="195">
        <f t="shared" si="13"/>
        <v>3.4</v>
      </c>
      <c r="P23" s="199">
        <f t="shared" si="14"/>
        <v>4.799999999999999</v>
      </c>
      <c r="Q23" s="193"/>
      <c r="R23" s="183">
        <f t="shared" si="15"/>
        <v>5.699999999999999</v>
      </c>
      <c r="S23" s="19">
        <f t="shared" si="7"/>
        <v>11.35</v>
      </c>
      <c r="T23" s="16">
        <f t="shared" si="8"/>
        <v>3</v>
      </c>
      <c r="U23" s="20">
        <f t="shared" si="9"/>
        <v>3</v>
      </c>
      <c r="W23" s="28" t="str">
        <f t="shared" si="10"/>
        <v>kuž</v>
      </c>
      <c r="X23" s="25">
        <f t="shared" si="16"/>
        <v>0.8999999999999999</v>
      </c>
      <c r="Y23" s="25">
        <f t="shared" si="11"/>
        <v>4.799999999999999</v>
      </c>
      <c r="Z23" s="25">
        <f t="shared" si="11"/>
        <v>0</v>
      </c>
      <c r="AA23" s="25">
        <f t="shared" si="11"/>
        <v>5.699999999999999</v>
      </c>
      <c r="AB23" s="25">
        <f t="shared" si="11"/>
        <v>11.35</v>
      </c>
    </row>
    <row r="24" spans="1:28" ht="24.75" customHeight="1">
      <c r="A24" s="26">
        <f>Seznam!B47</f>
        <v>7</v>
      </c>
      <c r="B24" s="210" t="str">
        <f>Seznam!C47</f>
        <v>Králová Karin</v>
      </c>
      <c r="C24" s="210">
        <f>Seznam!D47</f>
        <v>2008</v>
      </c>
      <c r="D24" s="210" t="str">
        <f>Seznam!E47</f>
        <v>RG Proactive Milevsko</v>
      </c>
      <c r="E24" s="210" t="str">
        <f>Seznam!F47</f>
        <v>CZE</v>
      </c>
      <c r="F24" s="173" t="s">
        <v>1444</v>
      </c>
      <c r="G24" s="179">
        <v>0.8</v>
      </c>
      <c r="H24" s="180">
        <v>1.9</v>
      </c>
      <c r="I24" s="181">
        <f t="shared" si="12"/>
        <v>2.7</v>
      </c>
      <c r="J24" s="191">
        <v>1.5</v>
      </c>
      <c r="K24" s="192">
        <v>1.9</v>
      </c>
      <c r="L24" s="193">
        <v>3.1</v>
      </c>
      <c r="M24" s="194">
        <v>3.5</v>
      </c>
      <c r="N24" s="194">
        <v>3.9</v>
      </c>
      <c r="O24" s="195">
        <f t="shared" si="13"/>
        <v>3.3</v>
      </c>
      <c r="P24" s="199">
        <f t="shared" si="14"/>
        <v>5.2</v>
      </c>
      <c r="Q24" s="193"/>
      <c r="R24" s="183">
        <f t="shared" si="15"/>
        <v>7.9</v>
      </c>
      <c r="S24" s="19">
        <f t="shared" si="7"/>
        <v>15.25</v>
      </c>
      <c r="T24" s="16">
        <f t="shared" si="8"/>
        <v>1</v>
      </c>
      <c r="U24" s="20">
        <f t="shared" si="9"/>
        <v>1</v>
      </c>
      <c r="W24" s="28" t="str">
        <f t="shared" si="10"/>
        <v>kuž</v>
      </c>
      <c r="X24" s="25">
        <f t="shared" si="16"/>
        <v>2.7</v>
      </c>
      <c r="Y24" s="25">
        <f t="shared" si="11"/>
        <v>5.2</v>
      </c>
      <c r="Z24" s="25">
        <f t="shared" si="11"/>
        <v>0</v>
      </c>
      <c r="AA24" s="25">
        <f t="shared" si="11"/>
        <v>7.9</v>
      </c>
      <c r="AB24" s="25">
        <f t="shared" si="11"/>
        <v>15.25</v>
      </c>
    </row>
    <row r="25" spans="1:28" ht="24.75" customHeight="1">
      <c r="A25" s="26">
        <f>Seznam!B48</f>
        <v>9</v>
      </c>
      <c r="B25" s="210" t="str">
        <f>Seznam!C48</f>
        <v>Pouličková Gabriela</v>
      </c>
      <c r="C25" s="210">
        <f>Seznam!D48</f>
        <v>2008</v>
      </c>
      <c r="D25" s="210" t="str">
        <f>Seznam!E48</f>
        <v>MG TJ Jiskra Humpolec</v>
      </c>
      <c r="E25" s="210" t="str">
        <f>Seznam!F48</f>
        <v>CZE</v>
      </c>
      <c r="F25" s="173" t="s">
        <v>1445</v>
      </c>
      <c r="G25" s="179">
        <v>0.3</v>
      </c>
      <c r="H25" s="180">
        <v>0.7</v>
      </c>
      <c r="I25" s="181">
        <f t="shared" si="12"/>
        <v>1</v>
      </c>
      <c r="J25" s="191">
        <v>3.4</v>
      </c>
      <c r="K25" s="192">
        <v>4.7</v>
      </c>
      <c r="L25" s="193">
        <v>3.4</v>
      </c>
      <c r="M25" s="194">
        <v>5.2</v>
      </c>
      <c r="N25" s="194">
        <v>5.9</v>
      </c>
      <c r="O25" s="195">
        <f t="shared" si="13"/>
        <v>4.95</v>
      </c>
      <c r="P25" s="199">
        <f t="shared" si="14"/>
        <v>1.6499999999999995</v>
      </c>
      <c r="Q25" s="193"/>
      <c r="R25" s="183">
        <f t="shared" si="15"/>
        <v>2.6499999999999995</v>
      </c>
      <c r="S25" s="19">
        <f t="shared" si="7"/>
        <v>4.999999999999999</v>
      </c>
      <c r="T25" s="16">
        <f t="shared" si="8"/>
        <v>7</v>
      </c>
      <c r="U25" s="20">
        <f t="shared" si="9"/>
        <v>7</v>
      </c>
      <c r="W25" s="28" t="str">
        <f t="shared" si="10"/>
        <v>obruč</v>
      </c>
      <c r="X25" s="25">
        <f t="shared" si="16"/>
        <v>1</v>
      </c>
      <c r="Y25" s="25">
        <f t="shared" si="11"/>
        <v>1.6499999999999995</v>
      </c>
      <c r="Z25" s="25">
        <f t="shared" si="11"/>
        <v>0</v>
      </c>
      <c r="AA25" s="25">
        <f t="shared" si="11"/>
        <v>2.6499999999999995</v>
      </c>
      <c r="AB25" s="25">
        <f t="shared" si="11"/>
        <v>4.999999999999999</v>
      </c>
    </row>
    <row r="26" spans="1:28" ht="24.75" customHeight="1">
      <c r="A26" s="26">
        <f>Seznam!B49</f>
        <v>10</v>
      </c>
      <c r="B26" s="210" t="str">
        <f>Seznam!C49</f>
        <v>Šimáková Aneta</v>
      </c>
      <c r="C26" s="210">
        <f>Seznam!D49</f>
        <v>2008</v>
      </c>
      <c r="D26" s="210" t="str">
        <f>Seznam!E49</f>
        <v>RG Proactive Milevsko</v>
      </c>
      <c r="E26" s="210" t="str">
        <f>Seznam!F49</f>
        <v>CZE</v>
      </c>
      <c r="F26" s="173" t="s">
        <v>1444</v>
      </c>
      <c r="G26" s="179">
        <v>1.1</v>
      </c>
      <c r="H26" s="180">
        <v>1.8</v>
      </c>
      <c r="I26" s="181">
        <f t="shared" si="12"/>
        <v>2.9000000000000004</v>
      </c>
      <c r="J26" s="191">
        <v>2.3</v>
      </c>
      <c r="K26" s="192">
        <v>3.4</v>
      </c>
      <c r="L26" s="193">
        <v>2.9</v>
      </c>
      <c r="M26" s="194">
        <v>4.1</v>
      </c>
      <c r="N26" s="194">
        <v>4.8</v>
      </c>
      <c r="O26" s="195">
        <f t="shared" si="13"/>
        <v>3.75</v>
      </c>
      <c r="P26" s="199">
        <f t="shared" si="14"/>
        <v>3.95</v>
      </c>
      <c r="Q26" s="193">
        <v>0.3</v>
      </c>
      <c r="R26" s="183">
        <f t="shared" si="15"/>
        <v>6.550000000000001</v>
      </c>
      <c r="S26" s="19">
        <f t="shared" si="7"/>
        <v>13.3</v>
      </c>
      <c r="T26" s="16">
        <f t="shared" si="8"/>
        <v>2</v>
      </c>
      <c r="U26" s="20">
        <f t="shared" si="9"/>
        <v>2</v>
      </c>
      <c r="W26" s="28" t="str">
        <f t="shared" si="10"/>
        <v>kuž</v>
      </c>
      <c r="X26" s="25">
        <f t="shared" si="16"/>
        <v>2.9000000000000004</v>
      </c>
      <c r="Y26" s="25">
        <f t="shared" si="11"/>
        <v>3.95</v>
      </c>
      <c r="Z26" s="25">
        <f t="shared" si="11"/>
        <v>0.3</v>
      </c>
      <c r="AA26" s="25">
        <f t="shared" si="11"/>
        <v>6.550000000000001</v>
      </c>
      <c r="AB26" s="25">
        <f t="shared" si="11"/>
        <v>13.3</v>
      </c>
    </row>
    <row r="27" spans="1:28" ht="24.75" customHeight="1">
      <c r="A27" s="26">
        <f>Seznam!B50</f>
        <v>11</v>
      </c>
      <c r="B27" s="210" t="str">
        <f>Seznam!C50</f>
        <v>Benešová Tereza</v>
      </c>
      <c r="C27" s="210">
        <f>Seznam!D50</f>
        <v>2007</v>
      </c>
      <c r="D27" s="210" t="str">
        <f>Seznam!E50</f>
        <v>MG TJ Jiskra Humpolec</v>
      </c>
      <c r="E27" s="210" t="str">
        <f>Seznam!F50</f>
        <v>CZE</v>
      </c>
      <c r="F27" s="173" t="s">
        <v>1445</v>
      </c>
      <c r="G27" s="179">
        <v>0.5</v>
      </c>
      <c r="H27" s="180">
        <v>0.5</v>
      </c>
      <c r="I27" s="181">
        <f t="shared" si="12"/>
        <v>1</v>
      </c>
      <c r="J27" s="191">
        <v>3.1</v>
      </c>
      <c r="K27" s="192">
        <v>5.8</v>
      </c>
      <c r="L27" s="193">
        <v>3</v>
      </c>
      <c r="M27" s="194">
        <v>4.3</v>
      </c>
      <c r="N27" s="194">
        <v>4.8</v>
      </c>
      <c r="O27" s="195">
        <f t="shared" si="13"/>
        <v>4.55</v>
      </c>
      <c r="P27" s="199">
        <f t="shared" si="14"/>
        <v>2.3500000000000005</v>
      </c>
      <c r="Q27" s="193">
        <v>0.6</v>
      </c>
      <c r="R27" s="183">
        <f t="shared" si="15"/>
        <v>2.7500000000000004</v>
      </c>
      <c r="S27" s="19">
        <f t="shared" si="7"/>
        <v>6.85</v>
      </c>
      <c r="T27" s="16">
        <f t="shared" si="8"/>
        <v>6</v>
      </c>
      <c r="U27" s="20">
        <f t="shared" si="9"/>
        <v>6</v>
      </c>
      <c r="W27" s="28" t="str">
        <f t="shared" si="10"/>
        <v>obruč</v>
      </c>
      <c r="X27" s="25">
        <f t="shared" si="16"/>
        <v>1</v>
      </c>
      <c r="Y27" s="25">
        <f t="shared" si="11"/>
        <v>2.3500000000000005</v>
      </c>
      <c r="Z27" s="25">
        <f t="shared" si="11"/>
        <v>0.6</v>
      </c>
      <c r="AA27" s="25">
        <f t="shared" si="11"/>
        <v>2.7500000000000004</v>
      </c>
      <c r="AB27" s="25">
        <f t="shared" si="11"/>
        <v>6.85</v>
      </c>
    </row>
    <row r="28" spans="1:28" ht="24.75" customHeight="1">
      <c r="A28" s="26">
        <f>Seznam!B51</f>
        <v>12</v>
      </c>
      <c r="B28" s="210" t="str">
        <f>Seznam!C51</f>
        <v>Blažková Nikola</v>
      </c>
      <c r="C28" s="210">
        <f>Seznam!D51</f>
        <v>2008</v>
      </c>
      <c r="D28" s="210" t="str">
        <f>Seznam!E51</f>
        <v>RG Proactive Milevsko</v>
      </c>
      <c r="E28" s="210" t="str">
        <f>Seznam!F51</f>
        <v>CZE</v>
      </c>
      <c r="F28" s="173" t="s">
        <v>1444</v>
      </c>
      <c r="G28" s="179">
        <v>0.4</v>
      </c>
      <c r="H28" s="180">
        <v>2.1</v>
      </c>
      <c r="I28" s="181">
        <f t="shared" si="12"/>
        <v>2.5</v>
      </c>
      <c r="J28" s="191">
        <v>3</v>
      </c>
      <c r="K28" s="192">
        <v>4.2</v>
      </c>
      <c r="L28" s="193">
        <v>5.3</v>
      </c>
      <c r="M28" s="194">
        <v>3.8</v>
      </c>
      <c r="N28" s="194">
        <v>3.3</v>
      </c>
      <c r="O28" s="195">
        <f t="shared" si="13"/>
        <v>4</v>
      </c>
      <c r="P28" s="199">
        <f t="shared" si="14"/>
        <v>3</v>
      </c>
      <c r="Q28" s="193"/>
      <c r="R28" s="183">
        <f t="shared" si="15"/>
        <v>5.5</v>
      </c>
      <c r="S28" s="19">
        <f t="shared" si="7"/>
        <v>8.6</v>
      </c>
      <c r="T28" s="16">
        <f t="shared" si="8"/>
        <v>4</v>
      </c>
      <c r="U28" s="20">
        <f t="shared" si="9"/>
        <v>5</v>
      </c>
      <c r="W28" s="28" t="str">
        <f t="shared" si="10"/>
        <v>kuž</v>
      </c>
      <c r="X28" s="25">
        <f t="shared" si="16"/>
        <v>2.5</v>
      </c>
      <c r="Y28" s="25">
        <f t="shared" si="11"/>
        <v>3</v>
      </c>
      <c r="Z28" s="25">
        <f t="shared" si="11"/>
        <v>0</v>
      </c>
      <c r="AA28" s="25">
        <f t="shared" si="11"/>
        <v>5.5</v>
      </c>
      <c r="AB28" s="25">
        <f t="shared" si="11"/>
        <v>8.6</v>
      </c>
    </row>
    <row r="29" spans="1:28" ht="24.75" customHeight="1">
      <c r="A29" s="26">
        <f>Seznam!B52</f>
        <v>13</v>
      </c>
      <c r="B29" s="210" t="str">
        <f>Seznam!C52</f>
        <v>Čechová Martina</v>
      </c>
      <c r="C29" s="210">
        <f>Seznam!D52</f>
        <v>2007</v>
      </c>
      <c r="D29" s="210" t="str">
        <f>Seznam!E52</f>
        <v>MG TJ Jiskra Humpolec</v>
      </c>
      <c r="E29" s="210" t="str">
        <f>Seznam!F52</f>
        <v>CZE</v>
      </c>
      <c r="F29" s="173" t="s">
        <v>1445</v>
      </c>
      <c r="G29" s="179">
        <v>0.7</v>
      </c>
      <c r="H29" s="180">
        <v>0.8</v>
      </c>
      <c r="I29" s="181">
        <f t="shared" si="12"/>
        <v>1.5</v>
      </c>
      <c r="J29" s="191">
        <v>2.7</v>
      </c>
      <c r="K29" s="192">
        <v>3.9</v>
      </c>
      <c r="L29" s="193">
        <v>5.1</v>
      </c>
      <c r="M29" s="194">
        <v>4.8</v>
      </c>
      <c r="N29" s="194">
        <v>2.7</v>
      </c>
      <c r="O29" s="195">
        <f t="shared" si="13"/>
        <v>4.35</v>
      </c>
      <c r="P29" s="199">
        <f t="shared" si="14"/>
        <v>2.95</v>
      </c>
      <c r="Q29" s="193"/>
      <c r="R29" s="183">
        <f t="shared" si="15"/>
        <v>4.45</v>
      </c>
      <c r="S29" s="19">
        <f t="shared" si="7"/>
        <v>8.8</v>
      </c>
      <c r="T29" s="16">
        <f t="shared" si="8"/>
        <v>5</v>
      </c>
      <c r="U29" s="20">
        <f t="shared" si="9"/>
        <v>4</v>
      </c>
      <c r="W29" s="28" t="str">
        <f t="shared" si="10"/>
        <v>obruč</v>
      </c>
      <c r="X29" s="25">
        <f t="shared" si="16"/>
        <v>1.5</v>
      </c>
      <c r="Y29" s="25">
        <f t="shared" si="11"/>
        <v>2.95</v>
      </c>
      <c r="Z29" s="25">
        <f t="shared" si="11"/>
        <v>0</v>
      </c>
      <c r="AA29" s="25">
        <f t="shared" si="11"/>
        <v>4.45</v>
      </c>
      <c r="AB29" s="25">
        <f t="shared" si="11"/>
        <v>8.8</v>
      </c>
    </row>
  </sheetData>
  <sheetProtection/>
  <mergeCells count="16">
    <mergeCell ref="T19:T20"/>
    <mergeCell ref="U19:U20"/>
    <mergeCell ref="A19:A20"/>
    <mergeCell ref="B19:B20"/>
    <mergeCell ref="C19:C20"/>
    <mergeCell ref="D19:D20"/>
    <mergeCell ref="E19:E20"/>
    <mergeCell ref="F19:F20"/>
    <mergeCell ref="U7:U8"/>
    <mergeCell ref="F7:F8"/>
    <mergeCell ref="T7:T8"/>
    <mergeCell ref="A7:A8"/>
    <mergeCell ref="B7:B8"/>
    <mergeCell ref="C7:C8"/>
    <mergeCell ref="D7:D8"/>
    <mergeCell ref="E7:E8"/>
  </mergeCells>
  <conditionalFormatting sqref="G21:H29 J21:N29 G9:H17 J9:N17">
    <cfRule type="cellIs" priority="1" dxfId="3" operator="equal" stopIfTrue="1">
      <formula>0</formula>
    </cfRule>
  </conditionalFormatting>
  <conditionalFormatting sqref="I21:I29 I9:I17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21:O29 O9:O17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D7">
      <selection activeCell="U22" sqref="U21:U22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32.2539062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12.625" style="0" bestFit="1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Popis!$B$13</f>
        <v>8.kategorie - Kadetky starší, ročník 2006-2004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Kat8S1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Seznam!B53</f>
        <v>2</v>
      </c>
      <c r="B9" s="210" t="str">
        <f>Seznam!C53</f>
        <v>Komendová Nikola</v>
      </c>
      <c r="C9" s="210">
        <f>Seznam!D53</f>
        <v>0</v>
      </c>
      <c r="D9" s="210" t="str">
        <f>Seznam!E53</f>
        <v>GSK Tábor</v>
      </c>
      <c r="E9" s="210" t="str">
        <f>Seznam!F53</f>
        <v>CZE</v>
      </c>
      <c r="F9" s="8"/>
      <c r="G9" s="179">
        <v>1.2</v>
      </c>
      <c r="H9" s="180">
        <v>1.8</v>
      </c>
      <c r="I9" s="181">
        <f>G9+H9</f>
        <v>3</v>
      </c>
      <c r="J9" s="191">
        <v>1.5</v>
      </c>
      <c r="K9" s="192">
        <v>2.3</v>
      </c>
      <c r="L9" s="193">
        <v>1.8</v>
      </c>
      <c r="M9" s="194">
        <v>3.5</v>
      </c>
      <c r="N9" s="194">
        <v>1.9</v>
      </c>
      <c r="O9" s="195">
        <f>IF($O$2=2,TRUNC(SUM(K9:L9)/2*1000)/1000,IF($O$2=3,TRUNC(SUM(K9:M9)/3*1000)/1000,IF($O$2=4,TRUNC(MEDIAN(K9:N9)*1000)/1000,"???")))</f>
        <v>2.1</v>
      </c>
      <c r="P9" s="199">
        <f>IF(AND(J9=0,O9=0),0,IF(($Q$2-J9-O9)&lt;0,0,$Q$2-J9-O9))</f>
        <v>6.4</v>
      </c>
      <c r="Q9" s="193"/>
      <c r="R9" s="183">
        <f>I9+P9-Q9</f>
        <v>9.4</v>
      </c>
      <c r="S9" s="19" t="s">
        <v>200</v>
      </c>
      <c r="T9" s="16">
        <f>RANK(R9,$R$9:$R$11)</f>
        <v>1</v>
      </c>
      <c r="U9" s="214" t="s">
        <v>200</v>
      </c>
      <c r="W9" s="28"/>
      <c r="X9" s="25">
        <f>I9</f>
        <v>3</v>
      </c>
      <c r="Y9" s="25">
        <f aca="true" t="shared" si="0" ref="Y9:AA11">P9</f>
        <v>6.4</v>
      </c>
      <c r="Z9" s="25">
        <f t="shared" si="0"/>
        <v>0</v>
      </c>
      <c r="AA9" s="25">
        <f t="shared" si="0"/>
        <v>9.4</v>
      </c>
    </row>
    <row r="10" spans="1:27" ht="24.75" customHeight="1">
      <c r="A10" s="26">
        <f>Seznam!B54</f>
        <v>3</v>
      </c>
      <c r="B10" s="210" t="str">
        <f>Seznam!C54</f>
        <v>Bromová Klára</v>
      </c>
      <c r="C10" s="210">
        <f>Seznam!D54</f>
        <v>2006</v>
      </c>
      <c r="D10" s="210" t="str">
        <f>Seznam!E54</f>
        <v>RG Proactive Milevsko</v>
      </c>
      <c r="E10" s="210" t="str">
        <f>Seznam!F54</f>
        <v>CZE</v>
      </c>
      <c r="F10" s="8"/>
      <c r="G10" s="179">
        <v>0.9</v>
      </c>
      <c r="H10" s="180">
        <v>0.9</v>
      </c>
      <c r="I10" s="181">
        <f>G10+H10</f>
        <v>1.8</v>
      </c>
      <c r="J10" s="191">
        <v>3</v>
      </c>
      <c r="K10" s="192">
        <v>2.9</v>
      </c>
      <c r="L10" s="193">
        <v>4.2</v>
      </c>
      <c r="M10" s="194">
        <v>4.5</v>
      </c>
      <c r="N10" s="194">
        <v>3.5</v>
      </c>
      <c r="O10" s="195">
        <f>IF($O$2=2,TRUNC(SUM(K10:L10)/2*1000)/1000,IF($O$2=3,TRUNC(SUM(K10:M10)/3*1000)/1000,IF($O$2=4,TRUNC(MEDIAN(K10:N10)*1000)/1000,"???")))</f>
        <v>3.85</v>
      </c>
      <c r="P10" s="199">
        <f>IF(AND(J10=0,O10=0),0,IF(($Q$2-J10-O10)&lt;0,0,$Q$2-J10-O10))</f>
        <v>3.15</v>
      </c>
      <c r="Q10" s="193"/>
      <c r="R10" s="183">
        <f>I10+P10-Q10</f>
        <v>4.95</v>
      </c>
      <c r="S10" s="19" t="s">
        <v>200</v>
      </c>
      <c r="T10" s="16">
        <f>RANK(R10,$R$9:$R$11)</f>
        <v>3</v>
      </c>
      <c r="U10" s="214" t="s">
        <v>200</v>
      </c>
      <c r="W10" s="28"/>
      <c r="X10" s="25">
        <f>I10</f>
        <v>1.8</v>
      </c>
      <c r="Y10" s="25">
        <f t="shared" si="0"/>
        <v>3.15</v>
      </c>
      <c r="Z10" s="25">
        <f t="shared" si="0"/>
        <v>0</v>
      </c>
      <c r="AA10" s="25">
        <f t="shared" si="0"/>
        <v>4.95</v>
      </c>
    </row>
    <row r="11" spans="1:27" ht="24.75" customHeight="1">
      <c r="A11" s="26">
        <f>Seznam!B55</f>
        <v>4</v>
      </c>
      <c r="B11" s="210" t="str">
        <f>Seznam!C55</f>
        <v>Němcová Aneta</v>
      </c>
      <c r="C11" s="210">
        <f>Seznam!D55</f>
        <v>2006</v>
      </c>
      <c r="D11" s="210" t="str">
        <f>Seznam!E55</f>
        <v>MG TJ Jiskra Humpolec</v>
      </c>
      <c r="E11" s="210" t="str">
        <f>Seznam!F55</f>
        <v>CZE</v>
      </c>
      <c r="F11" s="8"/>
      <c r="G11" s="179">
        <v>1.2</v>
      </c>
      <c r="H11" s="180">
        <v>0.7</v>
      </c>
      <c r="I11" s="181">
        <f>G11+H11</f>
        <v>1.9</v>
      </c>
      <c r="J11" s="191">
        <v>2.3</v>
      </c>
      <c r="K11" s="192">
        <v>3.8</v>
      </c>
      <c r="L11" s="193">
        <v>2.6</v>
      </c>
      <c r="M11" s="194">
        <v>2.4</v>
      </c>
      <c r="N11" s="194">
        <v>3.8</v>
      </c>
      <c r="O11" s="195">
        <f>IF($O$2=2,TRUNC(SUM(K11:L11)/2*1000)/1000,IF($O$2=3,TRUNC(SUM(K11:M11)/3*1000)/1000,IF($O$2=4,TRUNC(MEDIAN(K11:N11)*1000)/1000,"???")))</f>
        <v>3.2</v>
      </c>
      <c r="P11" s="199">
        <f>IF(AND(J11=0,O11=0),0,IF(($Q$2-J11-O11)&lt;0,0,$Q$2-J11-O11))</f>
        <v>4.5</v>
      </c>
      <c r="Q11" s="193"/>
      <c r="R11" s="183">
        <f>I11+P11-Q11</f>
        <v>6.4</v>
      </c>
      <c r="S11" s="19" t="s">
        <v>200</v>
      </c>
      <c r="T11" s="16">
        <f>RANK(R11,$R$9:$R$11)</f>
        <v>2</v>
      </c>
      <c r="U11" s="214" t="s">
        <v>200</v>
      </c>
      <c r="W11" s="28"/>
      <c r="X11" s="25">
        <f>I11</f>
        <v>1.9</v>
      </c>
      <c r="Y11" s="25">
        <f t="shared" si="0"/>
        <v>4.5</v>
      </c>
      <c r="Z11" s="25">
        <f t="shared" si="0"/>
        <v>0</v>
      </c>
      <c r="AA11" s="25">
        <f t="shared" si="0"/>
        <v>6.4</v>
      </c>
    </row>
    <row r="12" spans="3:17" s="145" customFormat="1" ht="96.75" customHeight="1" thickBot="1">
      <c r="C12" s="147"/>
      <c r="F12" s="146"/>
      <c r="G12" s="148"/>
      <c r="H12" s="148"/>
      <c r="I12" s="148"/>
      <c r="J12" s="148"/>
      <c r="K12" s="149"/>
      <c r="L12" s="157"/>
      <c r="M12" s="157"/>
      <c r="N12" s="157"/>
      <c r="O12" s="157"/>
      <c r="P12" s="157"/>
      <c r="Q12" s="149"/>
    </row>
    <row r="13" spans="1:21" ht="16.5" customHeight="1">
      <c r="A13" s="486" t="s">
        <v>0</v>
      </c>
      <c r="B13" s="488" t="s">
        <v>1</v>
      </c>
      <c r="C13" s="490" t="s">
        <v>2</v>
      </c>
      <c r="D13" s="488" t="s">
        <v>3</v>
      </c>
      <c r="E13" s="492" t="s">
        <v>4</v>
      </c>
      <c r="F13" s="492" t="s">
        <v>191</v>
      </c>
      <c r="G13" s="200" t="str">
        <f>Kat8S2</f>
        <v>sestava s libovolným náčiním</v>
      </c>
      <c r="H13" s="20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2"/>
      <c r="T13" s="484" t="s">
        <v>12</v>
      </c>
      <c r="U13" s="484" t="s">
        <v>1298</v>
      </c>
    </row>
    <row r="14" spans="1:28" ht="16.5" customHeight="1" thickBot="1">
      <c r="A14" s="487">
        <v>0</v>
      </c>
      <c r="B14" s="489">
        <v>0</v>
      </c>
      <c r="C14" s="491">
        <v>0</v>
      </c>
      <c r="D14" s="489">
        <v>0</v>
      </c>
      <c r="E14" s="493">
        <v>0</v>
      </c>
      <c r="F14" s="493">
        <v>0</v>
      </c>
      <c r="G14" s="198" t="s">
        <v>1257</v>
      </c>
      <c r="H14" s="196" t="s">
        <v>1262</v>
      </c>
      <c r="I14" s="197" t="s">
        <v>8</v>
      </c>
      <c r="J14" s="14" t="s">
        <v>1258</v>
      </c>
      <c r="K14" s="14" t="s">
        <v>9</v>
      </c>
      <c r="L14" s="14" t="s">
        <v>10</v>
      </c>
      <c r="M14" s="14" t="s">
        <v>1259</v>
      </c>
      <c r="N14" s="14" t="s">
        <v>1260</v>
      </c>
      <c r="O14" s="197" t="s">
        <v>1261</v>
      </c>
      <c r="P14" s="14" t="s">
        <v>11</v>
      </c>
      <c r="Q14" s="203" t="s">
        <v>5</v>
      </c>
      <c r="R14" s="197" t="s">
        <v>6</v>
      </c>
      <c r="S14" s="204" t="s">
        <v>13</v>
      </c>
      <c r="T14" s="485"/>
      <c r="U14" s="485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75" customHeight="1">
      <c r="A15" s="26">
        <f>Seznam!B53</f>
        <v>2</v>
      </c>
      <c r="B15" s="210" t="str">
        <f>Seznam!C53</f>
        <v>Komendová Nikola</v>
      </c>
      <c r="C15" s="210">
        <f>Seznam!D53</f>
        <v>0</v>
      </c>
      <c r="D15" s="210" t="str">
        <f>Seznam!E53</f>
        <v>GSK Tábor</v>
      </c>
      <c r="E15" s="210" t="str">
        <f>Seznam!F53</f>
        <v>CZE</v>
      </c>
      <c r="F15" s="173" t="s">
        <v>1443</v>
      </c>
      <c r="G15" s="179">
        <v>1.2</v>
      </c>
      <c r="H15" s="180">
        <v>1.1</v>
      </c>
      <c r="I15" s="181">
        <f>G15+H15</f>
        <v>2.3</v>
      </c>
      <c r="J15" s="191">
        <v>2.5</v>
      </c>
      <c r="K15" s="192">
        <v>2.8</v>
      </c>
      <c r="L15" s="193">
        <v>2.2</v>
      </c>
      <c r="M15" s="194">
        <v>3.8</v>
      </c>
      <c r="N15" s="194">
        <v>3.2</v>
      </c>
      <c r="O15" s="195">
        <f>IF($O$2=2,TRUNC(SUM(K15:L15)/2*1000)/1000,IF($O$2=3,TRUNC(SUM(K15:M15)/3*1000)/1000,IF($O$2=4,TRUNC(MEDIAN(K15:N15)*1000)/1000,"???")))</f>
        <v>3</v>
      </c>
      <c r="P15" s="199">
        <f>IF(AND(J15=0,O15=0),0,IF(($Q$2-J15-O15)&lt;0,0,$Q$2-J15-O15))</f>
        <v>4.5</v>
      </c>
      <c r="Q15" s="193"/>
      <c r="R15" s="183">
        <f>I15+P15+Q15</f>
        <v>6.8</v>
      </c>
      <c r="S15" s="19">
        <f>R9+R15</f>
        <v>16.2</v>
      </c>
      <c r="T15" s="16">
        <f>RANK(R15,$R$15:$R$17)</f>
        <v>1</v>
      </c>
      <c r="U15" s="20">
        <f>RANK(S15,$S$15:$S$17)</f>
        <v>1</v>
      </c>
      <c r="W15" s="28" t="str">
        <f>F15</f>
        <v>stuha</v>
      </c>
      <c r="X15" s="25">
        <f>I15</f>
        <v>2.3</v>
      </c>
      <c r="Y15" s="25">
        <f aca="true" t="shared" si="1" ref="Y15:AB17">P15</f>
        <v>4.5</v>
      </c>
      <c r="Z15" s="25">
        <f t="shared" si="1"/>
        <v>0</v>
      </c>
      <c r="AA15" s="25">
        <f t="shared" si="1"/>
        <v>6.8</v>
      </c>
      <c r="AB15" s="25">
        <f t="shared" si="1"/>
        <v>16.2</v>
      </c>
    </row>
    <row r="16" spans="1:28" ht="24.75" customHeight="1">
      <c r="A16" s="26">
        <f>Seznam!B54</f>
        <v>3</v>
      </c>
      <c r="B16" s="210" t="str">
        <f>Seznam!C54</f>
        <v>Bromová Klára</v>
      </c>
      <c r="C16" s="210">
        <f>Seznam!D54</f>
        <v>2006</v>
      </c>
      <c r="D16" s="210" t="str">
        <f>Seznam!E54</f>
        <v>RG Proactive Milevsko</v>
      </c>
      <c r="E16" s="210" t="str">
        <f>Seznam!F54</f>
        <v>CZE</v>
      </c>
      <c r="F16" s="173" t="s">
        <v>1441</v>
      </c>
      <c r="G16" s="179">
        <v>0.7</v>
      </c>
      <c r="H16" s="180">
        <v>0.2</v>
      </c>
      <c r="I16" s="181">
        <f>G16+H16</f>
        <v>0.8999999999999999</v>
      </c>
      <c r="J16" s="191">
        <v>3.2</v>
      </c>
      <c r="K16" s="192">
        <v>3.4</v>
      </c>
      <c r="L16" s="193">
        <v>5.1</v>
      </c>
      <c r="M16" s="194">
        <v>4.6</v>
      </c>
      <c r="N16" s="194">
        <v>3.7</v>
      </c>
      <c r="O16" s="195">
        <f>IF($O$2=2,TRUNC(SUM(K16:L16)/2*1000)/1000,IF($O$2=3,TRUNC(SUM(K16:M16)/3*1000)/1000,IF($O$2=4,TRUNC(MEDIAN(K16:N16)*1000)/1000,"???")))</f>
        <v>4.15</v>
      </c>
      <c r="P16" s="199">
        <f>IF(AND(J16=0,O16=0),0,IF(($Q$2-J16-O16)&lt;0,0,$Q$2-J16-O16))</f>
        <v>2.6499999999999995</v>
      </c>
      <c r="Q16" s="193"/>
      <c r="R16" s="183">
        <f>I16+P16+Q16</f>
        <v>3.5499999999999994</v>
      </c>
      <c r="S16" s="19">
        <f>R10+R16</f>
        <v>8.5</v>
      </c>
      <c r="T16" s="16">
        <f>RANK(R16,$R$15:$R$17)</f>
        <v>2</v>
      </c>
      <c r="U16" s="20">
        <f>RANK(S16,$S$15:$S$17)</f>
        <v>3</v>
      </c>
      <c r="W16" s="28" t="str">
        <f>F16</f>
        <v>míč</v>
      </c>
      <c r="X16" s="25">
        <f>I16</f>
        <v>0.8999999999999999</v>
      </c>
      <c r="Y16" s="25">
        <f t="shared" si="1"/>
        <v>2.6499999999999995</v>
      </c>
      <c r="Z16" s="25">
        <f t="shared" si="1"/>
        <v>0</v>
      </c>
      <c r="AA16" s="25">
        <f t="shared" si="1"/>
        <v>3.5499999999999994</v>
      </c>
      <c r="AB16" s="25">
        <f t="shared" si="1"/>
        <v>8.5</v>
      </c>
    </row>
    <row r="17" spans="1:28" ht="24.75" customHeight="1">
      <c r="A17" s="26">
        <f>Seznam!B55</f>
        <v>4</v>
      </c>
      <c r="B17" s="210" t="str">
        <f>Seznam!C55</f>
        <v>Němcová Aneta</v>
      </c>
      <c r="C17" s="210">
        <f>Seznam!D55</f>
        <v>2006</v>
      </c>
      <c r="D17" s="210" t="str">
        <f>Seznam!E55</f>
        <v>MG TJ Jiskra Humpolec</v>
      </c>
      <c r="E17" s="210" t="str">
        <f>Seznam!F55</f>
        <v>CZE</v>
      </c>
      <c r="F17" s="173" t="s">
        <v>1445</v>
      </c>
      <c r="G17" s="179">
        <v>0.7</v>
      </c>
      <c r="H17" s="180">
        <v>0</v>
      </c>
      <c r="I17" s="181">
        <f>G17+H17</f>
        <v>0.7</v>
      </c>
      <c r="J17" s="191">
        <v>2.9</v>
      </c>
      <c r="K17" s="192">
        <v>4.8</v>
      </c>
      <c r="L17" s="193">
        <v>4.9</v>
      </c>
      <c r="M17" s="194">
        <v>4.9</v>
      </c>
      <c r="N17" s="194">
        <v>4.6</v>
      </c>
      <c r="O17" s="195">
        <f>IF($O$2=2,TRUNC(SUM(K17:L17)/2*1000)/1000,IF($O$2=3,TRUNC(SUM(K17:M17)/3*1000)/1000,IF($O$2=4,TRUNC(MEDIAN(K17:N17)*1000)/1000,"???")))</f>
        <v>4.85</v>
      </c>
      <c r="P17" s="199">
        <f>IF(AND(J17=0,O17=0),0,IF(($Q$2-J17-O17)&lt;0,0,$Q$2-J17-O17))</f>
        <v>2.25</v>
      </c>
      <c r="Q17" s="193"/>
      <c r="R17" s="183">
        <f>I17+P17+Q17</f>
        <v>2.95</v>
      </c>
      <c r="S17" s="19">
        <f>R11+R17</f>
        <v>9.350000000000001</v>
      </c>
      <c r="T17" s="16">
        <f>RANK(R17,$R$15:$R$17)</f>
        <v>3</v>
      </c>
      <c r="U17" s="20">
        <f>RANK(S17,$S$15:$S$17)</f>
        <v>2</v>
      </c>
      <c r="W17" s="28" t="str">
        <f>F17</f>
        <v>obruč</v>
      </c>
      <c r="X17" s="25">
        <f>I17</f>
        <v>0.7</v>
      </c>
      <c r="Y17" s="25">
        <f t="shared" si="1"/>
        <v>2.25</v>
      </c>
      <c r="Z17" s="25">
        <f t="shared" si="1"/>
        <v>0</v>
      </c>
      <c r="AA17" s="25">
        <f t="shared" si="1"/>
        <v>2.95</v>
      </c>
      <c r="AB17" s="25">
        <f t="shared" si="1"/>
        <v>9.350000000000001</v>
      </c>
    </row>
  </sheetData>
  <sheetProtection/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3:T14"/>
    <mergeCell ref="U13:U14"/>
    <mergeCell ref="A13:A14"/>
    <mergeCell ref="B13:B14"/>
    <mergeCell ref="C13:C14"/>
    <mergeCell ref="D13:D14"/>
    <mergeCell ref="E13:E14"/>
    <mergeCell ref="F13:F14"/>
  </mergeCells>
  <conditionalFormatting sqref="J15:N17 G15:H17 G9:H11 J9:N11">
    <cfRule type="cellIs" priority="1" dxfId="3" operator="equal" stopIfTrue="1">
      <formula>0</formula>
    </cfRule>
  </conditionalFormatting>
  <conditionalFormatting sqref="I15:I17 I9:I11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7 O9:O11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2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A4">
      <selection activeCell="S26" sqref="S26"/>
    </sheetView>
  </sheetViews>
  <sheetFormatPr defaultColWidth="9.00390625" defaultRowHeight="12.75"/>
  <cols>
    <col min="1" max="1" width="10.75390625" style="0" customWidth="1"/>
    <col min="2" max="2" width="25.00390625" style="0" bestFit="1" customWidth="1"/>
    <col min="3" max="3" width="7.125" style="4" customWidth="1"/>
    <col min="4" max="4" width="32.25390625" style="13" bestFit="1" customWidth="1"/>
    <col min="5" max="5" width="5.25390625" style="13" customWidth="1"/>
    <col min="6" max="6" width="7.75390625" style="6" customWidth="1"/>
    <col min="7" max="8" width="5.75390625" style="6" customWidth="1"/>
    <col min="9" max="11" width="7.125" style="6" bestFit="1" customWidth="1"/>
    <col min="12" max="14" width="5.75390625" style="0" customWidth="1"/>
    <col min="15" max="15" width="7.00390625" style="0" bestFit="1" customWidth="1"/>
    <col min="16" max="16" width="5.75390625" style="0" customWidth="1"/>
    <col min="17" max="17" width="8.75390625" style="0" customWidth="1"/>
    <col min="18" max="18" width="9.375" style="0" bestFit="1" customWidth="1"/>
    <col min="19" max="19" width="12.75390625" style="0" customWidth="1"/>
    <col min="20" max="20" width="13.75390625" style="0" customWidth="1"/>
    <col min="21" max="21" width="16.875" style="0" bestFit="1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I1"/>
      <c r="J1"/>
      <c r="K1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I2"/>
      <c r="J2"/>
      <c r="K2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I4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Popis!$B$14</f>
        <v>9.kategorie - Juniorky, ročník 2006-2004</v>
      </c>
      <c r="B6" s="1"/>
      <c r="C6" s="3"/>
      <c r="D6" s="7"/>
      <c r="E6" s="7"/>
      <c r="F6" s="3"/>
      <c r="G6" s="3"/>
      <c r="H6" s="3"/>
      <c r="I6"/>
      <c r="J6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6.5" customHeight="1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Kat9S1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customHeight="1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14" t="s">
        <v>1258</v>
      </c>
      <c r="K8" s="14" t="s">
        <v>9</v>
      </c>
      <c r="L8" s="14" t="s">
        <v>10</v>
      </c>
      <c r="M8" s="14" t="s">
        <v>1259</v>
      </c>
      <c r="N8" s="14" t="s">
        <v>1260</v>
      </c>
      <c r="O8" s="197" t="s">
        <v>1261</v>
      </c>
      <c r="P8" s="14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Seznam!B57</f>
        <v>1</v>
      </c>
      <c r="B9" s="210" t="str">
        <f>Seznam!C57</f>
        <v>Majerová Karolína</v>
      </c>
      <c r="C9" s="210">
        <f>Seznam!D57</f>
        <v>2004</v>
      </c>
      <c r="D9" s="210" t="str">
        <f>Seznam!E57</f>
        <v>SKMG Máj České Budějovice</v>
      </c>
      <c r="E9" s="210" t="str">
        <f>Seznam!F57</f>
        <v>CZE</v>
      </c>
      <c r="F9" s="8"/>
      <c r="G9" s="179">
        <v>1.9</v>
      </c>
      <c r="H9" s="180">
        <v>2.2</v>
      </c>
      <c r="I9" s="181">
        <f>G9+H9</f>
        <v>4.1</v>
      </c>
      <c r="J9" s="191">
        <v>1.5</v>
      </c>
      <c r="K9" s="192">
        <v>1.9</v>
      </c>
      <c r="L9" s="193">
        <v>2.1</v>
      </c>
      <c r="M9" s="194">
        <v>2.4</v>
      </c>
      <c r="N9" s="194">
        <v>2.9</v>
      </c>
      <c r="O9" s="195">
        <f>IF($O$2=2,TRUNC(SUM(K9:L9)/2*1000)/1000,IF($O$2=3,TRUNC(SUM(K9:M9)/3*1000)/1000,IF($O$2=4,TRUNC(MEDIAN(K9:N9)*1000)/1000,"???")))</f>
        <v>2.25</v>
      </c>
      <c r="P9" s="199">
        <f>IF(AND(J9=0,O9=0),0,IF(($Q$2-J9-O9)&lt;0,0,$Q$2-J9-O9))</f>
        <v>6.25</v>
      </c>
      <c r="Q9" s="193"/>
      <c r="R9" s="183">
        <f>I9+P9-Q9</f>
        <v>10.35</v>
      </c>
      <c r="S9" s="19" t="s">
        <v>200</v>
      </c>
      <c r="T9" s="16">
        <f>RANK(R9,$R$9:$R$11)</f>
        <v>1</v>
      </c>
      <c r="U9" s="214" t="s">
        <v>200</v>
      </c>
      <c r="W9" s="28"/>
      <c r="X9" s="25">
        <f>I9</f>
        <v>4.1</v>
      </c>
      <c r="Y9" s="25">
        <f>P9</f>
        <v>6.25</v>
      </c>
      <c r="Z9" s="25">
        <f>Q9</f>
        <v>0</v>
      </c>
      <c r="AA9" s="25">
        <f>R9</f>
        <v>10.35</v>
      </c>
    </row>
    <row r="10" spans="1:27" ht="24.75" customHeight="1">
      <c r="A10" s="26">
        <f>Seznam!B58</f>
        <v>2</v>
      </c>
      <c r="B10" s="210" t="str">
        <f>Seznam!C58</f>
        <v>Bretšnajdrová Lucie</v>
      </c>
      <c r="C10" s="210">
        <f>Seznam!D58</f>
        <v>0</v>
      </c>
      <c r="D10" s="210" t="str">
        <f>Seznam!E58</f>
        <v>TJ Slavoj Plzeň</v>
      </c>
      <c r="E10" s="210" t="str">
        <f>Seznam!F58</f>
        <v>CZE</v>
      </c>
      <c r="F10" s="8"/>
      <c r="G10" s="179">
        <v>2.2</v>
      </c>
      <c r="H10" s="180">
        <v>1.5</v>
      </c>
      <c r="I10" s="181">
        <f>G10+H10</f>
        <v>3.7</v>
      </c>
      <c r="J10" s="191">
        <v>1.8</v>
      </c>
      <c r="K10" s="192">
        <v>2.1</v>
      </c>
      <c r="L10" s="193">
        <v>2.6</v>
      </c>
      <c r="M10" s="194">
        <v>1.9</v>
      </c>
      <c r="N10" s="194">
        <v>3.3</v>
      </c>
      <c r="O10" s="195">
        <f>IF($O$2=2,TRUNC(SUM(K10:L10)/2*1000)/1000,IF($O$2=3,TRUNC(SUM(K10:M10)/3*1000)/1000,IF($O$2=4,TRUNC(MEDIAN(K10:N10)*1000)/1000,"???")))</f>
        <v>2.35</v>
      </c>
      <c r="P10" s="199">
        <f>IF(AND(J10=0,O10=0),0,IF(($Q$2-J10-O10)&lt;0,0,$Q$2-J10-O10))</f>
        <v>5.85</v>
      </c>
      <c r="Q10" s="193"/>
      <c r="R10" s="183">
        <f>I10+P10-Q10</f>
        <v>9.55</v>
      </c>
      <c r="S10" s="19" t="s">
        <v>200</v>
      </c>
      <c r="T10" s="16">
        <f>RANK(R10,$R$9:$R$11)</f>
        <v>2</v>
      </c>
      <c r="U10" s="214" t="s">
        <v>200</v>
      </c>
      <c r="W10" s="28"/>
      <c r="X10" s="25">
        <f>I10</f>
        <v>3.7</v>
      </c>
      <c r="Y10" s="25">
        <f>P10</f>
        <v>5.85</v>
      </c>
      <c r="Z10" s="25">
        <f>Q10</f>
        <v>0</v>
      </c>
      <c r="AA10" s="25">
        <f>R10</f>
        <v>9.55</v>
      </c>
    </row>
    <row r="11" spans="1:27" ht="24.75" customHeight="1">
      <c r="A11" s="26">
        <f>Seznam!B59</f>
        <v>3</v>
      </c>
      <c r="B11" s="210" t="str">
        <f>Seznam!C59</f>
        <v>Bendová Barbora  </v>
      </c>
      <c r="C11" s="210">
        <f>Seznam!D59</f>
        <v>0</v>
      </c>
      <c r="D11" s="210" t="str">
        <f>Seznam!E59</f>
        <v>GSK Tábor</v>
      </c>
      <c r="E11" s="210" t="str">
        <f>Seznam!F59</f>
        <v>CZE</v>
      </c>
      <c r="F11" s="8"/>
      <c r="G11" s="179">
        <v>1</v>
      </c>
      <c r="H11" s="180">
        <v>1.5</v>
      </c>
      <c r="I11" s="181">
        <f>G11+H11</f>
        <v>2.5</v>
      </c>
      <c r="J11" s="191">
        <v>2.8</v>
      </c>
      <c r="K11" s="192">
        <v>3.7</v>
      </c>
      <c r="L11" s="193">
        <v>3.2</v>
      </c>
      <c r="M11" s="194">
        <v>2.5</v>
      </c>
      <c r="N11" s="194">
        <v>2.5</v>
      </c>
      <c r="O11" s="195">
        <f>IF($O$2=2,TRUNC(SUM(K11:L11)/2*1000)/1000,IF($O$2=3,TRUNC(SUM(K11:M11)/3*1000)/1000,IF($O$2=4,TRUNC(MEDIAN(K11:N11)*1000)/1000,"???")))</f>
        <v>2.85</v>
      </c>
      <c r="P11" s="199">
        <f>IF(AND(J11=0,O11=0),0,IF(($Q$2-J11-O11)&lt;0,0,$Q$2-J11-O11))</f>
        <v>4.35</v>
      </c>
      <c r="Q11" s="193"/>
      <c r="R11" s="183">
        <f>I11+P11-Q11</f>
        <v>6.85</v>
      </c>
      <c r="S11" s="19" t="s">
        <v>200</v>
      </c>
      <c r="T11" s="16">
        <f>RANK(R11,$R$9:$R$11)</f>
        <v>3</v>
      </c>
      <c r="U11" s="214" t="s">
        <v>200</v>
      </c>
      <c r="W11" s="28"/>
      <c r="X11" s="25">
        <f>I11</f>
        <v>2.5</v>
      </c>
      <c r="Y11" s="25">
        <f>P11</f>
        <v>4.35</v>
      </c>
      <c r="Z11" s="25">
        <f>Q11</f>
        <v>0</v>
      </c>
      <c r="AA11" s="25">
        <f>R11</f>
        <v>6.85</v>
      </c>
    </row>
    <row r="12" spans="3:17" s="145" customFormat="1" ht="95.25" customHeight="1" thickBot="1">
      <c r="C12" s="147"/>
      <c r="F12" s="146"/>
      <c r="G12" s="148"/>
      <c r="H12" s="148"/>
      <c r="I12" s="148"/>
      <c r="J12" s="148"/>
      <c r="K12" s="149"/>
      <c r="L12" s="157"/>
      <c r="M12" s="157"/>
      <c r="N12" s="157"/>
      <c r="O12" s="157"/>
      <c r="P12" s="157"/>
      <c r="Q12" s="149"/>
    </row>
    <row r="13" spans="1:21" ht="16.5" customHeight="1">
      <c r="A13" s="486" t="s">
        <v>0</v>
      </c>
      <c r="B13" s="488" t="s">
        <v>1</v>
      </c>
      <c r="C13" s="490" t="s">
        <v>2</v>
      </c>
      <c r="D13" s="488" t="s">
        <v>3</v>
      </c>
      <c r="E13" s="492" t="s">
        <v>4</v>
      </c>
      <c r="F13" s="492" t="s">
        <v>191</v>
      </c>
      <c r="G13" s="200" t="str">
        <f>Kat9S2</f>
        <v>sestava s libovolným náčiním</v>
      </c>
      <c r="H13" s="20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2"/>
      <c r="T13" s="484" t="s">
        <v>12</v>
      </c>
      <c r="U13" s="484" t="s">
        <v>1298</v>
      </c>
    </row>
    <row r="14" spans="1:28" ht="16.5" customHeight="1" thickBot="1">
      <c r="A14" s="487">
        <v>0</v>
      </c>
      <c r="B14" s="489">
        <v>0</v>
      </c>
      <c r="C14" s="491">
        <v>0</v>
      </c>
      <c r="D14" s="489">
        <v>0</v>
      </c>
      <c r="E14" s="493">
        <v>0</v>
      </c>
      <c r="F14" s="493">
        <v>0</v>
      </c>
      <c r="G14" s="198" t="s">
        <v>1257</v>
      </c>
      <c r="H14" s="196" t="s">
        <v>1262</v>
      </c>
      <c r="I14" s="197" t="s">
        <v>8</v>
      </c>
      <c r="J14" s="14" t="s">
        <v>1258</v>
      </c>
      <c r="K14" s="14" t="s">
        <v>9</v>
      </c>
      <c r="L14" s="14" t="s">
        <v>10</v>
      </c>
      <c r="M14" s="14" t="s">
        <v>1259</v>
      </c>
      <c r="N14" s="14" t="s">
        <v>1260</v>
      </c>
      <c r="O14" s="197" t="s">
        <v>1261</v>
      </c>
      <c r="P14" s="14" t="s">
        <v>11</v>
      </c>
      <c r="Q14" s="203" t="s">
        <v>5</v>
      </c>
      <c r="R14" s="197" t="s">
        <v>6</v>
      </c>
      <c r="S14" s="204" t="s">
        <v>13</v>
      </c>
      <c r="T14" s="485"/>
      <c r="U14" s="485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75" customHeight="1">
      <c r="A15" s="26">
        <f>Seznam!B57</f>
        <v>1</v>
      </c>
      <c r="B15" s="210" t="str">
        <f>Seznam!C57</f>
        <v>Majerová Karolína</v>
      </c>
      <c r="C15" s="210">
        <f>Seznam!D57</f>
        <v>2004</v>
      </c>
      <c r="D15" s="210" t="str">
        <f>Seznam!E57</f>
        <v>SKMG Máj České Budějovice</v>
      </c>
      <c r="E15" s="210" t="str">
        <f>Seznam!F57</f>
        <v>CZE</v>
      </c>
      <c r="F15" s="173" t="s">
        <v>1443</v>
      </c>
      <c r="G15" s="179">
        <v>1.6</v>
      </c>
      <c r="H15" s="180">
        <v>1.4</v>
      </c>
      <c r="I15" s="181">
        <f>G15+H15</f>
        <v>3</v>
      </c>
      <c r="J15" s="191">
        <v>2.2</v>
      </c>
      <c r="K15" s="192">
        <v>4.8</v>
      </c>
      <c r="L15" s="193">
        <v>4.4</v>
      </c>
      <c r="M15" s="194">
        <v>4.1</v>
      </c>
      <c r="N15" s="194">
        <v>4</v>
      </c>
      <c r="O15" s="195">
        <f>IF($O$2=2,TRUNC(SUM(K15:L15)/2*1000)/1000,IF($O$2=3,TRUNC(SUM(K15:M15)/3*1000)/1000,IF($O$2=4,TRUNC(MEDIAN(K15:N15)*1000)/1000,"???")))</f>
        <v>4.25</v>
      </c>
      <c r="P15" s="199">
        <f>IF(AND(J15=0,O15=0),0,IF(($Q$2-J15-O15)&lt;0,0,$Q$2-J15-O15))</f>
        <v>3.55</v>
      </c>
      <c r="Q15" s="193"/>
      <c r="R15" s="183">
        <f>I15+P15-Q15</f>
        <v>6.55</v>
      </c>
      <c r="S15" s="19">
        <f>R9+R15</f>
        <v>16.9</v>
      </c>
      <c r="T15" s="16">
        <f>RANK(R15,$R$15:$R$17)</f>
        <v>3</v>
      </c>
      <c r="U15" s="20">
        <f>RANK(S15,$S$15:$S$17)</f>
        <v>2</v>
      </c>
      <c r="W15" s="28" t="str">
        <f>F15</f>
        <v>stuha</v>
      </c>
      <c r="X15" s="25">
        <f>I15</f>
        <v>3</v>
      </c>
      <c r="Y15" s="25">
        <f>P15</f>
        <v>3.55</v>
      </c>
      <c r="Z15" s="25">
        <f>Q15</f>
        <v>0</v>
      </c>
      <c r="AA15" s="25">
        <f>R15</f>
        <v>6.55</v>
      </c>
      <c r="AB15" s="25">
        <f>S15</f>
        <v>16.9</v>
      </c>
    </row>
    <row r="16" spans="1:28" ht="24.75" customHeight="1">
      <c r="A16" s="26">
        <f>Seznam!B58</f>
        <v>2</v>
      </c>
      <c r="B16" s="210" t="str">
        <f>Seznam!C58</f>
        <v>Bretšnajdrová Lucie</v>
      </c>
      <c r="C16" s="210">
        <f>Seznam!D58</f>
        <v>0</v>
      </c>
      <c r="D16" s="210" t="str">
        <f>Seznam!E58</f>
        <v>TJ Slavoj Plzeň</v>
      </c>
      <c r="E16" s="210" t="str">
        <f>Seznam!F58</f>
        <v>CZE</v>
      </c>
      <c r="F16" s="173" t="s">
        <v>1441</v>
      </c>
      <c r="G16" s="179">
        <v>2.4</v>
      </c>
      <c r="H16" s="180">
        <v>2.8</v>
      </c>
      <c r="I16" s="181">
        <f>G16+H16</f>
        <v>5.199999999999999</v>
      </c>
      <c r="J16" s="191">
        <v>1</v>
      </c>
      <c r="K16" s="192">
        <v>1</v>
      </c>
      <c r="L16" s="193">
        <v>1.7</v>
      </c>
      <c r="M16" s="194">
        <v>2.6</v>
      </c>
      <c r="N16" s="194">
        <v>1.9</v>
      </c>
      <c r="O16" s="195">
        <f>IF($O$2=2,TRUNC(SUM(K16:L16)/2*1000)/1000,IF($O$2=3,TRUNC(SUM(K16:M16)/3*1000)/1000,IF($O$2=4,TRUNC(MEDIAN(K16:N16)*1000)/1000,"???")))</f>
        <v>1.8</v>
      </c>
      <c r="P16" s="199">
        <f>IF(AND(J16=0,O16=0),0,IF(($Q$2-J16-O16)&lt;0,0,$Q$2-J16-O16))</f>
        <v>7.2</v>
      </c>
      <c r="Q16" s="193"/>
      <c r="R16" s="183">
        <f>I16+P16-Q16</f>
        <v>12.399999999999999</v>
      </c>
      <c r="S16" s="19">
        <f>R10+R16</f>
        <v>21.95</v>
      </c>
      <c r="T16" s="16">
        <f>RANK(R16,$R$15:$R$17)</f>
        <v>1</v>
      </c>
      <c r="U16" s="20">
        <f>RANK(S16,$S$15:$S$17)</f>
        <v>1</v>
      </c>
      <c r="W16" s="28" t="str">
        <f>F16</f>
        <v>míč</v>
      </c>
      <c r="X16" s="25">
        <f>I16</f>
        <v>5.199999999999999</v>
      </c>
      <c r="Y16" s="25">
        <f>P16</f>
        <v>7.2</v>
      </c>
      <c r="Z16" s="25">
        <f>Q16</f>
        <v>0</v>
      </c>
      <c r="AA16" s="25">
        <f>R16</f>
        <v>12.399999999999999</v>
      </c>
      <c r="AB16" s="25">
        <f>S16</f>
        <v>21.95</v>
      </c>
    </row>
    <row r="17" spans="1:28" ht="24.75" customHeight="1">
      <c r="A17" s="26">
        <f>Seznam!B59</f>
        <v>3</v>
      </c>
      <c r="B17" s="210" t="str">
        <f>Seznam!C59</f>
        <v>Bendová Barbora  </v>
      </c>
      <c r="C17" s="210">
        <f>Seznam!D59</f>
        <v>0</v>
      </c>
      <c r="D17" s="210" t="str">
        <f>Seznam!E59</f>
        <v>GSK Tábor</v>
      </c>
      <c r="E17" s="210" t="str">
        <f>Seznam!F59</f>
        <v>CZE</v>
      </c>
      <c r="F17" s="173" t="s">
        <v>1441</v>
      </c>
      <c r="G17" s="179">
        <v>1</v>
      </c>
      <c r="H17" s="180">
        <v>1.6</v>
      </c>
      <c r="I17" s="181">
        <f>G17+H17</f>
        <v>2.6</v>
      </c>
      <c r="J17" s="191">
        <v>2.4</v>
      </c>
      <c r="K17" s="192">
        <v>3</v>
      </c>
      <c r="L17" s="193">
        <v>2.4</v>
      </c>
      <c r="M17" s="194">
        <v>3.8</v>
      </c>
      <c r="N17" s="194">
        <v>2.1</v>
      </c>
      <c r="O17" s="195">
        <f>IF($O$2=2,TRUNC(SUM(K17:L17)/2*1000)/1000,IF($O$2=3,TRUNC(SUM(K17:M17)/3*1000)/1000,IF($O$2=4,TRUNC(MEDIAN(K17:N17)*1000)/1000,"???")))</f>
        <v>2.7</v>
      </c>
      <c r="P17" s="199">
        <f>IF(AND(J17=0,O17=0),0,IF(($Q$2-J17-O17)&lt;0,0,$Q$2-J17-O17))</f>
        <v>4.8999999999999995</v>
      </c>
      <c r="Q17" s="193"/>
      <c r="R17" s="183">
        <f>I17+P17-Q17</f>
        <v>7.5</v>
      </c>
      <c r="S17" s="19">
        <f>R11+R17</f>
        <v>14.35</v>
      </c>
      <c r="T17" s="16">
        <f>RANK(R17,$R$15:$R$17)</f>
        <v>2</v>
      </c>
      <c r="U17" s="20">
        <f>RANK(S17,$S$15:$S$17)</f>
        <v>3</v>
      </c>
      <c r="W17" s="28" t="str">
        <f>F17</f>
        <v>míč</v>
      </c>
      <c r="X17" s="25">
        <f>I17</f>
        <v>2.6</v>
      </c>
      <c r="Y17" s="25">
        <f>P17</f>
        <v>4.8999999999999995</v>
      </c>
      <c r="Z17" s="25">
        <f>Q17</f>
        <v>0</v>
      </c>
      <c r="AA17" s="25">
        <f>R17</f>
        <v>7.5</v>
      </c>
      <c r="AB17" s="25">
        <f>S17</f>
        <v>14.35</v>
      </c>
    </row>
  </sheetData>
  <sheetProtection/>
  <mergeCells count="16">
    <mergeCell ref="T13:T14"/>
    <mergeCell ref="U13:U14"/>
    <mergeCell ref="A13:A14"/>
    <mergeCell ref="B13:B14"/>
    <mergeCell ref="C13:C14"/>
    <mergeCell ref="D13:D14"/>
    <mergeCell ref="E13:E14"/>
    <mergeCell ref="F13:F14"/>
    <mergeCell ref="U7:U8"/>
    <mergeCell ref="F7:F8"/>
    <mergeCell ref="T7:T8"/>
    <mergeCell ref="A7:A8"/>
    <mergeCell ref="B7:B8"/>
    <mergeCell ref="C7:C8"/>
    <mergeCell ref="D7:D8"/>
    <mergeCell ref="E7:E8"/>
  </mergeCells>
  <conditionalFormatting sqref="J15:N17 G15:H17 G9:H11 J9:N11">
    <cfRule type="cellIs" priority="1" dxfId="3" operator="equal" stopIfTrue="1">
      <formula>0</formula>
    </cfRule>
  </conditionalFormatting>
  <conditionalFormatting sqref="I15:I17 I9:I11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7 O9:O11">
    <cfRule type="cellIs" priority="4" dxfId="0" operator="greaterThan" stopIfTrue="1">
      <formula>-100</formula>
    </cfRule>
  </conditionalFormatting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3">
      <selection activeCell="H24" sqref="H24"/>
    </sheetView>
  </sheetViews>
  <sheetFormatPr defaultColWidth="9.00390625" defaultRowHeight="12.75"/>
  <cols>
    <col min="2" max="2" width="25.00390625" style="0" customWidth="1"/>
    <col min="3" max="3" width="7.125" style="0" customWidth="1"/>
    <col min="4" max="4" width="32.25390625" style="0" customWidth="1"/>
    <col min="5" max="5" width="5.25390625" style="0" customWidth="1"/>
    <col min="6" max="6" width="7.75390625" style="0" customWidth="1"/>
    <col min="7" max="8" width="5.75390625" style="0" customWidth="1"/>
    <col min="9" max="9" width="7.125" style="0" customWidth="1"/>
    <col min="10" max="14" width="5.75390625" style="0" customWidth="1"/>
    <col min="15" max="15" width="7.125" style="0" customWidth="1"/>
    <col min="16" max="16" width="5.75390625" style="0" customWidth="1"/>
    <col min="17" max="17" width="6.625" style="0" customWidth="1"/>
    <col min="18" max="18" width="9.375" style="0" customWidth="1"/>
    <col min="19" max="20" width="12.75390625" style="0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Popis!$B$15</f>
        <v>10.kategorie - Dorostenky, ročník 2003 a starší</v>
      </c>
      <c r="B6" s="1"/>
      <c r="C6" s="3"/>
      <c r="D6" s="7"/>
      <c r="E6" s="7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5.75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Kat9S1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405" t="s">
        <v>1258</v>
      </c>
      <c r="K8" s="405" t="s">
        <v>9</v>
      </c>
      <c r="L8" s="405" t="s">
        <v>10</v>
      </c>
      <c r="M8" s="405" t="s">
        <v>1259</v>
      </c>
      <c r="N8" s="405" t="s">
        <v>1260</v>
      </c>
      <c r="O8" s="197" t="s">
        <v>1261</v>
      </c>
      <c r="P8" s="405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>
        <f>Seznam!B60</f>
        <v>1</v>
      </c>
      <c r="B9" s="210" t="str">
        <f>Seznam!C60</f>
        <v>Fořtová Denisa</v>
      </c>
      <c r="C9" s="210">
        <f>Seznam!D60</f>
        <v>0</v>
      </c>
      <c r="D9" s="210" t="str">
        <f>Seznam!E60</f>
        <v>RG Proactive Milevsko</v>
      </c>
      <c r="E9" s="210" t="str">
        <f>Seznam!F60</f>
        <v>CZE</v>
      </c>
      <c r="F9" s="8"/>
      <c r="G9" s="179">
        <v>1.3</v>
      </c>
      <c r="H9" s="180">
        <v>2.3</v>
      </c>
      <c r="I9" s="181">
        <f>G9+H9</f>
        <v>3.5999999999999996</v>
      </c>
      <c r="J9" s="408" t="s">
        <v>1446</v>
      </c>
      <c r="K9" s="192">
        <v>1.8</v>
      </c>
      <c r="L9" s="193">
        <v>2.3</v>
      </c>
      <c r="M9" s="194">
        <v>2.9</v>
      </c>
      <c r="N9" s="194">
        <v>2.2</v>
      </c>
      <c r="O9" s="195">
        <f>IF($O$2=2,TRUNC(SUM(K9:L9)/2*1000)/1000,IF($O$2=3,TRUNC(SUM(K9:M9)/3*1000)/1000,IF($O$2=4,TRUNC(MEDIAN(K9:N9)*1000)/1000,"???")))</f>
        <v>2.25</v>
      </c>
      <c r="P9" s="199">
        <f>IF(AND(J9=0,O9=0),0,IF(($Q$2-J9-O9)&lt;0,0,$Q$2-J9-O9))</f>
        <v>5.949999999999999</v>
      </c>
      <c r="Q9" s="193"/>
      <c r="R9" s="183">
        <f>I9+P9-Q9</f>
        <v>9.549999999999999</v>
      </c>
      <c r="S9" s="19" t="s">
        <v>200</v>
      </c>
      <c r="T9" s="16">
        <f>RANK(R9,$R$9:$R$12)</f>
        <v>2</v>
      </c>
      <c r="U9" s="214" t="s">
        <v>200</v>
      </c>
      <c r="W9" s="28"/>
      <c r="X9" s="25">
        <f>I9</f>
        <v>3.5999999999999996</v>
      </c>
      <c r="Y9" s="25">
        <f aca="true" t="shared" si="0" ref="Y9:AA12">P9</f>
        <v>5.949999999999999</v>
      </c>
      <c r="Z9" s="25">
        <f t="shared" si="0"/>
        <v>0</v>
      </c>
      <c r="AA9" s="25">
        <f t="shared" si="0"/>
        <v>9.549999999999999</v>
      </c>
    </row>
    <row r="10" spans="1:27" ht="24.75" customHeight="1">
      <c r="A10" s="26">
        <f>Seznam!B61</f>
        <v>2</v>
      </c>
      <c r="B10" s="210" t="str">
        <f>Seznam!C61</f>
        <v>Suková Eliška </v>
      </c>
      <c r="C10" s="210">
        <f>Seznam!D61</f>
        <v>1997</v>
      </c>
      <c r="D10" s="210" t="str">
        <f>Seznam!E61</f>
        <v>MG TJ Jiskra Humpolec</v>
      </c>
      <c r="E10" s="210" t="str">
        <f>Seznam!F61</f>
        <v>CZE</v>
      </c>
      <c r="F10" s="8"/>
      <c r="G10" s="179">
        <v>1.4</v>
      </c>
      <c r="H10" s="180">
        <v>1.4</v>
      </c>
      <c r="I10" s="181">
        <f>G10+H10</f>
        <v>2.8</v>
      </c>
      <c r="J10" s="408" t="s">
        <v>1447</v>
      </c>
      <c r="K10" s="192">
        <v>2.4</v>
      </c>
      <c r="L10" s="193">
        <v>2.8</v>
      </c>
      <c r="M10" s="194">
        <v>2</v>
      </c>
      <c r="N10" s="194">
        <v>3.3</v>
      </c>
      <c r="O10" s="195">
        <f>IF($O$2=2,TRUNC(SUM(K10:L10)/2*1000)/1000,IF($O$2=3,TRUNC(SUM(K10:M10)/3*1000)/1000,IF($O$2=4,TRUNC(MEDIAN(K10:N10)*1000)/1000,"???")))</f>
        <v>2.6</v>
      </c>
      <c r="P10" s="199">
        <f>IF(AND(J10=0,O10=0),0,IF(($Q$2-J10-O10)&lt;0,0,$Q$2-J10-O10))</f>
        <v>5.800000000000001</v>
      </c>
      <c r="Q10" s="193"/>
      <c r="R10" s="183">
        <f>I10+P10-Q10</f>
        <v>8.600000000000001</v>
      </c>
      <c r="S10" s="19" t="s">
        <v>200</v>
      </c>
      <c r="T10" s="16">
        <f>RANK(R10,$R$9:$R$12)</f>
        <v>3</v>
      </c>
      <c r="U10" s="214" t="s">
        <v>200</v>
      </c>
      <c r="W10" s="28"/>
      <c r="X10" s="25">
        <f>I10</f>
        <v>2.8</v>
      </c>
      <c r="Y10" s="25">
        <f t="shared" si="0"/>
        <v>5.800000000000001</v>
      </c>
      <c r="Z10" s="25">
        <f t="shared" si="0"/>
        <v>0</v>
      </c>
      <c r="AA10" s="25">
        <f t="shared" si="0"/>
        <v>8.600000000000001</v>
      </c>
    </row>
    <row r="11" spans="1:27" ht="24.75" customHeight="1">
      <c r="A11" s="26">
        <f>Seznam!B62</f>
        <v>3</v>
      </c>
      <c r="B11" s="210" t="str">
        <f>Seznam!C62</f>
        <v>Korytová Ludmila</v>
      </c>
      <c r="C11" s="210">
        <f>Seznam!D62</f>
        <v>1993</v>
      </c>
      <c r="D11" s="210" t="str">
        <f>Seznam!E62</f>
        <v>RG Proactive Milevsko</v>
      </c>
      <c r="E11" s="210" t="str">
        <f>Seznam!F62</f>
        <v>CZE</v>
      </c>
      <c r="F11" s="8"/>
      <c r="G11" s="179">
        <v>1.9</v>
      </c>
      <c r="H11" s="180">
        <v>2.3</v>
      </c>
      <c r="I11" s="181">
        <f>G11+H11</f>
        <v>4.199999999999999</v>
      </c>
      <c r="J11" s="408" t="s">
        <v>1448</v>
      </c>
      <c r="K11" s="192">
        <v>2.5</v>
      </c>
      <c r="L11" s="193">
        <v>1.9</v>
      </c>
      <c r="M11" s="194">
        <v>3.1</v>
      </c>
      <c r="N11" s="194">
        <v>2.1</v>
      </c>
      <c r="O11" s="195">
        <f>IF($O$2=2,TRUNC(SUM(K11:L11)/2*1000)/1000,IF($O$2=3,TRUNC(SUM(K11:M11)/3*1000)/1000,IF($O$2=4,TRUNC(MEDIAN(K11:N11)*1000)/1000,"???")))</f>
        <v>2.3</v>
      </c>
      <c r="P11" s="199">
        <f>IF(AND(J11=0,O11=0),0,IF(($Q$2-J11-O11)&lt;0,0,$Q$2-J11-O11))</f>
        <v>6.8</v>
      </c>
      <c r="Q11" s="193"/>
      <c r="R11" s="183">
        <f>I11+P11-Q11</f>
        <v>11</v>
      </c>
      <c r="S11" s="19" t="s">
        <v>200</v>
      </c>
      <c r="T11" s="16">
        <f>RANK(R11,$R$9:$R$12)</f>
        <v>1</v>
      </c>
      <c r="U11" s="214" t="s">
        <v>200</v>
      </c>
      <c r="W11" s="28"/>
      <c r="X11" s="25">
        <f>I11</f>
        <v>4.199999999999999</v>
      </c>
      <c r="Y11" s="25">
        <f t="shared" si="0"/>
        <v>6.8</v>
      </c>
      <c r="Z11" s="25">
        <f t="shared" si="0"/>
        <v>0</v>
      </c>
      <c r="AA11" s="25">
        <f t="shared" si="0"/>
        <v>11</v>
      </c>
    </row>
    <row r="12" spans="1:27" ht="24.75" customHeight="1">
      <c r="A12" s="26">
        <f>Seznam!B63</f>
        <v>4</v>
      </c>
      <c r="B12" s="210" t="str">
        <f>Seznam!C63</f>
        <v>Kutišová Tereza</v>
      </c>
      <c r="C12" s="210">
        <f>Seznam!D63</f>
        <v>2003</v>
      </c>
      <c r="D12" s="210" t="str">
        <f>Seznam!E63</f>
        <v>RG Proactive Milevsko</v>
      </c>
      <c r="E12" s="210" t="str">
        <f>Seznam!F63</f>
        <v>CZE</v>
      </c>
      <c r="F12" s="8"/>
      <c r="G12" s="179">
        <v>1</v>
      </c>
      <c r="H12" s="180">
        <v>2.2</v>
      </c>
      <c r="I12" s="181">
        <f>G12+H12</f>
        <v>3.2</v>
      </c>
      <c r="J12" s="408" t="s">
        <v>1449</v>
      </c>
      <c r="K12" s="192">
        <v>4.2</v>
      </c>
      <c r="L12" s="193">
        <v>3.3</v>
      </c>
      <c r="M12" s="194">
        <v>3.8</v>
      </c>
      <c r="N12" s="194">
        <v>4.8</v>
      </c>
      <c r="O12" s="195">
        <f>IF($O$2=2,TRUNC(SUM(K12:L12)/2*1000)/1000,IF($O$2=3,TRUNC(SUM(K12:M12)/3*1000)/1000,IF($O$2=4,TRUNC(MEDIAN(K12:N12)*1000)/1000,"???")))</f>
        <v>4</v>
      </c>
      <c r="P12" s="199">
        <f>IF(AND(J12=0,O12=0),0,IF(($Q$2-J12-O12)&lt;0,0,$Q$2-J12-O12))</f>
        <v>4.800000000000001</v>
      </c>
      <c r="Q12" s="193"/>
      <c r="R12" s="183">
        <f>I12+P12-Q12</f>
        <v>8</v>
      </c>
      <c r="S12" s="19" t="s">
        <v>200</v>
      </c>
      <c r="T12" s="16">
        <f>RANK(R12,$R$9:$R$12)</f>
        <v>4</v>
      </c>
      <c r="U12" s="214" t="s">
        <v>200</v>
      </c>
      <c r="W12" s="28"/>
      <c r="X12" s="25">
        <f>I12</f>
        <v>3.2</v>
      </c>
      <c r="Y12" s="25">
        <f t="shared" si="0"/>
        <v>4.800000000000001</v>
      </c>
      <c r="Z12" s="25">
        <f t="shared" si="0"/>
        <v>0</v>
      </c>
      <c r="AA12" s="25">
        <f t="shared" si="0"/>
        <v>8</v>
      </c>
    </row>
    <row r="13" spans="1:29" ht="73.5" customHeight="1" thickBot="1">
      <c r="A13" s="145"/>
      <c r="B13" s="145"/>
      <c r="C13" s="147"/>
      <c r="D13" s="145"/>
      <c r="E13" s="145"/>
      <c r="F13" s="146"/>
      <c r="G13" s="148"/>
      <c r="H13" s="148"/>
      <c r="I13" s="148"/>
      <c r="J13" s="148"/>
      <c r="K13" s="149"/>
      <c r="L13" s="157"/>
      <c r="M13" s="157"/>
      <c r="N13" s="157"/>
      <c r="O13" s="157"/>
      <c r="P13" s="157"/>
      <c r="Q13" s="149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21" ht="24.75" customHeight="1">
      <c r="A14" s="486" t="s">
        <v>0</v>
      </c>
      <c r="B14" s="488" t="s">
        <v>1</v>
      </c>
      <c r="C14" s="490" t="s">
        <v>2</v>
      </c>
      <c r="D14" s="488" t="s">
        <v>3</v>
      </c>
      <c r="E14" s="492" t="s">
        <v>4</v>
      </c>
      <c r="F14" s="492" t="s">
        <v>191</v>
      </c>
      <c r="G14" s="200" t="str">
        <f>Kat9S2</f>
        <v>sestava s libovolným náčiním</v>
      </c>
      <c r="H14" s="20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02"/>
      <c r="T14" s="484" t="s">
        <v>12</v>
      </c>
      <c r="U14" s="484" t="s">
        <v>1298</v>
      </c>
    </row>
    <row r="15" spans="1:28" ht="24.75" customHeight="1" thickBot="1">
      <c r="A15" s="487">
        <v>0</v>
      </c>
      <c r="B15" s="489">
        <v>0</v>
      </c>
      <c r="C15" s="491">
        <v>0</v>
      </c>
      <c r="D15" s="489">
        <v>0</v>
      </c>
      <c r="E15" s="493">
        <v>0</v>
      </c>
      <c r="F15" s="493">
        <v>0</v>
      </c>
      <c r="G15" s="198" t="s">
        <v>1257</v>
      </c>
      <c r="H15" s="196" t="s">
        <v>1262</v>
      </c>
      <c r="I15" s="197" t="s">
        <v>8</v>
      </c>
      <c r="J15" s="405" t="s">
        <v>1258</v>
      </c>
      <c r="K15" s="405" t="s">
        <v>9</v>
      </c>
      <c r="L15" s="405" t="s">
        <v>10</v>
      </c>
      <c r="M15" s="405" t="s">
        <v>1259</v>
      </c>
      <c r="N15" s="405" t="s">
        <v>1260</v>
      </c>
      <c r="O15" s="197" t="s">
        <v>1261</v>
      </c>
      <c r="P15" s="405" t="s">
        <v>11</v>
      </c>
      <c r="Q15" s="203" t="s">
        <v>5</v>
      </c>
      <c r="R15" s="197" t="s">
        <v>6</v>
      </c>
      <c r="S15" s="204" t="s">
        <v>13</v>
      </c>
      <c r="T15" s="485"/>
      <c r="U15" s="485"/>
      <c r="W15" s="27" t="s">
        <v>192</v>
      </c>
      <c r="X15" s="27" t="s">
        <v>8</v>
      </c>
      <c r="Y15" s="27" t="s">
        <v>11</v>
      </c>
      <c r="Z15" s="27" t="s">
        <v>193</v>
      </c>
      <c r="AA15" s="27" t="s">
        <v>13</v>
      </c>
      <c r="AB15" s="27" t="s">
        <v>6</v>
      </c>
    </row>
    <row r="16" spans="1:28" ht="24.75" customHeight="1">
      <c r="A16" s="26">
        <f>Seznam!B60</f>
        <v>1</v>
      </c>
      <c r="B16" s="210" t="str">
        <f>Seznam!C60</f>
        <v>Fořtová Denisa</v>
      </c>
      <c r="C16" s="210">
        <f>Seznam!D60</f>
        <v>0</v>
      </c>
      <c r="D16" s="210" t="str">
        <f>Seznam!E60</f>
        <v>RG Proactive Milevsko</v>
      </c>
      <c r="E16" s="210" t="str">
        <f>Seznam!F60</f>
        <v>CZE</v>
      </c>
      <c r="F16" s="173" t="s">
        <v>1443</v>
      </c>
      <c r="G16" s="179">
        <v>1.5</v>
      </c>
      <c r="H16" s="180">
        <v>0.8</v>
      </c>
      <c r="I16" s="181">
        <f>G16+H16</f>
        <v>2.3</v>
      </c>
      <c r="J16" s="408" t="s">
        <v>1450</v>
      </c>
      <c r="K16" s="192">
        <v>3.5</v>
      </c>
      <c r="L16" s="193">
        <v>3.8</v>
      </c>
      <c r="M16" s="194">
        <v>2.8</v>
      </c>
      <c r="N16" s="194">
        <v>2.4</v>
      </c>
      <c r="O16" s="195">
        <f>IF($O$2=2,TRUNC(SUM(K16:L16)/2*1000)/1000,IF($O$2=3,TRUNC(SUM(K16:M16)/3*1000)/1000,IF($O$2=4,TRUNC(MEDIAN(K16:N16)*1000)/1000,"???")))</f>
        <v>3.15</v>
      </c>
      <c r="P16" s="199">
        <f>IF(AND(J16=0,O16=0),0,IF(($Q$2-J16-O16)&lt;0,0,$Q$2-J16-O16))</f>
        <v>4.85</v>
      </c>
      <c r="Q16" s="193"/>
      <c r="R16" s="183">
        <f>I16+P16-Q16</f>
        <v>7.1499999999999995</v>
      </c>
      <c r="S16" s="19">
        <f>R9+R16</f>
        <v>16.7</v>
      </c>
      <c r="T16" s="16">
        <f>RANK(R16,$R$16:$R$19)</f>
        <v>3</v>
      </c>
      <c r="U16" s="20">
        <f>RANK(S16,$S$16:$S$19)</f>
        <v>2</v>
      </c>
      <c r="W16" s="28" t="str">
        <f>F16</f>
        <v>stuha</v>
      </c>
      <c r="X16" s="25">
        <f>I16</f>
        <v>2.3</v>
      </c>
      <c r="Y16" s="25">
        <f aca="true" t="shared" si="1" ref="Y16:AB19">P16</f>
        <v>4.85</v>
      </c>
      <c r="Z16" s="25">
        <f t="shared" si="1"/>
        <v>0</v>
      </c>
      <c r="AA16" s="25">
        <f t="shared" si="1"/>
        <v>7.1499999999999995</v>
      </c>
      <c r="AB16" s="25">
        <f t="shared" si="1"/>
        <v>16.7</v>
      </c>
    </row>
    <row r="17" spans="1:28" ht="24.75" customHeight="1">
      <c r="A17" s="26">
        <f>Seznam!B61</f>
        <v>2</v>
      </c>
      <c r="B17" s="210" t="str">
        <f>Seznam!C61</f>
        <v>Suková Eliška </v>
      </c>
      <c r="C17" s="210">
        <f>Seznam!D61</f>
        <v>1997</v>
      </c>
      <c r="D17" s="210" t="str">
        <f>Seznam!E61</f>
        <v>MG TJ Jiskra Humpolec</v>
      </c>
      <c r="E17" s="210" t="str">
        <f>Seznam!F61</f>
        <v>CZE</v>
      </c>
      <c r="F17" s="173" t="s">
        <v>1444</v>
      </c>
      <c r="G17" s="179">
        <v>0.6</v>
      </c>
      <c r="H17" s="180">
        <v>1.3</v>
      </c>
      <c r="I17" s="181">
        <f>G17+H17</f>
        <v>1.9</v>
      </c>
      <c r="J17" s="408" t="s">
        <v>1447</v>
      </c>
      <c r="K17" s="192">
        <v>3.4</v>
      </c>
      <c r="L17" s="193">
        <v>3.7</v>
      </c>
      <c r="M17" s="194">
        <v>2.6</v>
      </c>
      <c r="N17" s="194">
        <v>4.3</v>
      </c>
      <c r="O17" s="195">
        <f>IF($O$2=2,TRUNC(SUM(K17:L17)/2*1000)/1000,IF($O$2=3,TRUNC(SUM(K17:M17)/3*1000)/1000,IF($O$2=4,TRUNC(MEDIAN(K17:N17)*1000)/1000,"???")))</f>
        <v>3.55</v>
      </c>
      <c r="P17" s="199">
        <f>IF(AND(J17=0,O17=0),0,IF(($Q$2-J17-O17)&lt;0,0,$Q$2-J17-O17))</f>
        <v>4.8500000000000005</v>
      </c>
      <c r="Q17" s="193"/>
      <c r="R17" s="183">
        <f>I17+P17-Q17</f>
        <v>6.75</v>
      </c>
      <c r="S17" s="19">
        <f>R10+R17</f>
        <v>15.350000000000001</v>
      </c>
      <c r="T17" s="16">
        <f>RANK(R17,$R$16:$R$19)</f>
        <v>4</v>
      </c>
      <c r="U17" s="20">
        <f>RANK(S17,$S$16:$S$19)</f>
        <v>4</v>
      </c>
      <c r="W17" s="28" t="str">
        <f>F17</f>
        <v>kuž</v>
      </c>
      <c r="X17" s="25">
        <f>I17</f>
        <v>1.9</v>
      </c>
      <c r="Y17" s="25">
        <f t="shared" si="1"/>
        <v>4.8500000000000005</v>
      </c>
      <c r="Z17" s="25">
        <f t="shared" si="1"/>
        <v>0</v>
      </c>
      <c r="AA17" s="25">
        <f t="shared" si="1"/>
        <v>6.75</v>
      </c>
      <c r="AB17" s="25">
        <f t="shared" si="1"/>
        <v>15.350000000000001</v>
      </c>
    </row>
    <row r="18" spans="1:28" ht="24.75" customHeight="1">
      <c r="A18" s="26">
        <f>Seznam!B62</f>
        <v>3</v>
      </c>
      <c r="B18" s="210" t="str">
        <f>Seznam!C62</f>
        <v>Korytová Ludmila</v>
      </c>
      <c r="C18" s="210">
        <f>Seznam!D62</f>
        <v>1993</v>
      </c>
      <c r="D18" s="210" t="str">
        <f>Seznam!E62</f>
        <v>RG Proactive Milevsko</v>
      </c>
      <c r="E18" s="210" t="str">
        <f>Seznam!F62</f>
        <v>CZE</v>
      </c>
      <c r="F18" s="173" t="s">
        <v>1443</v>
      </c>
      <c r="G18" s="179">
        <v>2.4</v>
      </c>
      <c r="H18" s="180">
        <v>2.1</v>
      </c>
      <c r="I18" s="181">
        <f>G18+H18</f>
        <v>4.5</v>
      </c>
      <c r="J18" s="408" t="s">
        <v>1451</v>
      </c>
      <c r="K18" s="192">
        <v>2.5</v>
      </c>
      <c r="L18" s="193">
        <v>2.7</v>
      </c>
      <c r="M18" s="194">
        <v>2.7</v>
      </c>
      <c r="N18" s="194">
        <v>2.5</v>
      </c>
      <c r="O18" s="195">
        <f>IF($O$2=2,TRUNC(SUM(K18:L18)/2*1000)/1000,IF($O$2=3,TRUNC(SUM(K18:M18)/3*1000)/1000,IF($O$2=4,TRUNC(MEDIAN(K18:N18)*1000)/1000,"???")))</f>
        <v>2.6</v>
      </c>
      <c r="P18" s="199">
        <f>IF(AND(J18=0,O18=0),0,IF(($Q$2-J18-O18)&lt;0,0,$Q$2-J18-O18))</f>
        <v>6.6</v>
      </c>
      <c r="Q18" s="193"/>
      <c r="R18" s="183">
        <f>I18+P18-Q18</f>
        <v>11.1</v>
      </c>
      <c r="S18" s="19">
        <f>R11+R18</f>
        <v>22.1</v>
      </c>
      <c r="T18" s="16">
        <f>RANK(R18,$R$16:$R$19)</f>
        <v>1</v>
      </c>
      <c r="U18" s="20">
        <f>RANK(S18,$S$16:$S$19)</f>
        <v>1</v>
      </c>
      <c r="W18" s="28" t="str">
        <f>F18</f>
        <v>stuha</v>
      </c>
      <c r="X18" s="25">
        <f>I18</f>
        <v>4.5</v>
      </c>
      <c r="Y18" s="25">
        <f t="shared" si="1"/>
        <v>6.6</v>
      </c>
      <c r="Z18" s="25">
        <f t="shared" si="1"/>
        <v>0</v>
      </c>
      <c r="AA18" s="25">
        <f t="shared" si="1"/>
        <v>11.1</v>
      </c>
      <c r="AB18" s="25">
        <f t="shared" si="1"/>
        <v>22.1</v>
      </c>
    </row>
    <row r="19" spans="1:28" ht="24.75" customHeight="1">
      <c r="A19" s="26">
        <f>Seznam!B63</f>
        <v>4</v>
      </c>
      <c r="B19" s="210" t="str">
        <f>Seznam!C63</f>
        <v>Kutišová Tereza</v>
      </c>
      <c r="C19" s="210">
        <f>Seznam!D63</f>
        <v>2003</v>
      </c>
      <c r="D19" s="210" t="str">
        <f>Seznam!E63</f>
        <v>RG Proactive Milevsko</v>
      </c>
      <c r="E19" s="210" t="str">
        <f>Seznam!F63</f>
        <v>CZE</v>
      </c>
      <c r="F19" s="173" t="s">
        <v>1443</v>
      </c>
      <c r="G19" s="179">
        <v>0.9</v>
      </c>
      <c r="H19" s="180">
        <v>2.6</v>
      </c>
      <c r="I19" s="181">
        <f>G19+H19</f>
        <v>3.5</v>
      </c>
      <c r="J19" s="408" t="s">
        <v>1452</v>
      </c>
      <c r="K19" s="192">
        <v>4.5</v>
      </c>
      <c r="L19" s="193">
        <v>3.8</v>
      </c>
      <c r="M19" s="194">
        <v>2.7</v>
      </c>
      <c r="N19" s="194">
        <v>2.9</v>
      </c>
      <c r="O19" s="195">
        <f>IF($O$2=2,TRUNC(SUM(K19:L19)/2*1000)/1000,IF($O$2=3,TRUNC(SUM(K19:M19)/3*1000)/1000,IF($O$2=4,TRUNC(MEDIAN(K19:N19)*1000)/1000,"???")))</f>
        <v>3.35</v>
      </c>
      <c r="P19" s="199">
        <f>IF(AND(J19=0,O19=0),0,IF(($Q$2-J19-O19)&lt;0,0,$Q$2-J19-O19))</f>
        <v>4.550000000000001</v>
      </c>
      <c r="Q19" s="193"/>
      <c r="R19" s="183">
        <f>I19+P19-Q19</f>
        <v>8.05</v>
      </c>
      <c r="S19" s="19">
        <f>R12+R19</f>
        <v>16.05</v>
      </c>
      <c r="T19" s="16">
        <f>RANK(R19,$R$16:$R$19)</f>
        <v>2</v>
      </c>
      <c r="U19" s="20">
        <f>RANK(S19,$S$16:$S$19)</f>
        <v>3</v>
      </c>
      <c r="W19" s="28" t="str">
        <f>F19</f>
        <v>stuha</v>
      </c>
      <c r="X19" s="25">
        <f>I19</f>
        <v>3.5</v>
      </c>
      <c r="Y19" s="25">
        <f t="shared" si="1"/>
        <v>4.550000000000001</v>
      </c>
      <c r="Z19" s="25">
        <f t="shared" si="1"/>
        <v>0</v>
      </c>
      <c r="AA19" s="25">
        <f t="shared" si="1"/>
        <v>8.05</v>
      </c>
      <c r="AB19" s="25">
        <f t="shared" si="1"/>
        <v>16.05</v>
      </c>
    </row>
  </sheetData>
  <sheetProtection/>
  <mergeCells count="16">
    <mergeCell ref="T7:T8"/>
    <mergeCell ref="U7:U8"/>
    <mergeCell ref="A14:A15"/>
    <mergeCell ref="B14:B15"/>
    <mergeCell ref="C14:C15"/>
    <mergeCell ref="D14:D15"/>
    <mergeCell ref="E14:E15"/>
    <mergeCell ref="F14:F15"/>
    <mergeCell ref="T14:T15"/>
    <mergeCell ref="U14:U15"/>
    <mergeCell ref="A7:A8"/>
    <mergeCell ref="B7:B8"/>
    <mergeCell ref="C7:C8"/>
    <mergeCell ref="D7:D8"/>
    <mergeCell ref="E7:E8"/>
    <mergeCell ref="F7:F8"/>
  </mergeCells>
  <conditionalFormatting sqref="G16:H19 G9:H12 J9:N12 J16:N19">
    <cfRule type="cellIs" priority="4" dxfId="3" operator="equal" stopIfTrue="1">
      <formula>0</formula>
    </cfRule>
  </conditionalFormatting>
  <conditionalFormatting sqref="I16:I19 I9:I12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6:O19 O9:O12">
    <cfRule type="cellIs" priority="1" dxfId="0" operator="greaterThan" stopIfTrue="1">
      <formula>-100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125" style="21" bestFit="1" customWidth="1"/>
    <col min="2" max="2" width="8.75390625" style="21" bestFit="1" customWidth="1"/>
    <col min="3" max="3" width="26.375" style="22" bestFit="1" customWidth="1"/>
    <col min="4" max="4" width="11.00390625" style="21" bestFit="1" customWidth="1"/>
    <col min="5" max="5" width="26.875" style="23" bestFit="1" customWidth="1"/>
    <col min="6" max="6" width="8.75390625" style="21" bestFit="1" customWidth="1"/>
    <col min="7" max="7" width="14.625" style="22" hidden="1" customWidth="1"/>
    <col min="8" max="8" width="17.25390625" style="22" hidden="1" customWidth="1"/>
    <col min="9" max="9" width="12.625" style="22" hidden="1" customWidth="1"/>
    <col min="10" max="10" width="16.375" style="22" hidden="1" customWidth="1"/>
    <col min="11" max="11" width="46.625" style="24" bestFit="1" customWidth="1"/>
    <col min="12" max="16384" width="9.125" style="24" customWidth="1"/>
  </cols>
  <sheetData>
    <row r="1" spans="1:11" ht="12.75">
      <c r="A1" s="21" t="s">
        <v>15</v>
      </c>
      <c r="B1" s="21" t="s">
        <v>16</v>
      </c>
      <c r="C1" s="24" t="s">
        <v>17</v>
      </c>
      <c r="D1" s="21" t="s">
        <v>2</v>
      </c>
      <c r="E1" s="22" t="s">
        <v>3</v>
      </c>
      <c r="F1" s="21" t="s">
        <v>4</v>
      </c>
      <c r="G1" s="22" t="s">
        <v>1</v>
      </c>
      <c r="H1" s="22" t="s">
        <v>18</v>
      </c>
      <c r="I1" s="22" t="s">
        <v>20</v>
      </c>
      <c r="J1" s="22" t="s">
        <v>19</v>
      </c>
      <c r="K1" s="24" t="s">
        <v>21</v>
      </c>
    </row>
    <row r="2" spans="1:11" ht="12.75">
      <c r="A2" s="257">
        <v>1</v>
      </c>
      <c r="B2" s="257"/>
      <c r="C2" s="258"/>
      <c r="D2" s="257"/>
      <c r="E2" s="259"/>
      <c r="F2" s="258"/>
      <c r="G2" s="260"/>
      <c r="H2" s="260"/>
      <c r="I2" s="258"/>
      <c r="J2" s="258"/>
      <c r="K2" s="259"/>
    </row>
    <row r="3" spans="1:11" ht="12.75">
      <c r="A3" s="257">
        <v>1</v>
      </c>
      <c r="B3" s="257"/>
      <c r="C3" s="258"/>
      <c r="D3" s="257"/>
      <c r="E3" s="259"/>
      <c r="F3" s="258"/>
      <c r="G3" s="260"/>
      <c r="H3" s="260"/>
      <c r="I3" s="258"/>
      <c r="J3" s="258"/>
      <c r="K3" s="259"/>
    </row>
    <row r="4" spans="1:11" ht="12.75">
      <c r="A4" s="257">
        <v>1</v>
      </c>
      <c r="B4" s="257"/>
      <c r="C4" s="258"/>
      <c r="D4" s="257"/>
      <c r="E4" s="259"/>
      <c r="F4" s="258"/>
      <c r="G4" s="260"/>
      <c r="H4" s="260"/>
      <c r="I4" s="258"/>
      <c r="J4" s="258"/>
      <c r="K4" s="259"/>
    </row>
    <row r="5" spans="1:11" ht="12.75">
      <c r="A5" s="367">
        <v>2</v>
      </c>
      <c r="B5" s="367">
        <v>1</v>
      </c>
      <c r="C5" s="346" t="s">
        <v>1417</v>
      </c>
      <c r="D5" s="367">
        <v>2012</v>
      </c>
      <c r="E5" s="346" t="s">
        <v>1415</v>
      </c>
      <c r="F5" s="343" t="s">
        <v>1049</v>
      </c>
      <c r="G5" s="344" t="s">
        <v>1299</v>
      </c>
      <c r="H5" s="344" t="s">
        <v>1300</v>
      </c>
      <c r="I5" s="343" t="e">
        <f>VLOOKUP(G5,Příjmení!$A$1:$B$999,2,FALSE)</f>
        <v>#N/A</v>
      </c>
      <c r="J5" s="343" t="str">
        <f>VLOOKUP(H5,Jména!$A$1:$B$997,2,FALSE)</f>
        <v>Ester</v>
      </c>
      <c r="K5" s="342" t="str">
        <f>Popis!$B$6</f>
        <v>2.kategorie - Přípravka B, ročník 2012</v>
      </c>
    </row>
    <row r="6" spans="1:11" ht="12.75">
      <c r="A6" s="367">
        <v>2</v>
      </c>
      <c r="B6" s="367">
        <v>3</v>
      </c>
      <c r="C6" s="346" t="s">
        <v>1439</v>
      </c>
      <c r="D6" s="367">
        <v>2012</v>
      </c>
      <c r="E6" s="346" t="s">
        <v>1397</v>
      </c>
      <c r="F6" s="343" t="s">
        <v>1049</v>
      </c>
      <c r="G6" s="344"/>
      <c r="H6" s="344"/>
      <c r="I6" s="343"/>
      <c r="J6" s="343"/>
      <c r="K6" s="342" t="str">
        <f>Popis!$B$6</f>
        <v>2.kategorie - Přípravka B, ročník 2012</v>
      </c>
    </row>
    <row r="7" spans="1:11" ht="12.75">
      <c r="A7" s="367">
        <v>2</v>
      </c>
      <c r="B7" s="367">
        <v>4</v>
      </c>
      <c r="C7" s="346" t="s">
        <v>1416</v>
      </c>
      <c r="D7" s="367">
        <v>2012</v>
      </c>
      <c r="E7" s="346" t="s">
        <v>1415</v>
      </c>
      <c r="F7" s="343" t="s">
        <v>1049</v>
      </c>
      <c r="G7" s="344"/>
      <c r="H7" s="344"/>
      <c r="I7" s="343"/>
      <c r="J7" s="343"/>
      <c r="K7" s="342" t="str">
        <f>Popis!$B$6</f>
        <v>2.kategorie - Přípravka B, ročník 2012</v>
      </c>
    </row>
    <row r="8" spans="1:11" ht="12.75">
      <c r="A8" s="367">
        <v>2</v>
      </c>
      <c r="B8" s="367">
        <v>5</v>
      </c>
      <c r="C8" s="346" t="s">
        <v>1414</v>
      </c>
      <c r="D8" s="367">
        <v>2012</v>
      </c>
      <c r="E8" s="346" t="s">
        <v>1415</v>
      </c>
      <c r="F8" s="343" t="s">
        <v>1049</v>
      </c>
      <c r="G8" s="344"/>
      <c r="H8" s="344"/>
      <c r="I8" s="343"/>
      <c r="J8" s="343"/>
      <c r="K8" s="342" t="str">
        <f>Popis!$B$6</f>
        <v>2.kategorie - Přípravka B, ročník 2012</v>
      </c>
    </row>
    <row r="9" spans="1:11" ht="12.75">
      <c r="A9" s="367">
        <v>2</v>
      </c>
      <c r="B9" s="367">
        <v>6</v>
      </c>
      <c r="C9" s="345" t="s">
        <v>1394</v>
      </c>
      <c r="D9" s="367">
        <v>2012</v>
      </c>
      <c r="E9" s="342" t="s">
        <v>1364</v>
      </c>
      <c r="F9" s="343" t="s">
        <v>1049</v>
      </c>
      <c r="G9" s="344"/>
      <c r="H9" s="344"/>
      <c r="I9" s="343"/>
      <c r="J9" s="343"/>
      <c r="K9" s="342" t="str">
        <f>Popis!$B$6</f>
        <v>2.kategorie - Přípravka B, ročník 2012</v>
      </c>
    </row>
    <row r="10" spans="1:11" ht="12.75">
      <c r="A10" s="367">
        <v>2</v>
      </c>
      <c r="B10" s="367">
        <v>7</v>
      </c>
      <c r="C10" s="346" t="s">
        <v>1378</v>
      </c>
      <c r="D10" s="367">
        <v>2012</v>
      </c>
      <c r="E10" s="346" t="s">
        <v>14</v>
      </c>
      <c r="F10" s="343" t="s">
        <v>1049</v>
      </c>
      <c r="G10" s="344" t="s">
        <v>1302</v>
      </c>
      <c r="H10" s="344" t="s">
        <v>101</v>
      </c>
      <c r="I10" s="343" t="e">
        <f>VLOOKUP(G10,Příjmení!$A$1:$B$999,2,FALSE)</f>
        <v>#N/A</v>
      </c>
      <c r="J10" s="343" t="str">
        <f>VLOOKUP(H10,Jména!$A$1:$B$997,2,FALSE)</f>
        <v>Kateřině</v>
      </c>
      <c r="K10" s="342" t="str">
        <f>Popis!$B$6</f>
        <v>2.kategorie - Přípravka B, ročník 2012</v>
      </c>
    </row>
    <row r="11" spans="1:11" ht="12.75">
      <c r="A11" s="367">
        <v>2</v>
      </c>
      <c r="B11" s="367">
        <v>8</v>
      </c>
      <c r="C11" s="346" t="s">
        <v>1419</v>
      </c>
      <c r="D11" s="367">
        <v>2012</v>
      </c>
      <c r="E11" s="346" t="s">
        <v>1415</v>
      </c>
      <c r="F11" s="343" t="s">
        <v>1049</v>
      </c>
      <c r="G11" s="344"/>
      <c r="H11" s="344"/>
      <c r="I11" s="343"/>
      <c r="J11" s="343"/>
      <c r="K11" s="342" t="str">
        <f>Popis!$B$6</f>
        <v>2.kategorie - Přípravka B, ročník 2012</v>
      </c>
    </row>
    <row r="12" spans="1:11" ht="12.75">
      <c r="A12" s="367">
        <v>2</v>
      </c>
      <c r="B12" s="367">
        <v>9</v>
      </c>
      <c r="C12" s="342" t="s">
        <v>1407</v>
      </c>
      <c r="D12" s="367">
        <v>2012</v>
      </c>
      <c r="E12" s="346" t="s">
        <v>1363</v>
      </c>
      <c r="F12" s="343" t="s">
        <v>1049</v>
      </c>
      <c r="G12" s="344"/>
      <c r="H12" s="344"/>
      <c r="I12" s="343"/>
      <c r="J12" s="343"/>
      <c r="K12" s="342" t="str">
        <f>Popis!$B$6</f>
        <v>2.kategorie - Přípravka B, ročník 2012</v>
      </c>
    </row>
    <row r="13" spans="1:11" ht="12.75">
      <c r="A13" s="367">
        <v>2</v>
      </c>
      <c r="B13" s="367">
        <v>10</v>
      </c>
      <c r="C13" s="346" t="s">
        <v>1418</v>
      </c>
      <c r="D13" s="367">
        <v>2012</v>
      </c>
      <c r="E13" s="346" t="s">
        <v>1415</v>
      </c>
      <c r="F13" s="343" t="s">
        <v>1049</v>
      </c>
      <c r="G13" s="344"/>
      <c r="H13" s="344"/>
      <c r="I13" s="343"/>
      <c r="J13" s="343"/>
      <c r="K13" s="342" t="str">
        <f>Popis!$B$6</f>
        <v>2.kategorie - Přípravka B, ročník 2012</v>
      </c>
    </row>
    <row r="14" spans="1:11" ht="12.75">
      <c r="A14" s="353" t="s">
        <v>1388</v>
      </c>
      <c r="B14" s="353">
        <v>1</v>
      </c>
      <c r="C14" s="363" t="s">
        <v>1420</v>
      </c>
      <c r="D14" s="353">
        <v>2011</v>
      </c>
      <c r="E14" s="354" t="s">
        <v>1415</v>
      </c>
      <c r="F14" s="355" t="s">
        <v>1049</v>
      </c>
      <c r="G14" s="362" t="s">
        <v>1307</v>
      </c>
      <c r="H14" s="362" t="s">
        <v>148</v>
      </c>
      <c r="I14" s="355" t="e">
        <f>VLOOKUP(G14,Příjmení!$A$1:$B$999,2,FALSE)</f>
        <v>#N/A</v>
      </c>
      <c r="J14" s="355" t="str">
        <f>VLOOKUP(H14,Jména!$A$1:$B$997,2,FALSE)</f>
        <v>Anně</v>
      </c>
      <c r="K14" s="354" t="str">
        <f>Popis!$B$7</f>
        <v>3a.kategorie - Naděje nejmladší ročník 2011</v>
      </c>
    </row>
    <row r="15" spans="1:11" ht="12.75">
      <c r="A15" s="353" t="s">
        <v>1388</v>
      </c>
      <c r="B15" s="353">
        <v>2</v>
      </c>
      <c r="C15" s="363" t="s">
        <v>1398</v>
      </c>
      <c r="D15" s="353">
        <v>2011</v>
      </c>
      <c r="E15" s="354" t="s">
        <v>1397</v>
      </c>
      <c r="F15" s="355" t="s">
        <v>1049</v>
      </c>
      <c r="G15" s="362" t="s">
        <v>1308</v>
      </c>
      <c r="H15" s="362" t="s">
        <v>138</v>
      </c>
      <c r="I15" s="355" t="e">
        <f>VLOOKUP(G15,Příjmení!$A$1:$B$999,2,FALSE)</f>
        <v>#N/A</v>
      </c>
      <c r="J15" s="355" t="str">
        <f>VLOOKUP(H15,Jména!$A$1:$B$997,2,FALSE)</f>
        <v>Markétě</v>
      </c>
      <c r="K15" s="354" t="str">
        <f>Popis!$B$7</f>
        <v>3a.kategorie - Naděje nejmladší ročník 2011</v>
      </c>
    </row>
    <row r="16" spans="1:11" ht="12.75">
      <c r="A16" s="353" t="s">
        <v>1388</v>
      </c>
      <c r="B16" s="353">
        <v>3</v>
      </c>
      <c r="C16" s="354" t="s">
        <v>1408</v>
      </c>
      <c r="D16" s="353">
        <v>2011</v>
      </c>
      <c r="E16" s="354" t="s">
        <v>1363</v>
      </c>
      <c r="F16" s="355" t="s">
        <v>1049</v>
      </c>
      <c r="G16" s="362"/>
      <c r="H16" s="362"/>
      <c r="I16" s="355"/>
      <c r="J16" s="355"/>
      <c r="K16" s="354" t="str">
        <f>Popis!$B$7</f>
        <v>3a.kategorie - Naděje nejmladší ročník 2011</v>
      </c>
    </row>
    <row r="17" spans="1:11" ht="12.75">
      <c r="A17" s="353" t="s">
        <v>1388</v>
      </c>
      <c r="B17" s="353">
        <v>4</v>
      </c>
      <c r="C17" s="360" t="s">
        <v>1396</v>
      </c>
      <c r="D17" s="353">
        <v>2011</v>
      </c>
      <c r="E17" s="354" t="s">
        <v>1364</v>
      </c>
      <c r="F17" s="355" t="s">
        <v>1049</v>
      </c>
      <c r="G17" s="362"/>
      <c r="H17" s="362"/>
      <c r="I17" s="355"/>
      <c r="J17" s="355"/>
      <c r="K17" s="354" t="str">
        <f>Popis!$B$7</f>
        <v>3a.kategorie - Naděje nejmladší ročník 2011</v>
      </c>
    </row>
    <row r="18" spans="1:11" ht="12.75">
      <c r="A18" s="353" t="s">
        <v>1388</v>
      </c>
      <c r="B18" s="353">
        <v>5</v>
      </c>
      <c r="C18" s="363" t="s">
        <v>1421</v>
      </c>
      <c r="D18" s="353">
        <v>2011</v>
      </c>
      <c r="E18" s="354" t="s">
        <v>1415</v>
      </c>
      <c r="F18" s="355" t="s">
        <v>1049</v>
      </c>
      <c r="G18" s="362"/>
      <c r="H18" s="362"/>
      <c r="I18" s="355"/>
      <c r="J18" s="355"/>
      <c r="K18" s="354" t="str">
        <f>Popis!$B$7</f>
        <v>3a.kategorie - Naděje nejmladší ročník 2011</v>
      </c>
    </row>
    <row r="19" spans="1:11" ht="12.75" customHeight="1">
      <c r="A19" s="368" t="s">
        <v>1389</v>
      </c>
      <c r="B19" s="368">
        <v>2</v>
      </c>
      <c r="C19" s="369" t="s">
        <v>1379</v>
      </c>
      <c r="D19" s="368">
        <v>2011</v>
      </c>
      <c r="E19" s="369" t="s">
        <v>14</v>
      </c>
      <c r="F19" s="370" t="s">
        <v>1049</v>
      </c>
      <c r="G19" s="371"/>
      <c r="H19" s="371"/>
      <c r="I19" s="370"/>
      <c r="J19" s="370"/>
      <c r="K19" s="369" t="str">
        <f>Popis!$B$8</f>
        <v>3b.kategorie - Naděje nejmladší, ročník 2011</v>
      </c>
    </row>
    <row r="20" spans="1:11" ht="12.75" customHeight="1">
      <c r="A20" s="368" t="s">
        <v>1389</v>
      </c>
      <c r="B20" s="368">
        <v>3</v>
      </c>
      <c r="C20" s="369" t="s">
        <v>1409</v>
      </c>
      <c r="D20" s="368">
        <v>2011</v>
      </c>
      <c r="E20" s="369" t="s">
        <v>1363</v>
      </c>
      <c r="F20" s="370" t="s">
        <v>1049</v>
      </c>
      <c r="G20" s="371"/>
      <c r="H20" s="371"/>
      <c r="I20" s="370"/>
      <c r="J20" s="370"/>
      <c r="K20" s="369" t="str">
        <f>Popis!$B$8</f>
        <v>3b.kategorie - Naděje nejmladší, ročník 2011</v>
      </c>
    </row>
    <row r="21" spans="1:11" ht="12.75">
      <c r="A21" s="368" t="s">
        <v>1389</v>
      </c>
      <c r="B21" s="368">
        <v>4</v>
      </c>
      <c r="C21" s="369" t="s">
        <v>1430</v>
      </c>
      <c r="D21" s="368">
        <v>2011</v>
      </c>
      <c r="E21" s="369" t="s">
        <v>14</v>
      </c>
      <c r="F21" s="370" t="s">
        <v>1049</v>
      </c>
      <c r="G21" s="371"/>
      <c r="H21" s="371"/>
      <c r="I21" s="370"/>
      <c r="J21" s="370"/>
      <c r="K21" s="369" t="str">
        <f>Popis!$B$8</f>
        <v>3b.kategorie - Naděje nejmladší, ročník 2011</v>
      </c>
    </row>
    <row r="22" spans="1:11" ht="12.75">
      <c r="A22" s="339">
        <v>4</v>
      </c>
      <c r="B22" s="339">
        <v>2</v>
      </c>
      <c r="C22" s="340" t="s">
        <v>1366</v>
      </c>
      <c r="D22" s="339">
        <v>2010</v>
      </c>
      <c r="E22" s="340" t="s">
        <v>1415</v>
      </c>
      <c r="F22" s="341" t="s">
        <v>1049</v>
      </c>
      <c r="G22" s="365" t="s">
        <v>1314</v>
      </c>
      <c r="H22" s="365" t="s">
        <v>120</v>
      </c>
      <c r="I22" s="341" t="e">
        <f>VLOOKUP(G22,Příjmení!$A$1:$B$999,2,FALSE)</f>
        <v>#N/A</v>
      </c>
      <c r="J22" s="341" t="str">
        <f>VLOOKUP(H22,Jména!$A$1:$B$997,2,FALSE)</f>
        <v>Michaele</v>
      </c>
      <c r="K22" s="340" t="str">
        <f>Popis!$B$9</f>
        <v>4.kategorie - Naděje mladší, ročník 2010-2009</v>
      </c>
    </row>
    <row r="23" spans="1:11" ht="12.75">
      <c r="A23" s="339">
        <v>4</v>
      </c>
      <c r="B23" s="339">
        <v>3</v>
      </c>
      <c r="C23" s="364" t="s">
        <v>1368</v>
      </c>
      <c r="D23" s="339">
        <v>2010</v>
      </c>
      <c r="E23" s="340" t="s">
        <v>1364</v>
      </c>
      <c r="F23" s="341" t="s">
        <v>1049</v>
      </c>
      <c r="G23" s="365" t="s">
        <v>1315</v>
      </c>
      <c r="H23" s="365" t="s">
        <v>854</v>
      </c>
      <c r="I23" s="341" t="e">
        <f>VLOOKUP(G23,Příjmení!$A$1:$B$999,2,FALSE)</f>
        <v>#N/A</v>
      </c>
      <c r="J23" s="341" t="str">
        <f>VLOOKUP(H23,Jména!$A$1:$B$997,2,FALSE)</f>
        <v>Alici</v>
      </c>
      <c r="K23" s="340" t="str">
        <f>Popis!$B$9</f>
        <v>4.kategorie - Naděje mladší, ročník 2010-2009</v>
      </c>
    </row>
    <row r="24" spans="1:11" ht="12.75">
      <c r="A24" s="339">
        <v>4</v>
      </c>
      <c r="B24" s="339">
        <v>4</v>
      </c>
      <c r="C24" s="340" t="s">
        <v>1367</v>
      </c>
      <c r="D24" s="339">
        <v>2010</v>
      </c>
      <c r="E24" s="340" t="s">
        <v>1415</v>
      </c>
      <c r="F24" s="341" t="s">
        <v>1049</v>
      </c>
      <c r="G24" s="366" t="s">
        <v>1316</v>
      </c>
      <c r="H24" s="366" t="s">
        <v>988</v>
      </c>
      <c r="I24" s="341" t="e">
        <f>VLOOKUP(G24,Příjmení!$A$1:$B$999,2,FALSE)</f>
        <v>#N/A</v>
      </c>
      <c r="J24" s="341" t="str">
        <f>VLOOKUP(H24,Jména!$A$1:$B$997,2,FALSE)</f>
        <v>Pavlíně</v>
      </c>
      <c r="K24" s="340" t="str">
        <f>Popis!$B$9</f>
        <v>4.kategorie - Naděje mladší, ročník 2010-2009</v>
      </c>
    </row>
    <row r="25" spans="1:11" ht="12.75">
      <c r="A25" s="339">
        <v>4</v>
      </c>
      <c r="B25" s="339">
        <v>5</v>
      </c>
      <c r="C25" s="340" t="s">
        <v>1371</v>
      </c>
      <c r="D25" s="339">
        <v>2009</v>
      </c>
      <c r="E25" s="340" t="s">
        <v>1415</v>
      </c>
      <c r="F25" s="341" t="s">
        <v>1049</v>
      </c>
      <c r="G25" s="366"/>
      <c r="H25" s="366"/>
      <c r="I25" s="341"/>
      <c r="J25" s="341"/>
      <c r="K25" s="340" t="str">
        <f>Popis!$B$9</f>
        <v>4.kategorie - Naděje mladší, ročník 2010-2009</v>
      </c>
    </row>
    <row r="26" spans="1:11" ht="12.75">
      <c r="A26" s="339">
        <v>4</v>
      </c>
      <c r="B26" s="339">
        <v>6</v>
      </c>
      <c r="C26" s="340" t="s">
        <v>1382</v>
      </c>
      <c r="D26" s="339">
        <v>2010</v>
      </c>
      <c r="E26" s="340" t="s">
        <v>1415</v>
      </c>
      <c r="F26" s="341" t="s">
        <v>1049</v>
      </c>
      <c r="G26" s="366"/>
      <c r="H26" s="366"/>
      <c r="I26" s="341"/>
      <c r="J26" s="341"/>
      <c r="K26" s="340" t="str">
        <f>Popis!$B$9</f>
        <v>4.kategorie - Naděje mladší, ročník 2010-2009</v>
      </c>
    </row>
    <row r="27" spans="1:11" ht="12.75">
      <c r="A27" s="339">
        <v>4</v>
      </c>
      <c r="B27" s="339">
        <v>8</v>
      </c>
      <c r="C27" s="340" t="s">
        <v>1422</v>
      </c>
      <c r="D27" s="339">
        <v>2010</v>
      </c>
      <c r="E27" s="340" t="s">
        <v>1415</v>
      </c>
      <c r="F27" s="341" t="s">
        <v>1049</v>
      </c>
      <c r="G27" s="366"/>
      <c r="H27" s="366"/>
      <c r="I27" s="341"/>
      <c r="J27" s="341"/>
      <c r="K27" s="340" t="str">
        <f>Popis!$B$9</f>
        <v>4.kategorie - Naděje mladší, ročník 2010-2009</v>
      </c>
    </row>
    <row r="28" spans="1:11" ht="12.75">
      <c r="A28" s="339">
        <v>4</v>
      </c>
      <c r="B28" s="339">
        <v>11</v>
      </c>
      <c r="C28" s="340" t="s">
        <v>1424</v>
      </c>
      <c r="D28" s="339">
        <v>2009</v>
      </c>
      <c r="E28" s="340" t="s">
        <v>1415</v>
      </c>
      <c r="F28" s="341" t="s">
        <v>1049</v>
      </c>
      <c r="G28" s="366"/>
      <c r="H28" s="366"/>
      <c r="I28" s="341"/>
      <c r="J28" s="341"/>
      <c r="K28" s="340" t="str">
        <f>Popis!$B$9</f>
        <v>4.kategorie - Naděje mladší, ročník 2010-2009</v>
      </c>
    </row>
    <row r="29" spans="1:11" ht="12.75">
      <c r="A29" s="339">
        <v>4</v>
      </c>
      <c r="B29" s="339">
        <v>12</v>
      </c>
      <c r="C29" s="340" t="s">
        <v>1410</v>
      </c>
      <c r="D29" s="339"/>
      <c r="E29" s="340" t="s">
        <v>1363</v>
      </c>
      <c r="F29" s="341" t="s">
        <v>1049</v>
      </c>
      <c r="G29" s="366"/>
      <c r="H29" s="366"/>
      <c r="I29" s="341"/>
      <c r="J29" s="341"/>
      <c r="K29" s="340" t="str">
        <f>Popis!$B$9</f>
        <v>4.kategorie - Naděje mladší, ročník 2010-2009</v>
      </c>
    </row>
    <row r="30" spans="1:11" ht="12.75">
      <c r="A30" s="339">
        <v>4</v>
      </c>
      <c r="B30" s="339">
        <v>13</v>
      </c>
      <c r="C30" s="340" t="s">
        <v>1423</v>
      </c>
      <c r="D30" s="339">
        <v>2010</v>
      </c>
      <c r="E30" s="340" t="s">
        <v>1415</v>
      </c>
      <c r="F30" s="341" t="s">
        <v>1049</v>
      </c>
      <c r="G30" s="366"/>
      <c r="H30" s="366"/>
      <c r="I30" s="341"/>
      <c r="J30" s="341"/>
      <c r="K30" s="340" t="str">
        <f>Popis!$B$9</f>
        <v>4.kategorie - Naděje mladší, ročník 2010-2009</v>
      </c>
    </row>
    <row r="31" spans="1:11" ht="12.75">
      <c r="A31" s="339">
        <v>4</v>
      </c>
      <c r="B31" s="339">
        <v>14</v>
      </c>
      <c r="C31" s="359" t="s">
        <v>1370</v>
      </c>
      <c r="D31" s="339">
        <v>2009</v>
      </c>
      <c r="E31" s="340" t="s">
        <v>1364</v>
      </c>
      <c r="F31" s="341" t="s">
        <v>1049</v>
      </c>
      <c r="G31" s="366"/>
      <c r="H31" s="366"/>
      <c r="I31" s="341"/>
      <c r="J31" s="341"/>
      <c r="K31" s="340" t="str">
        <f>Popis!$B$9</f>
        <v>4.kategorie - Naděje mladší, ročník 2010-2009</v>
      </c>
    </row>
    <row r="32" spans="1:11" ht="12.75">
      <c r="A32" s="339">
        <v>4</v>
      </c>
      <c r="B32" s="339">
        <v>15</v>
      </c>
      <c r="C32" s="340" t="s">
        <v>1365</v>
      </c>
      <c r="D32" s="339">
        <v>2010</v>
      </c>
      <c r="E32" s="340" t="s">
        <v>1415</v>
      </c>
      <c r="F32" s="341" t="s">
        <v>1049</v>
      </c>
      <c r="G32" s="366"/>
      <c r="H32" s="366"/>
      <c r="I32" s="341"/>
      <c r="J32" s="341"/>
      <c r="K32" s="340" t="str">
        <f>Popis!$B$9</f>
        <v>4.kategorie - Naděje mladší, ročník 2010-2009</v>
      </c>
    </row>
    <row r="33" spans="1:11" ht="12.75">
      <c r="A33" s="339">
        <v>4</v>
      </c>
      <c r="B33" s="339">
        <v>16</v>
      </c>
      <c r="C33" s="340" t="s">
        <v>1360</v>
      </c>
      <c r="D33" s="339"/>
      <c r="E33" s="340" t="s">
        <v>14</v>
      </c>
      <c r="F33" s="341" t="s">
        <v>1049</v>
      </c>
      <c r="G33" s="366"/>
      <c r="H33" s="366"/>
      <c r="I33" s="341"/>
      <c r="J33" s="341"/>
      <c r="K33" s="340" t="str">
        <f>Popis!$B$9</f>
        <v>4.kategorie - Naděje mladší, ročník 2010-2009</v>
      </c>
    </row>
    <row r="34" spans="1:11" ht="12.75">
      <c r="A34" s="339">
        <v>4</v>
      </c>
      <c r="B34" s="339">
        <v>17</v>
      </c>
      <c r="C34" s="340" t="s">
        <v>1426</v>
      </c>
      <c r="D34" s="339">
        <v>2009</v>
      </c>
      <c r="E34" s="340" t="s">
        <v>1415</v>
      </c>
      <c r="F34" s="341" t="s">
        <v>1049</v>
      </c>
      <c r="G34" s="366"/>
      <c r="H34" s="366"/>
      <c r="I34" s="341"/>
      <c r="J34" s="341"/>
      <c r="K34" s="340" t="str">
        <f>Popis!$B$9</f>
        <v>4.kategorie - Naděje mladší, ročník 2010-2009</v>
      </c>
    </row>
    <row r="35" spans="1:11" ht="12.75">
      <c r="A35" s="339">
        <v>4</v>
      </c>
      <c r="B35" s="339">
        <v>18</v>
      </c>
      <c r="C35" s="340" t="s">
        <v>1425</v>
      </c>
      <c r="D35" s="339">
        <v>2009</v>
      </c>
      <c r="E35" s="340" t="s">
        <v>1415</v>
      </c>
      <c r="F35" s="341" t="s">
        <v>1049</v>
      </c>
      <c r="G35" s="366"/>
      <c r="H35" s="366"/>
      <c r="I35" s="341"/>
      <c r="J35" s="341"/>
      <c r="K35" s="340" t="str">
        <f>Popis!$B$9</f>
        <v>4.kategorie - Naděje mladší, ročník 2010-2009</v>
      </c>
    </row>
    <row r="36" spans="1:11" ht="12.75">
      <c r="A36" s="339">
        <v>4</v>
      </c>
      <c r="B36" s="339">
        <v>19</v>
      </c>
      <c r="C36" s="340" t="s">
        <v>1369</v>
      </c>
      <c r="D36" s="339">
        <v>2009</v>
      </c>
      <c r="E36" s="340" t="s">
        <v>1415</v>
      </c>
      <c r="F36" s="341" t="s">
        <v>1049</v>
      </c>
      <c r="G36" s="366"/>
      <c r="H36" s="366"/>
      <c r="I36" s="341"/>
      <c r="J36" s="341"/>
      <c r="K36" s="340" t="str">
        <f>Popis!$B$9</f>
        <v>4.kategorie - Naděje mladší, ročník 2010-2009</v>
      </c>
    </row>
    <row r="37" spans="1:11" ht="12.75">
      <c r="A37" s="372">
        <v>5</v>
      </c>
      <c r="B37" s="372">
        <v>1</v>
      </c>
      <c r="C37" s="374" t="s">
        <v>1427</v>
      </c>
      <c r="D37" s="372">
        <v>2007</v>
      </c>
      <c r="E37" s="373" t="s">
        <v>1415</v>
      </c>
      <c r="F37" s="374" t="s">
        <v>1049</v>
      </c>
      <c r="G37" s="375" t="s">
        <v>1078</v>
      </c>
      <c r="H37" s="375" t="s">
        <v>34</v>
      </c>
      <c r="I37" s="374" t="str">
        <f>VLOOKUP(G37,Příjmení!$A$1:$B$999,2,FALSE)</f>
        <v>Procházkové</v>
      </c>
      <c r="J37" s="374" t="str">
        <f>VLOOKUP(H37,Jména!$A$1:$B$997,2,FALSE)</f>
        <v>Tereze</v>
      </c>
      <c r="K37" s="373" t="str">
        <f>Popis!$B$10</f>
        <v>5.kategorie - Naděje starší A, ročník 2007</v>
      </c>
    </row>
    <row r="38" spans="1:11" ht="12.75">
      <c r="A38" s="372">
        <v>5</v>
      </c>
      <c r="B38" s="372">
        <v>2</v>
      </c>
      <c r="C38" s="373" t="s">
        <v>1411</v>
      </c>
      <c r="D38" s="372">
        <v>2007</v>
      </c>
      <c r="E38" s="373" t="s">
        <v>1363</v>
      </c>
      <c r="F38" s="374" t="s">
        <v>1049</v>
      </c>
      <c r="G38" s="375" t="s">
        <v>1318</v>
      </c>
      <c r="H38" s="375" t="s">
        <v>897</v>
      </c>
      <c r="I38" s="374" t="e">
        <f>VLOOKUP(G38,Příjmení!$A$1:$B$999,2,FALSE)</f>
        <v>#N/A</v>
      </c>
      <c r="J38" s="374" t="str">
        <f>VLOOKUP(H38,Jména!$A$1:$B$997,2,FALSE)</f>
        <v>Charlotta</v>
      </c>
      <c r="K38" s="373" t="str">
        <f>Popis!$B$10</f>
        <v>5.kategorie - Naděje starší A, ročník 2007</v>
      </c>
    </row>
    <row r="39" spans="1:11" ht="12.75">
      <c r="A39" s="372">
        <v>5</v>
      </c>
      <c r="B39" s="372">
        <v>3</v>
      </c>
      <c r="C39" s="374" t="s">
        <v>1428</v>
      </c>
      <c r="D39" s="372">
        <v>2007</v>
      </c>
      <c r="E39" s="373" t="s">
        <v>1415</v>
      </c>
      <c r="F39" s="374" t="s">
        <v>1049</v>
      </c>
      <c r="G39" s="375"/>
      <c r="H39" s="375"/>
      <c r="I39" s="374"/>
      <c r="J39" s="374"/>
      <c r="K39" s="373" t="str">
        <f>Popis!$B$10</f>
        <v>5.kategorie - Naděje starší A, ročník 2007</v>
      </c>
    </row>
    <row r="40" spans="1:11" ht="12.75">
      <c r="A40" s="372">
        <v>5</v>
      </c>
      <c r="B40" s="372">
        <v>4</v>
      </c>
      <c r="C40" s="361" t="s">
        <v>1374</v>
      </c>
      <c r="D40" s="372">
        <v>2007</v>
      </c>
      <c r="E40" s="373" t="s">
        <v>1364</v>
      </c>
      <c r="F40" s="374" t="s">
        <v>1049</v>
      </c>
      <c r="G40" s="375"/>
      <c r="H40" s="375"/>
      <c r="I40" s="374"/>
      <c r="J40" s="374"/>
      <c r="K40" s="373" t="str">
        <f>Popis!$B$10</f>
        <v>5.kategorie - Naděje starší A, ročník 2007</v>
      </c>
    </row>
    <row r="41" spans="1:11" ht="12.75">
      <c r="A41" s="356">
        <v>6</v>
      </c>
      <c r="B41" s="356">
        <v>1</v>
      </c>
      <c r="C41" s="357" t="s">
        <v>1362</v>
      </c>
      <c r="D41" s="356">
        <v>2008</v>
      </c>
      <c r="E41" s="357" t="s">
        <v>1415</v>
      </c>
      <c r="F41" s="358" t="s">
        <v>1049</v>
      </c>
      <c r="G41" s="358" t="s">
        <v>1310</v>
      </c>
      <c r="H41" s="358" t="s">
        <v>997</v>
      </c>
      <c r="I41" s="358" t="e">
        <f>VLOOKUP(G41,Příjmení!$A$1:$B$999,2,FALSE)</f>
        <v>#N/A</v>
      </c>
      <c r="J41" s="358" t="str">
        <f>VLOOKUP(H41,Jména!$A$1:$B$997,2,FALSE)</f>
        <v>Sandře</v>
      </c>
      <c r="K41" s="357" t="str">
        <f>Popis!$B$11</f>
        <v>6.kategorie - Naděje straší B, ročník 2008</v>
      </c>
    </row>
    <row r="42" spans="1:11" ht="12.75">
      <c r="A42" s="356">
        <v>6</v>
      </c>
      <c r="B42" s="356">
        <v>2</v>
      </c>
      <c r="C42" s="357" t="s">
        <v>1412</v>
      </c>
      <c r="D42" s="356">
        <v>2008</v>
      </c>
      <c r="E42" s="357" t="s">
        <v>1363</v>
      </c>
      <c r="F42" s="358" t="s">
        <v>1049</v>
      </c>
      <c r="G42" s="358"/>
      <c r="H42" s="358"/>
      <c r="I42" s="358"/>
      <c r="J42" s="358"/>
      <c r="K42" s="357" t="str">
        <f>Popis!$B$11</f>
        <v>6.kategorie - Naděje straší B, ročník 2008</v>
      </c>
    </row>
    <row r="43" spans="1:11" ht="12.75">
      <c r="A43" s="356">
        <v>6</v>
      </c>
      <c r="B43" s="356">
        <v>3</v>
      </c>
      <c r="C43" s="357" t="s">
        <v>1373</v>
      </c>
      <c r="D43" s="356">
        <v>2008</v>
      </c>
      <c r="E43" s="357" t="s">
        <v>1415</v>
      </c>
      <c r="F43" s="358" t="s">
        <v>1049</v>
      </c>
      <c r="G43" s="358"/>
      <c r="H43" s="358"/>
      <c r="I43" s="358"/>
      <c r="J43" s="358"/>
      <c r="K43" s="357" t="str">
        <f>Popis!$B$11</f>
        <v>6.kategorie - Naděje straší B, ročník 2008</v>
      </c>
    </row>
    <row r="44" spans="1:11" ht="12.75">
      <c r="A44" s="376">
        <v>7</v>
      </c>
      <c r="B44" s="376">
        <v>1</v>
      </c>
      <c r="C44" s="377" t="s">
        <v>1402</v>
      </c>
      <c r="D44" s="376">
        <v>2007</v>
      </c>
      <c r="E44" s="377" t="s">
        <v>1397</v>
      </c>
      <c r="F44" s="378" t="s">
        <v>1049</v>
      </c>
      <c r="G44" s="378"/>
      <c r="H44" s="378"/>
      <c r="I44" s="378"/>
      <c r="J44" s="378"/>
      <c r="K44" s="377" t="str">
        <f>Popis!$B$12</f>
        <v>7.kategorie - Kadetky mladší, ročník 2007-2008</v>
      </c>
    </row>
    <row r="45" spans="1:11" ht="12.75">
      <c r="A45" s="376">
        <v>7</v>
      </c>
      <c r="B45" s="376">
        <v>4</v>
      </c>
      <c r="C45" s="377" t="s">
        <v>1403</v>
      </c>
      <c r="D45" s="376">
        <v>2008</v>
      </c>
      <c r="E45" s="377" t="s">
        <v>1397</v>
      </c>
      <c r="F45" s="378" t="s">
        <v>1049</v>
      </c>
      <c r="G45" s="378"/>
      <c r="H45" s="378"/>
      <c r="I45" s="378"/>
      <c r="J45" s="378"/>
      <c r="K45" s="377" t="str">
        <f>Popis!$B$12</f>
        <v>7.kategorie - Kadetky mladší, ročník 2007-2008</v>
      </c>
    </row>
    <row r="46" spans="1:11" ht="12.75">
      <c r="A46" s="376">
        <v>7</v>
      </c>
      <c r="B46" s="376">
        <v>5</v>
      </c>
      <c r="C46" s="377" t="s">
        <v>1372</v>
      </c>
      <c r="D46" s="376"/>
      <c r="E46" s="377" t="s">
        <v>1363</v>
      </c>
      <c r="F46" s="378" t="s">
        <v>1049</v>
      </c>
      <c r="G46" s="378"/>
      <c r="H46" s="378"/>
      <c r="I46" s="378"/>
      <c r="J46" s="378"/>
      <c r="K46" s="377" t="str">
        <f>Popis!$B$12</f>
        <v>7.kategorie - Kadetky mladší, ročník 2007-2008</v>
      </c>
    </row>
    <row r="47" spans="1:11" ht="12.75">
      <c r="A47" s="376">
        <v>7</v>
      </c>
      <c r="B47" s="376">
        <v>7</v>
      </c>
      <c r="C47" s="377" t="s">
        <v>1264</v>
      </c>
      <c r="D47" s="376">
        <v>2008</v>
      </c>
      <c r="E47" s="377" t="s">
        <v>14</v>
      </c>
      <c r="F47" s="378" t="s">
        <v>1049</v>
      </c>
      <c r="G47" s="378"/>
      <c r="H47" s="378"/>
      <c r="I47" s="378"/>
      <c r="J47" s="378"/>
      <c r="K47" s="377" t="str">
        <f>Popis!$B$12</f>
        <v>7.kategorie - Kadetky mladší, ročník 2007-2008</v>
      </c>
    </row>
    <row r="48" spans="1:11" ht="12.75">
      <c r="A48" s="376">
        <v>7</v>
      </c>
      <c r="B48" s="376">
        <v>9</v>
      </c>
      <c r="C48" s="377" t="s">
        <v>1404</v>
      </c>
      <c r="D48" s="376">
        <v>2008</v>
      </c>
      <c r="E48" s="377" t="s">
        <v>1397</v>
      </c>
      <c r="F48" s="378" t="s">
        <v>1049</v>
      </c>
      <c r="G48" s="378"/>
      <c r="H48" s="378"/>
      <c r="I48" s="378"/>
      <c r="J48" s="378"/>
      <c r="K48" s="377" t="str">
        <f>Popis!$B$12</f>
        <v>7.kategorie - Kadetky mladší, ročník 2007-2008</v>
      </c>
    </row>
    <row r="49" spans="1:11" ht="12.75">
      <c r="A49" s="376">
        <v>7</v>
      </c>
      <c r="B49" s="376">
        <v>10</v>
      </c>
      <c r="C49" s="377" t="s">
        <v>1263</v>
      </c>
      <c r="D49" s="376">
        <v>2008</v>
      </c>
      <c r="E49" s="377" t="s">
        <v>14</v>
      </c>
      <c r="F49" s="378" t="s">
        <v>1049</v>
      </c>
      <c r="G49" s="378"/>
      <c r="H49" s="378"/>
      <c r="I49" s="378"/>
      <c r="J49" s="378"/>
      <c r="K49" s="377" t="str">
        <f>Popis!$B$12</f>
        <v>7.kategorie - Kadetky mladší, ročník 2007-2008</v>
      </c>
    </row>
    <row r="50" spans="1:11" ht="12.75">
      <c r="A50" s="376">
        <v>7</v>
      </c>
      <c r="B50" s="376">
        <v>11</v>
      </c>
      <c r="C50" s="377" t="s">
        <v>1400</v>
      </c>
      <c r="D50" s="376">
        <v>2007</v>
      </c>
      <c r="E50" s="377" t="s">
        <v>1397</v>
      </c>
      <c r="F50" s="378" t="s">
        <v>1049</v>
      </c>
      <c r="G50" s="378"/>
      <c r="H50" s="378"/>
      <c r="I50" s="378"/>
      <c r="J50" s="378"/>
      <c r="K50" s="377" t="str">
        <f>Popis!$B$12</f>
        <v>7.kategorie - Kadetky mladší, ročník 2007-2008</v>
      </c>
    </row>
    <row r="51" spans="1:11" ht="12.75">
      <c r="A51" s="376">
        <v>7</v>
      </c>
      <c r="B51" s="376">
        <v>12</v>
      </c>
      <c r="C51" s="377" t="s">
        <v>1361</v>
      </c>
      <c r="D51" s="376">
        <v>2008</v>
      </c>
      <c r="E51" s="377" t="s">
        <v>14</v>
      </c>
      <c r="F51" s="378" t="s">
        <v>1049</v>
      </c>
      <c r="G51" s="378"/>
      <c r="H51" s="378"/>
      <c r="I51" s="378"/>
      <c r="J51" s="378"/>
      <c r="K51" s="377" t="str">
        <f>Popis!$B$12</f>
        <v>7.kategorie - Kadetky mladší, ročník 2007-2008</v>
      </c>
    </row>
    <row r="52" spans="1:11" ht="12.75">
      <c r="A52" s="376">
        <v>7</v>
      </c>
      <c r="B52" s="376">
        <v>13</v>
      </c>
      <c r="C52" s="377" t="s">
        <v>1401</v>
      </c>
      <c r="D52" s="376">
        <v>2007</v>
      </c>
      <c r="E52" s="377" t="s">
        <v>1397</v>
      </c>
      <c r="F52" s="378" t="s">
        <v>1049</v>
      </c>
      <c r="G52" s="378"/>
      <c r="H52" s="378"/>
      <c r="I52" s="378"/>
      <c r="J52" s="378"/>
      <c r="K52" s="377" t="str">
        <f>Popis!$B$12</f>
        <v>7.kategorie - Kadetky mladší, ročník 2007-2008</v>
      </c>
    </row>
    <row r="53" spans="1:11" ht="12.75">
      <c r="A53" s="347">
        <v>8</v>
      </c>
      <c r="B53" s="347">
        <v>2</v>
      </c>
      <c r="C53" s="348" t="s">
        <v>1375</v>
      </c>
      <c r="D53" s="347"/>
      <c r="E53" s="349" t="s">
        <v>1363</v>
      </c>
      <c r="F53" s="349" t="s">
        <v>1049</v>
      </c>
      <c r="G53" s="349"/>
      <c r="H53" s="349"/>
      <c r="I53" s="349"/>
      <c r="J53" s="349"/>
      <c r="K53" s="348" t="str">
        <f>Popis!$B$13</f>
        <v>8.kategorie - Kadetky starší, ročník 2006-2004</v>
      </c>
    </row>
    <row r="54" spans="1:11" ht="12.75">
      <c r="A54" s="347">
        <v>8</v>
      </c>
      <c r="B54" s="347">
        <v>3</v>
      </c>
      <c r="C54" s="348" t="s">
        <v>1431</v>
      </c>
      <c r="D54" s="347">
        <v>2006</v>
      </c>
      <c r="E54" s="349" t="s">
        <v>14</v>
      </c>
      <c r="F54" s="349" t="s">
        <v>1049</v>
      </c>
      <c r="G54" s="349"/>
      <c r="H54" s="349"/>
      <c r="I54" s="349"/>
      <c r="J54" s="349"/>
      <c r="K54" s="348" t="str">
        <f>Popis!$B$13</f>
        <v>8.kategorie - Kadetky starší, ročník 2006-2004</v>
      </c>
    </row>
    <row r="55" spans="1:11" ht="12.75">
      <c r="A55" s="347">
        <v>8</v>
      </c>
      <c r="B55" s="347">
        <v>4</v>
      </c>
      <c r="C55" s="348" t="s">
        <v>1405</v>
      </c>
      <c r="D55" s="347">
        <v>2006</v>
      </c>
      <c r="E55" s="349" t="s">
        <v>1397</v>
      </c>
      <c r="F55" s="349" t="s">
        <v>1049</v>
      </c>
      <c r="G55" s="349"/>
      <c r="H55" s="349"/>
      <c r="I55" s="349"/>
      <c r="J55" s="349"/>
      <c r="K55" s="348" t="str">
        <f>Popis!$B$13</f>
        <v>8.kategorie - Kadetky starší, ročník 2006-2004</v>
      </c>
    </row>
    <row r="56" spans="1:11" ht="12.75" hidden="1">
      <c r="A56" s="221">
        <v>9</v>
      </c>
      <c r="B56" s="221"/>
      <c r="C56" s="223"/>
      <c r="D56" s="221"/>
      <c r="E56" s="222"/>
      <c r="F56" s="222"/>
      <c r="G56" s="222" t="s">
        <v>1332</v>
      </c>
      <c r="H56" s="222" t="s">
        <v>1333</v>
      </c>
      <c r="I56" s="222" t="e">
        <f>VLOOKUP(G56,Příjmení!$A$1:$B$999,2,FALSE)</f>
        <v>#N/A</v>
      </c>
      <c r="J56" s="222" t="str">
        <f>VLOOKUP(H56,Jména!$A$1:$B$997,2,FALSE)</f>
        <v>Elea</v>
      </c>
      <c r="K56" s="223" t="s">
        <v>1377</v>
      </c>
    </row>
    <row r="57" spans="1:11" ht="12.75">
      <c r="A57" s="379">
        <v>9</v>
      </c>
      <c r="B57" s="379">
        <v>1</v>
      </c>
      <c r="C57" s="380" t="s">
        <v>1429</v>
      </c>
      <c r="D57" s="379">
        <v>2004</v>
      </c>
      <c r="E57" s="380" t="s">
        <v>1415</v>
      </c>
      <c r="F57" s="381" t="s">
        <v>1049</v>
      </c>
      <c r="G57" s="381" t="s">
        <v>1334</v>
      </c>
      <c r="H57" s="381" t="s">
        <v>938</v>
      </c>
      <c r="I57" s="381" t="e">
        <f>VLOOKUP(G57,Příjmení!$A$1:$B$999,2,FALSE)</f>
        <v>#N/A</v>
      </c>
      <c r="J57" s="381" t="str">
        <f>VLOOKUP(H57,Jména!$A$1:$B$997,2,FALSE)</f>
        <v>Lena</v>
      </c>
      <c r="K57" s="380" t="str">
        <f>Popis!$B$14</f>
        <v>9.kategorie - Juniorky, ročník 2006-2004</v>
      </c>
    </row>
    <row r="58" spans="1:11" ht="12.75">
      <c r="A58" s="379">
        <v>9</v>
      </c>
      <c r="B58" s="379">
        <v>2</v>
      </c>
      <c r="C58" s="380" t="s">
        <v>1432</v>
      </c>
      <c r="D58" s="379"/>
      <c r="E58" s="380" t="s">
        <v>1433</v>
      </c>
      <c r="F58" s="381" t="s">
        <v>1049</v>
      </c>
      <c r="G58" s="381"/>
      <c r="H58" s="381"/>
      <c r="I58" s="381"/>
      <c r="J58" s="381"/>
      <c r="K58" s="380" t="str">
        <f>Popis!$B$14</f>
        <v>9.kategorie - Juniorky, ročník 2006-2004</v>
      </c>
    </row>
    <row r="59" spans="1:11" ht="12.75">
      <c r="A59" s="379">
        <v>9</v>
      </c>
      <c r="B59" s="379">
        <v>3</v>
      </c>
      <c r="C59" s="380" t="s">
        <v>1413</v>
      </c>
      <c r="D59" s="379"/>
      <c r="E59" s="380" t="s">
        <v>1363</v>
      </c>
      <c r="F59" s="381" t="s">
        <v>1049</v>
      </c>
      <c r="G59" s="381"/>
      <c r="H59" s="381"/>
      <c r="I59" s="381"/>
      <c r="J59" s="381"/>
      <c r="K59" s="380" t="str">
        <f>Popis!$B$14</f>
        <v>9.kategorie - Juniorky, ročník 2006-2004</v>
      </c>
    </row>
    <row r="60" spans="1:11" ht="12.75">
      <c r="A60" s="350">
        <v>10</v>
      </c>
      <c r="B60" s="350">
        <v>1</v>
      </c>
      <c r="C60" s="351" t="s">
        <v>1380</v>
      </c>
      <c r="D60" s="350"/>
      <c r="E60" s="351" t="s">
        <v>14</v>
      </c>
      <c r="F60" s="352" t="s">
        <v>1049</v>
      </c>
      <c r="G60" s="352"/>
      <c r="H60" s="352"/>
      <c r="I60" s="352"/>
      <c r="J60" s="352"/>
      <c r="K60" s="351" t="str">
        <f>Popis!$B$15</f>
        <v>10.kategorie - Dorostenky, ročník 2003 a starší</v>
      </c>
    </row>
    <row r="61" spans="1:11" ht="12.75">
      <c r="A61" s="350">
        <v>10</v>
      </c>
      <c r="B61" s="350">
        <v>2</v>
      </c>
      <c r="C61" s="351" t="s">
        <v>1406</v>
      </c>
      <c r="D61" s="350">
        <v>1997</v>
      </c>
      <c r="E61" s="351" t="s">
        <v>1397</v>
      </c>
      <c r="F61" s="352" t="s">
        <v>1049</v>
      </c>
      <c r="G61" s="352"/>
      <c r="H61" s="352"/>
      <c r="I61" s="352"/>
      <c r="J61" s="352"/>
      <c r="K61" s="351" t="str">
        <f>Popis!$B$15</f>
        <v>10.kategorie - Dorostenky, ročník 2003 a starší</v>
      </c>
    </row>
    <row r="62" spans="1:11" ht="12.75">
      <c r="A62" s="350">
        <v>10</v>
      </c>
      <c r="B62" s="350">
        <v>3</v>
      </c>
      <c r="C62" s="351" t="s">
        <v>1381</v>
      </c>
      <c r="D62" s="350">
        <v>1993</v>
      </c>
      <c r="E62" s="351" t="s">
        <v>14</v>
      </c>
      <c r="F62" s="352" t="s">
        <v>1049</v>
      </c>
      <c r="G62" s="352"/>
      <c r="H62" s="352"/>
      <c r="I62" s="352"/>
      <c r="J62" s="352"/>
      <c r="K62" s="351" t="str">
        <f>Popis!$B$15</f>
        <v>10.kategorie - Dorostenky, ročník 2003 a starší</v>
      </c>
    </row>
    <row r="63" spans="1:11" ht="12.75">
      <c r="A63" s="350">
        <v>10</v>
      </c>
      <c r="B63" s="350">
        <v>4</v>
      </c>
      <c r="C63" s="351" t="s">
        <v>1266</v>
      </c>
      <c r="D63" s="350">
        <v>2003</v>
      </c>
      <c r="E63" s="351" t="s">
        <v>14</v>
      </c>
      <c r="F63" s="352" t="s">
        <v>1049</v>
      </c>
      <c r="G63" s="352"/>
      <c r="H63" s="352"/>
      <c r="I63" s="352"/>
      <c r="J63" s="352"/>
      <c r="K63" s="351" t="str">
        <f>Popis!$B$15</f>
        <v>10.kategorie - Dorostenky, ročník 2003 a starší</v>
      </c>
    </row>
  </sheetData>
  <sheetProtection/>
  <autoFilter ref="A1:K63"/>
  <printOptions gridLines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71" r:id="rId1"/>
  <headerFooter alignWithMargins="0">
    <oddHeader>&amp;LStartovní listina</oddHeader>
    <oddFooter>&amp;L&amp;D  &amp;T&amp;C&amp;P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5.00390625" style="0" customWidth="1"/>
    <col min="3" max="3" width="7.125" style="0" customWidth="1"/>
    <col min="4" max="4" width="32.25390625" style="0" customWidth="1"/>
    <col min="5" max="5" width="5.25390625" style="0" customWidth="1"/>
    <col min="6" max="6" width="7.75390625" style="0" customWidth="1"/>
    <col min="7" max="8" width="5.75390625" style="0" customWidth="1"/>
    <col min="9" max="9" width="7.125" style="0" customWidth="1"/>
    <col min="10" max="14" width="5.75390625" style="0" customWidth="1"/>
    <col min="15" max="15" width="7.125" style="0" customWidth="1"/>
    <col min="16" max="17" width="5.75390625" style="0" customWidth="1"/>
    <col min="18" max="18" width="9.375" style="0" customWidth="1"/>
    <col min="19" max="19" width="12.75390625" style="0" customWidth="1"/>
    <col min="20" max="20" width="13.75390625" style="0" customWidth="1"/>
  </cols>
  <sheetData>
    <row r="1" spans="1:19" ht="23.25">
      <c r="A1" s="5" t="s">
        <v>7</v>
      </c>
      <c r="B1" s="1"/>
      <c r="C1" s="3"/>
      <c r="D1" s="7"/>
      <c r="E1" s="7"/>
      <c r="F1" s="3"/>
      <c r="G1" s="11"/>
      <c r="H1" s="9"/>
      <c r="N1" s="182" t="s">
        <v>1054</v>
      </c>
      <c r="O1" s="144" t="s">
        <v>11</v>
      </c>
      <c r="P1" s="1"/>
      <c r="Q1" s="215" t="s">
        <v>1265</v>
      </c>
      <c r="R1" s="216"/>
      <c r="S1" s="216"/>
    </row>
    <row r="2" spans="1:19" ht="23.25">
      <c r="A2" s="5"/>
      <c r="B2" s="1"/>
      <c r="C2" s="3"/>
      <c r="D2" s="7"/>
      <c r="E2" s="7"/>
      <c r="F2" s="3"/>
      <c r="G2" s="9"/>
      <c r="H2" s="9"/>
      <c r="M2" s="12"/>
      <c r="N2" s="12"/>
      <c r="O2" s="172">
        <v>4</v>
      </c>
      <c r="P2" s="1"/>
      <c r="Q2" s="215">
        <v>10</v>
      </c>
      <c r="R2" s="2"/>
      <c r="S2" s="2"/>
    </row>
    <row r="3" spans="1:21" ht="22.5">
      <c r="A3" s="5"/>
      <c r="B3" s="1"/>
      <c r="C3" s="3"/>
      <c r="D3" s="7"/>
      <c r="E3" s="7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5"/>
      <c r="B4" s="1"/>
      <c r="C4" s="3"/>
      <c r="D4" s="7"/>
      <c r="E4" s="7"/>
      <c r="F4" s="3"/>
      <c r="G4" s="6"/>
      <c r="H4" s="6"/>
      <c r="J4" s="13"/>
      <c r="K4" s="9"/>
      <c r="L4" s="9"/>
      <c r="M4" s="9"/>
      <c r="N4" s="9"/>
      <c r="O4" s="1"/>
      <c r="P4" s="1"/>
      <c r="Q4" s="1"/>
      <c r="R4" s="1"/>
      <c r="S4" s="1"/>
      <c r="T4" s="2"/>
      <c r="U4" s="2" t="str">
        <f>Název</f>
        <v>3. závod 28. ročníku Jihočeské ligy</v>
      </c>
    </row>
    <row r="5" spans="1:21" ht="22.5">
      <c r="A5" s="5"/>
      <c r="B5" s="1"/>
      <c r="C5" s="3"/>
      <c r="D5" s="7"/>
      <c r="E5" s="7"/>
      <c r="F5" s="3"/>
      <c r="G5" s="9"/>
      <c r="H5" s="9"/>
      <c r="I5" s="13"/>
      <c r="J5" s="13"/>
      <c r="K5" s="10"/>
      <c r="L5" s="10"/>
      <c r="M5" s="10"/>
      <c r="N5" s="10"/>
      <c r="O5" s="1"/>
      <c r="P5" s="1"/>
      <c r="Q5" s="1"/>
      <c r="R5" s="1"/>
      <c r="S5" s="1"/>
      <c r="T5" s="2"/>
      <c r="U5" s="2" t="str">
        <f>Místo</f>
        <v>Milevsko</v>
      </c>
    </row>
    <row r="6" spans="1:21" ht="23.25" thickBot="1">
      <c r="A6" s="5" t="str">
        <f>Popis!$B$16</f>
        <v>11.kategorie - Seniorky, ročník 2003 a starší</v>
      </c>
      <c r="B6" s="1"/>
      <c r="C6" s="3"/>
      <c r="D6" s="7"/>
      <c r="E6" s="7"/>
      <c r="F6" s="3"/>
      <c r="G6" s="3"/>
      <c r="H6" s="3"/>
      <c r="K6" s="1"/>
      <c r="L6" s="1"/>
      <c r="M6" s="1"/>
      <c r="N6" s="1"/>
      <c r="O6" s="1"/>
      <c r="P6" s="1"/>
      <c r="Q6" s="1"/>
      <c r="R6" s="1"/>
      <c r="S6" s="1"/>
      <c r="T6" s="2"/>
      <c r="U6" s="2" t="str">
        <f>Datum</f>
        <v>2. března 2019</v>
      </c>
    </row>
    <row r="7" spans="1:21" ht="15.75">
      <c r="A7" s="486" t="s">
        <v>0</v>
      </c>
      <c r="B7" s="488" t="s">
        <v>1</v>
      </c>
      <c r="C7" s="490" t="s">
        <v>2</v>
      </c>
      <c r="D7" s="488" t="s">
        <v>3</v>
      </c>
      <c r="E7" s="492" t="s">
        <v>4</v>
      </c>
      <c r="F7" s="492" t="s">
        <v>191</v>
      </c>
      <c r="G7" s="200" t="str">
        <f>Kat9S1</f>
        <v>sestava s libovolným náčiním</v>
      </c>
      <c r="H7" s="201"/>
      <c r="I7" s="15"/>
      <c r="J7" s="15"/>
      <c r="K7" s="15"/>
      <c r="L7" s="15"/>
      <c r="M7" s="15"/>
      <c r="N7" s="15"/>
      <c r="O7" s="15"/>
      <c r="P7" s="15"/>
      <c r="Q7" s="15"/>
      <c r="R7" s="15"/>
      <c r="S7" s="202"/>
      <c r="T7" s="484" t="s">
        <v>12</v>
      </c>
      <c r="U7" s="480"/>
    </row>
    <row r="8" spans="1:27" ht="16.5" thickBot="1">
      <c r="A8" s="487">
        <v>0</v>
      </c>
      <c r="B8" s="489">
        <v>0</v>
      </c>
      <c r="C8" s="491">
        <v>0</v>
      </c>
      <c r="D8" s="489">
        <v>0</v>
      </c>
      <c r="E8" s="493">
        <v>0</v>
      </c>
      <c r="F8" s="493">
        <v>0</v>
      </c>
      <c r="G8" s="198" t="s">
        <v>1257</v>
      </c>
      <c r="H8" s="196" t="s">
        <v>1262</v>
      </c>
      <c r="I8" s="197" t="s">
        <v>8</v>
      </c>
      <c r="J8" s="405" t="s">
        <v>1258</v>
      </c>
      <c r="K8" s="405" t="s">
        <v>9</v>
      </c>
      <c r="L8" s="405" t="s">
        <v>10</v>
      </c>
      <c r="M8" s="405" t="s">
        <v>1259</v>
      </c>
      <c r="N8" s="405" t="s">
        <v>1260</v>
      </c>
      <c r="O8" s="197" t="s">
        <v>1261</v>
      </c>
      <c r="P8" s="405" t="s">
        <v>11</v>
      </c>
      <c r="Q8" s="203" t="s">
        <v>5</v>
      </c>
      <c r="R8" s="197" t="s">
        <v>6</v>
      </c>
      <c r="S8" s="204" t="s">
        <v>13</v>
      </c>
      <c r="T8" s="485"/>
      <c r="U8" s="481"/>
      <c r="W8" s="27" t="s">
        <v>192</v>
      </c>
      <c r="X8" s="27" t="s">
        <v>8</v>
      </c>
      <c r="Y8" s="27" t="s">
        <v>11</v>
      </c>
      <c r="Z8" s="27" t="s">
        <v>193</v>
      </c>
      <c r="AA8" s="27" t="s">
        <v>13</v>
      </c>
    </row>
    <row r="9" spans="1:27" ht="24.75" customHeight="1">
      <c r="A9" s="26" t="e">
        <f>Seznam!#REF!</f>
        <v>#REF!</v>
      </c>
      <c r="B9" s="210" t="e">
        <f>Seznam!#REF!</f>
        <v>#REF!</v>
      </c>
      <c r="C9" s="210" t="e">
        <f>Seznam!#REF!</f>
        <v>#REF!</v>
      </c>
      <c r="D9" s="210" t="e">
        <f>Seznam!#REF!</f>
        <v>#REF!</v>
      </c>
      <c r="E9" s="210" t="e">
        <f>Seznam!#REF!</f>
        <v>#REF!</v>
      </c>
      <c r="F9" s="8"/>
      <c r="G9" s="179"/>
      <c r="H9" s="180"/>
      <c r="I9" s="181">
        <f>G9+H9</f>
        <v>0</v>
      </c>
      <c r="J9" s="408"/>
      <c r="K9" s="192"/>
      <c r="L9" s="193"/>
      <c r="M9" s="194"/>
      <c r="N9" s="194"/>
      <c r="O9" s="195" t="e">
        <f>IF($O$2=2,TRUNC(SUM(K9:L9)/2*1000)/1000,IF($O$2=3,TRUNC(SUM(K9:M9)/3*1000)/1000,IF($O$2=4,TRUNC(MEDIAN(K9:N9)*1000)/1000,"???")))</f>
        <v>#NUM!</v>
      </c>
      <c r="P9" s="199" t="e">
        <f>IF(AND(J9=0,O9=0),0,IF(($Q$2-J9-O9)&lt;0,0,$Q$2-J9-O9))</f>
        <v>#NUM!</v>
      </c>
      <c r="Q9" s="193"/>
      <c r="R9" s="183" t="e">
        <f>I9+P9-Q9</f>
        <v>#NUM!</v>
      </c>
      <c r="S9" s="19" t="s">
        <v>200</v>
      </c>
      <c r="T9" s="16" t="e">
        <f>RANK(R9,$R$9:$R$11)</f>
        <v>#NUM!</v>
      </c>
      <c r="U9" s="214" t="s">
        <v>200</v>
      </c>
      <c r="W9" s="28"/>
      <c r="X9" s="25">
        <f>I9</f>
        <v>0</v>
      </c>
      <c r="Y9" s="25" t="e">
        <f aca="true" t="shared" si="0" ref="Y9:AA11">P9</f>
        <v>#NUM!</v>
      </c>
      <c r="Z9" s="25">
        <f t="shared" si="0"/>
        <v>0</v>
      </c>
      <c r="AA9" s="25" t="e">
        <f t="shared" si="0"/>
        <v>#NUM!</v>
      </c>
    </row>
    <row r="10" spans="1:27" ht="24.75" customHeight="1">
      <c r="A10" s="26" t="e">
        <f>Seznam!#REF!</f>
        <v>#REF!</v>
      </c>
      <c r="B10" s="210" t="e">
        <f>Seznam!#REF!</f>
        <v>#REF!</v>
      </c>
      <c r="C10" s="210" t="e">
        <f>Seznam!#REF!</f>
        <v>#REF!</v>
      </c>
      <c r="D10" s="210" t="e">
        <f>Seznam!#REF!</f>
        <v>#REF!</v>
      </c>
      <c r="E10" s="210" t="e">
        <f>Seznam!#REF!</f>
        <v>#REF!</v>
      </c>
      <c r="F10" s="8"/>
      <c r="G10" s="179"/>
      <c r="H10" s="180"/>
      <c r="I10" s="181">
        <f>G10+H10</f>
        <v>0</v>
      </c>
      <c r="J10" s="408"/>
      <c r="K10" s="192"/>
      <c r="L10" s="193"/>
      <c r="M10" s="194"/>
      <c r="N10" s="194"/>
      <c r="O10" s="195" t="e">
        <f>IF($O$2=2,TRUNC(SUM(K10:L10)/2*1000)/1000,IF($O$2=3,TRUNC(SUM(K10:M10)/3*1000)/1000,IF($O$2=4,TRUNC(MEDIAN(K10:N10)*1000)/1000,"???")))</f>
        <v>#NUM!</v>
      </c>
      <c r="P10" s="199" t="e">
        <f>IF(AND(J10=0,O10=0),0,IF(($Q$2-J10-O10)&lt;0,0,$Q$2-J10-O10))</f>
        <v>#NUM!</v>
      </c>
      <c r="Q10" s="193"/>
      <c r="R10" s="183" t="e">
        <f>I10+P10-Q10</f>
        <v>#NUM!</v>
      </c>
      <c r="S10" s="19" t="s">
        <v>200</v>
      </c>
      <c r="T10" s="16" t="e">
        <f>RANK(R10,$R$9:$R$11)</f>
        <v>#NUM!</v>
      </c>
      <c r="U10" s="214" t="s">
        <v>200</v>
      </c>
      <c r="W10" s="28"/>
      <c r="X10" s="25">
        <f>I10</f>
        <v>0</v>
      </c>
      <c r="Y10" s="25" t="e">
        <f t="shared" si="0"/>
        <v>#NUM!</v>
      </c>
      <c r="Z10" s="25">
        <f t="shared" si="0"/>
        <v>0</v>
      </c>
      <c r="AA10" s="25" t="e">
        <f t="shared" si="0"/>
        <v>#NUM!</v>
      </c>
    </row>
    <row r="11" spans="1:27" ht="24.75" customHeight="1">
      <c r="A11" s="26" t="e">
        <f>Seznam!#REF!</f>
        <v>#REF!</v>
      </c>
      <c r="B11" s="210" t="e">
        <f>Seznam!#REF!</f>
        <v>#REF!</v>
      </c>
      <c r="C11" s="210" t="e">
        <f>Seznam!#REF!</f>
        <v>#REF!</v>
      </c>
      <c r="D11" s="210" t="e">
        <f>Seznam!#REF!</f>
        <v>#REF!</v>
      </c>
      <c r="E11" s="210" t="e">
        <f>Seznam!#REF!</f>
        <v>#REF!</v>
      </c>
      <c r="F11" s="8"/>
      <c r="G11" s="179"/>
      <c r="H11" s="180"/>
      <c r="I11" s="181">
        <f>G11+H11</f>
        <v>0</v>
      </c>
      <c r="J11" s="408"/>
      <c r="K11" s="192"/>
      <c r="L11" s="193"/>
      <c r="M11" s="194"/>
      <c r="N11" s="194"/>
      <c r="O11" s="195" t="e">
        <f>IF($O$2=2,TRUNC(SUM(K11:L11)/2*1000)/1000,IF($O$2=3,TRUNC(SUM(K11:M11)/3*1000)/1000,IF($O$2=4,TRUNC(MEDIAN(K11:N11)*1000)/1000,"???")))</f>
        <v>#NUM!</v>
      </c>
      <c r="P11" s="199" t="e">
        <f>IF(AND(J11=0,O11=0),0,IF(($Q$2-J11-O11)&lt;0,0,$Q$2-J11-O11))</f>
        <v>#NUM!</v>
      </c>
      <c r="Q11" s="193"/>
      <c r="R11" s="183" t="e">
        <f>I11+P11-Q11</f>
        <v>#NUM!</v>
      </c>
      <c r="S11" s="19" t="s">
        <v>200</v>
      </c>
      <c r="T11" s="16" t="e">
        <f>RANK(R11,$R$9:$R$11)</f>
        <v>#NUM!</v>
      </c>
      <c r="U11" s="214" t="s">
        <v>200</v>
      </c>
      <c r="W11" s="28"/>
      <c r="X11" s="25">
        <f>I11</f>
        <v>0</v>
      </c>
      <c r="Y11" s="25" t="e">
        <f t="shared" si="0"/>
        <v>#NUM!</v>
      </c>
      <c r="Z11" s="25">
        <f t="shared" si="0"/>
        <v>0</v>
      </c>
      <c r="AA11" s="25" t="e">
        <f t="shared" si="0"/>
        <v>#NUM!</v>
      </c>
    </row>
    <row r="12" spans="1:28" ht="58.5" customHeight="1" thickBot="1">
      <c r="A12" s="145"/>
      <c r="B12" s="145"/>
      <c r="C12" s="147"/>
      <c r="D12" s="145"/>
      <c r="E12" s="145"/>
      <c r="F12" s="146"/>
      <c r="G12" s="148"/>
      <c r="H12" s="148"/>
      <c r="I12" s="148"/>
      <c r="J12" s="148"/>
      <c r="K12" s="149"/>
      <c r="L12" s="157"/>
      <c r="M12" s="157"/>
      <c r="N12" s="157"/>
      <c r="O12" s="157"/>
      <c r="P12" s="157"/>
      <c r="Q12" s="149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1:21" ht="15.75">
      <c r="A13" s="486" t="s">
        <v>0</v>
      </c>
      <c r="B13" s="488" t="s">
        <v>1</v>
      </c>
      <c r="C13" s="490" t="s">
        <v>2</v>
      </c>
      <c r="D13" s="488" t="s">
        <v>3</v>
      </c>
      <c r="E13" s="492" t="s">
        <v>4</v>
      </c>
      <c r="F13" s="492" t="s">
        <v>191</v>
      </c>
      <c r="G13" s="200" t="str">
        <f>Kat9S2</f>
        <v>sestava s libovolným náčiním</v>
      </c>
      <c r="H13" s="20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2"/>
      <c r="T13" s="484" t="s">
        <v>12</v>
      </c>
      <c r="U13" s="484" t="s">
        <v>1298</v>
      </c>
    </row>
    <row r="14" spans="1:28" ht="16.5" thickBot="1">
      <c r="A14" s="487">
        <v>0</v>
      </c>
      <c r="B14" s="489">
        <v>0</v>
      </c>
      <c r="C14" s="491">
        <v>0</v>
      </c>
      <c r="D14" s="489">
        <v>0</v>
      </c>
      <c r="E14" s="493">
        <v>0</v>
      </c>
      <c r="F14" s="493">
        <v>0</v>
      </c>
      <c r="G14" s="198" t="s">
        <v>1257</v>
      </c>
      <c r="H14" s="196" t="s">
        <v>1262</v>
      </c>
      <c r="I14" s="197" t="s">
        <v>8</v>
      </c>
      <c r="J14" s="405" t="s">
        <v>1258</v>
      </c>
      <c r="K14" s="405" t="s">
        <v>9</v>
      </c>
      <c r="L14" s="405" t="s">
        <v>10</v>
      </c>
      <c r="M14" s="405" t="s">
        <v>1259</v>
      </c>
      <c r="N14" s="405" t="s">
        <v>1260</v>
      </c>
      <c r="O14" s="197" t="s">
        <v>1261</v>
      </c>
      <c r="P14" s="405" t="s">
        <v>11</v>
      </c>
      <c r="Q14" s="203" t="s">
        <v>5</v>
      </c>
      <c r="R14" s="197" t="s">
        <v>6</v>
      </c>
      <c r="S14" s="204" t="s">
        <v>13</v>
      </c>
      <c r="T14" s="485"/>
      <c r="U14" s="485"/>
      <c r="W14" s="27" t="s">
        <v>192</v>
      </c>
      <c r="X14" s="27" t="s">
        <v>8</v>
      </c>
      <c r="Y14" s="27" t="s">
        <v>11</v>
      </c>
      <c r="Z14" s="27" t="s">
        <v>193</v>
      </c>
      <c r="AA14" s="27" t="s">
        <v>13</v>
      </c>
      <c r="AB14" s="27" t="s">
        <v>6</v>
      </c>
    </row>
    <row r="15" spans="1:28" ht="24.75" customHeight="1">
      <c r="A15" s="26" t="e">
        <f>Seznam!#REF!</f>
        <v>#REF!</v>
      </c>
      <c r="B15" s="210" t="e">
        <f>Seznam!#REF!</f>
        <v>#REF!</v>
      </c>
      <c r="C15" s="210" t="e">
        <f>Seznam!#REF!</f>
        <v>#REF!</v>
      </c>
      <c r="D15" s="210" t="e">
        <f>Seznam!#REF!</f>
        <v>#REF!</v>
      </c>
      <c r="E15" s="210" t="e">
        <f>Seznam!#REF!</f>
        <v>#REF!</v>
      </c>
      <c r="F15" s="173"/>
      <c r="G15" s="179"/>
      <c r="H15" s="180"/>
      <c r="I15" s="181">
        <f>G15+H15</f>
        <v>0</v>
      </c>
      <c r="J15" s="408"/>
      <c r="K15" s="192"/>
      <c r="L15" s="193"/>
      <c r="M15" s="194"/>
      <c r="N15" s="194"/>
      <c r="O15" s="195" t="e">
        <f>IF($O$2=2,TRUNC(SUM(K15:L15)/2*1000)/1000,IF($O$2=3,TRUNC(SUM(K15:M15)/3*1000)/1000,IF($O$2=4,TRUNC(MEDIAN(K15:N15)*1000)/1000,"???")))</f>
        <v>#NUM!</v>
      </c>
      <c r="P15" s="199" t="e">
        <f>IF(AND(J15=0,O15=0),0,IF(($Q$2-J15-O15)&lt;0,0,$Q$2-J15-O15))</f>
        <v>#NUM!</v>
      </c>
      <c r="Q15" s="193"/>
      <c r="R15" s="183" t="e">
        <f>I15+P15-Q15</f>
        <v>#NUM!</v>
      </c>
      <c r="S15" s="19" t="e">
        <f>R9+R15</f>
        <v>#NUM!</v>
      </c>
      <c r="T15" s="16" t="e">
        <f>RANK(R15,$R$15:$R$17)</f>
        <v>#NUM!</v>
      </c>
      <c r="U15" s="20" t="e">
        <f>RANK(S15,$S$15:$S$17)</f>
        <v>#NUM!</v>
      </c>
      <c r="W15" s="28"/>
      <c r="X15" s="25">
        <f>I15</f>
        <v>0</v>
      </c>
      <c r="Y15" s="25" t="e">
        <f aca="true" t="shared" si="1" ref="Y15:AB17">P15</f>
        <v>#NUM!</v>
      </c>
      <c r="Z15" s="25">
        <f t="shared" si="1"/>
        <v>0</v>
      </c>
      <c r="AA15" s="25" t="e">
        <f t="shared" si="1"/>
        <v>#NUM!</v>
      </c>
      <c r="AB15" s="25" t="e">
        <f t="shared" si="1"/>
        <v>#NUM!</v>
      </c>
    </row>
    <row r="16" spans="1:28" ht="24.75" customHeight="1">
      <c r="A16" s="26" t="e">
        <f>Seznam!#REF!</f>
        <v>#REF!</v>
      </c>
      <c r="B16" s="210" t="e">
        <f>Seznam!#REF!</f>
        <v>#REF!</v>
      </c>
      <c r="C16" s="210" t="e">
        <f>Seznam!#REF!</f>
        <v>#REF!</v>
      </c>
      <c r="D16" s="210" t="e">
        <f>Seznam!#REF!</f>
        <v>#REF!</v>
      </c>
      <c r="E16" s="210" t="e">
        <f>Seznam!#REF!</f>
        <v>#REF!</v>
      </c>
      <c r="F16" s="173"/>
      <c r="G16" s="179"/>
      <c r="H16" s="180"/>
      <c r="I16" s="181">
        <f>G16+H16</f>
        <v>0</v>
      </c>
      <c r="J16" s="408"/>
      <c r="K16" s="192"/>
      <c r="L16" s="193"/>
      <c r="M16" s="194"/>
      <c r="N16" s="194"/>
      <c r="O16" s="195" t="e">
        <f>IF($O$2=2,TRUNC(SUM(K16:L16)/2*1000)/1000,IF($O$2=3,TRUNC(SUM(K16:M16)/3*1000)/1000,IF($O$2=4,TRUNC(MEDIAN(K16:N16)*1000)/1000,"???")))</f>
        <v>#NUM!</v>
      </c>
      <c r="P16" s="199" t="e">
        <f>IF(AND(J16=0,O16=0),0,IF(($Q$2-J16-O16)&lt;0,0,$Q$2-J16-O16))</f>
        <v>#NUM!</v>
      </c>
      <c r="Q16" s="193"/>
      <c r="R16" s="183" t="e">
        <f>I16+P16-Q16</f>
        <v>#NUM!</v>
      </c>
      <c r="S16" s="19" t="e">
        <f>R10+R16</f>
        <v>#NUM!</v>
      </c>
      <c r="T16" s="16" t="e">
        <f>RANK(R16,$R$15:$R$17)</f>
        <v>#NUM!</v>
      </c>
      <c r="U16" s="20" t="e">
        <f>RANK(S16,$S$15:$S$17)</f>
        <v>#NUM!</v>
      </c>
      <c r="W16" s="28"/>
      <c r="X16" s="25">
        <f>I16</f>
        <v>0</v>
      </c>
      <c r="Y16" s="25" t="e">
        <f t="shared" si="1"/>
        <v>#NUM!</v>
      </c>
      <c r="Z16" s="25">
        <f t="shared" si="1"/>
        <v>0</v>
      </c>
      <c r="AA16" s="25" t="e">
        <f t="shared" si="1"/>
        <v>#NUM!</v>
      </c>
      <c r="AB16" s="25" t="e">
        <f t="shared" si="1"/>
        <v>#NUM!</v>
      </c>
    </row>
    <row r="17" spans="1:28" ht="24.75" customHeight="1">
      <c r="A17" s="26" t="e">
        <f>Seznam!#REF!</f>
        <v>#REF!</v>
      </c>
      <c r="B17" s="210" t="e">
        <f>Seznam!#REF!</f>
        <v>#REF!</v>
      </c>
      <c r="C17" s="210" t="e">
        <f>Seznam!#REF!</f>
        <v>#REF!</v>
      </c>
      <c r="D17" s="210" t="e">
        <f>Seznam!#REF!</f>
        <v>#REF!</v>
      </c>
      <c r="E17" s="210" t="e">
        <f>Seznam!#REF!</f>
        <v>#REF!</v>
      </c>
      <c r="F17" s="173"/>
      <c r="G17" s="179"/>
      <c r="H17" s="180"/>
      <c r="I17" s="181">
        <f>G17+H17</f>
        <v>0</v>
      </c>
      <c r="J17" s="408"/>
      <c r="K17" s="192"/>
      <c r="L17" s="193"/>
      <c r="M17" s="194"/>
      <c r="N17" s="194"/>
      <c r="O17" s="195" t="e">
        <f>IF($O$2=2,TRUNC(SUM(K17:L17)/2*1000)/1000,IF($O$2=3,TRUNC(SUM(K17:M17)/3*1000)/1000,IF($O$2=4,TRUNC(MEDIAN(K17:N17)*1000)/1000,"???")))</f>
        <v>#NUM!</v>
      </c>
      <c r="P17" s="199" t="e">
        <f>IF(AND(J17=0,O17=0),0,IF(($Q$2-J17-O17)&lt;0,0,$Q$2-J17-O17))</f>
        <v>#NUM!</v>
      </c>
      <c r="Q17" s="193"/>
      <c r="R17" s="183" t="e">
        <f>I17+P17-Q17</f>
        <v>#NUM!</v>
      </c>
      <c r="S17" s="19" t="e">
        <f>R11+R17</f>
        <v>#NUM!</v>
      </c>
      <c r="T17" s="16" t="e">
        <f>RANK(R17,$R$15:$R$17)</f>
        <v>#NUM!</v>
      </c>
      <c r="U17" s="20" t="e">
        <f>RANK(S17,$S$15:$S$17)</f>
        <v>#NUM!</v>
      </c>
      <c r="W17" s="28"/>
      <c r="X17" s="25">
        <f>I17</f>
        <v>0</v>
      </c>
      <c r="Y17" s="25" t="e">
        <f t="shared" si="1"/>
        <v>#NUM!</v>
      </c>
      <c r="Z17" s="25">
        <f t="shared" si="1"/>
        <v>0</v>
      </c>
      <c r="AA17" s="25" t="e">
        <f t="shared" si="1"/>
        <v>#NUM!</v>
      </c>
      <c r="AB17" s="25" t="e">
        <f t="shared" si="1"/>
        <v>#NUM!</v>
      </c>
    </row>
  </sheetData>
  <sheetProtection/>
  <mergeCells count="16">
    <mergeCell ref="T7:T8"/>
    <mergeCell ref="U7:U8"/>
    <mergeCell ref="A13:A14"/>
    <mergeCell ref="B13:B14"/>
    <mergeCell ref="C13:C14"/>
    <mergeCell ref="D13:D14"/>
    <mergeCell ref="E13:E14"/>
    <mergeCell ref="F13:F14"/>
    <mergeCell ref="T13:T14"/>
    <mergeCell ref="U13:U14"/>
    <mergeCell ref="A7:A8"/>
    <mergeCell ref="B7:B8"/>
    <mergeCell ref="C7:C8"/>
    <mergeCell ref="D7:D8"/>
    <mergeCell ref="E7:E8"/>
    <mergeCell ref="F7:F8"/>
  </mergeCells>
  <conditionalFormatting sqref="G15:H17 G9:H11 J9:N11 J15:N17">
    <cfRule type="cellIs" priority="4" dxfId="3" operator="equal" stopIfTrue="1">
      <formula>0</formula>
    </cfRule>
  </conditionalFormatting>
  <conditionalFormatting sqref="I15:I17 I9:I11">
    <cfRule type="cellIs" priority="2" dxfId="0" operator="equal" stopIfTrue="1">
      <formula>0</formula>
    </cfRule>
    <cfRule type="cellIs" priority="3" dxfId="0" operator="greaterThan" stopIfTrue="1">
      <formula>-100</formula>
    </cfRule>
  </conditionalFormatting>
  <conditionalFormatting sqref="O15:O17 O9:O11">
    <cfRule type="cellIs" priority="1" dxfId="0" operator="greaterThan" stopIfTrue="1">
      <formula>-100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9.75390625" style="70" customWidth="1"/>
    <col min="2" max="2" width="5.875" style="70" bestFit="1" customWidth="1"/>
    <col min="3" max="3" width="23.75390625" style="70" customWidth="1"/>
    <col min="4" max="4" width="6.75390625" style="69" customWidth="1"/>
    <col min="5" max="5" width="31.75390625" style="70" bestFit="1" customWidth="1"/>
    <col min="6" max="6" width="5.00390625" style="69" customWidth="1"/>
    <col min="7" max="7" width="6.25390625" style="70" bestFit="1" customWidth="1"/>
    <col min="8" max="8" width="9.375" style="70" bestFit="1" customWidth="1"/>
    <col min="9" max="9" width="7.125" style="70" bestFit="1" customWidth="1"/>
    <col min="10" max="10" width="8.875" style="70" bestFit="1" customWidth="1"/>
    <col min="11" max="16384" width="9.125" style="70" customWidth="1"/>
  </cols>
  <sheetData>
    <row r="1" spans="1:10" ht="24.75">
      <c r="A1" s="506" t="s">
        <v>1042</v>
      </c>
      <c r="B1" s="506"/>
      <c r="C1" s="506"/>
      <c r="D1" s="506"/>
      <c r="E1" s="506"/>
      <c r="F1" s="506"/>
      <c r="G1" s="506"/>
      <c r="H1" s="506"/>
      <c r="I1" s="39"/>
      <c r="J1" s="39"/>
    </row>
    <row r="2" spans="1:10" ht="15">
      <c r="A2" s="40"/>
      <c r="B2" s="41"/>
      <c r="D2" s="40"/>
      <c r="E2" s="41"/>
      <c r="F2" s="41"/>
      <c r="G2" s="40"/>
      <c r="H2" s="40"/>
      <c r="I2" s="40"/>
      <c r="J2" s="40"/>
    </row>
    <row r="3" spans="1:10" ht="40.5">
      <c r="A3" s="507" t="s">
        <v>1376</v>
      </c>
      <c r="B3" s="507"/>
      <c r="C3" s="507"/>
      <c r="D3" s="507"/>
      <c r="E3" s="507"/>
      <c r="F3" s="507"/>
      <c r="G3" s="507"/>
      <c r="H3" s="507"/>
      <c r="I3" s="42"/>
      <c r="J3" s="42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0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46"/>
      <c r="J5" s="46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44"/>
    </row>
    <row r="7" spans="1:10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46"/>
      <c r="J7" s="46"/>
    </row>
    <row r="8" spans="1:10" ht="20.25" thickBot="1">
      <c r="A8" s="47" t="str">
        <f>Popis!$B$6</f>
        <v>2.kategorie - Přípravka B, ročník 2012</v>
      </c>
      <c r="B8" s="41"/>
      <c r="C8" s="48"/>
      <c r="D8" s="48"/>
      <c r="E8" s="48"/>
      <c r="F8" s="41"/>
      <c r="G8" s="48"/>
      <c r="H8" s="48"/>
      <c r="I8" s="48"/>
      <c r="J8" s="48"/>
    </row>
    <row r="9" spans="1:10" ht="20.25" thickTop="1">
      <c r="A9" s="49"/>
      <c r="B9" s="50"/>
      <c r="C9" s="292"/>
      <c r="D9" s="52"/>
      <c r="E9" s="53"/>
      <c r="F9" s="54"/>
      <c r="G9" s="504" t="str">
        <f>Kat1S1</f>
        <v>sestava bez náčiní</v>
      </c>
      <c r="H9" s="505"/>
      <c r="I9" s="505"/>
      <c r="J9" s="55"/>
    </row>
    <row r="10" spans="1:10" ht="16.5">
      <c r="A10" s="56" t="s">
        <v>1043</v>
      </c>
      <c r="B10" s="57" t="s">
        <v>1044</v>
      </c>
      <c r="C10" s="58" t="s">
        <v>1045</v>
      </c>
      <c r="D10" s="293" t="s">
        <v>2</v>
      </c>
      <c r="E10" s="60" t="s">
        <v>3</v>
      </c>
      <c r="F10" s="61" t="s">
        <v>4</v>
      </c>
      <c r="G10" s="62" t="s">
        <v>1046</v>
      </c>
      <c r="H10" s="62" t="s">
        <v>1047</v>
      </c>
      <c r="I10" s="63" t="s">
        <v>5</v>
      </c>
      <c r="J10" s="56" t="s">
        <v>1048</v>
      </c>
    </row>
    <row r="11" spans="1:10" ht="15.75" thickBot="1">
      <c r="A11" s="409"/>
      <c r="B11" s="410"/>
      <c r="C11" s="411"/>
      <c r="D11" s="412"/>
      <c r="E11" s="413"/>
      <c r="F11" s="409"/>
      <c r="G11" s="414" t="s">
        <v>8</v>
      </c>
      <c r="H11" s="414" t="s">
        <v>11</v>
      </c>
      <c r="I11" s="415"/>
      <c r="J11" s="416"/>
    </row>
    <row r="12" spans="1:10" s="65" customFormat="1" ht="17.25" thickTop="1">
      <c r="A12" s="294">
        <v>1</v>
      </c>
      <c r="B12" s="294">
        <f>Seznam!B10</f>
        <v>7</v>
      </c>
      <c r="C12" s="295" t="str">
        <f>Seznam!C10</f>
        <v>Pintová Andrea</v>
      </c>
      <c r="D12" s="294">
        <f>Seznam!D10</f>
        <v>2012</v>
      </c>
      <c r="E12" s="296" t="str">
        <f>Seznam!E10</f>
        <v>RG Proactive Milevsko</v>
      </c>
      <c r="F12" s="294" t="str">
        <f>Seznam!F10</f>
        <v>CZE</v>
      </c>
      <c r="G12" s="336">
        <f>'Z2'!X14</f>
        <v>2.6</v>
      </c>
      <c r="H12" s="297">
        <f>'Z2'!Y14</f>
        <v>6.550000000000001</v>
      </c>
      <c r="I12" s="298">
        <f>'Z2'!Z14</f>
        <v>0</v>
      </c>
      <c r="J12" s="299">
        <f>'Z2'!AA14</f>
        <v>9.15</v>
      </c>
    </row>
    <row r="13" spans="1:10" s="65" customFormat="1" ht="16.5">
      <c r="A13" s="294">
        <v>2</v>
      </c>
      <c r="B13" s="294">
        <f>Seznam!B8</f>
        <v>5</v>
      </c>
      <c r="C13" s="295" t="str">
        <f>Seznam!C8</f>
        <v>Pěstová Linda</v>
      </c>
      <c r="D13" s="294">
        <f>Seznam!D8</f>
        <v>2012</v>
      </c>
      <c r="E13" s="296" t="str">
        <f>Seznam!E8</f>
        <v>SKMG Máj České Budějovice</v>
      </c>
      <c r="F13" s="294" t="str">
        <f>Seznam!F8</f>
        <v>CZE</v>
      </c>
      <c r="G13" s="336">
        <f>'Z2'!X12</f>
        <v>1.1</v>
      </c>
      <c r="H13" s="297">
        <f>'Z2'!Y12</f>
        <v>4.199999999999999</v>
      </c>
      <c r="I13" s="298">
        <f>'Z2'!Z12</f>
        <v>0</v>
      </c>
      <c r="J13" s="299">
        <f>'Z2'!AA12</f>
        <v>5.299999999999999</v>
      </c>
    </row>
    <row r="14" spans="1:10" s="65" customFormat="1" ht="16.5">
      <c r="A14" s="294">
        <v>3</v>
      </c>
      <c r="B14" s="294">
        <f>Seznam!B5</f>
        <v>1</v>
      </c>
      <c r="C14" s="295" t="str">
        <f>Seznam!C5</f>
        <v>Korálová Viktorie</v>
      </c>
      <c r="D14" s="294">
        <f>Seznam!D5</f>
        <v>2012</v>
      </c>
      <c r="E14" s="296" t="str">
        <f>Seznam!E5</f>
        <v>SKMG Máj České Budějovice</v>
      </c>
      <c r="F14" s="294" t="str">
        <f>Seznam!F5</f>
        <v>CZE</v>
      </c>
      <c r="G14" s="336">
        <f>'Z2'!X9</f>
        <v>1.5</v>
      </c>
      <c r="H14" s="297">
        <f>'Z2'!Y9</f>
        <v>3.6500000000000004</v>
      </c>
      <c r="I14" s="298">
        <f>'Z2'!Z9</f>
        <v>0</v>
      </c>
      <c r="J14" s="299">
        <f>'Z2'!AA9</f>
        <v>5.15</v>
      </c>
    </row>
    <row r="15" spans="1:10" s="65" customFormat="1" ht="15">
      <c r="A15" s="278">
        <v>4</v>
      </c>
      <c r="B15" s="278">
        <f>Seznam!B9</f>
        <v>6</v>
      </c>
      <c r="C15" s="279" t="str">
        <f>Seznam!C9</f>
        <v>Horáková Nela</v>
      </c>
      <c r="D15" s="278">
        <f>Seznam!D9</f>
        <v>2012</v>
      </c>
      <c r="E15" s="280" t="str">
        <f>Seznam!E9</f>
        <v>TJ Sokol Bernartice</v>
      </c>
      <c r="F15" s="278" t="str">
        <f>Seznam!F9</f>
        <v>CZE</v>
      </c>
      <c r="G15" s="337">
        <f>'Z2'!X13</f>
        <v>1.3</v>
      </c>
      <c r="H15" s="281">
        <f>'Z2'!Y13</f>
        <v>3.3499999999999996</v>
      </c>
      <c r="I15" s="282">
        <f>'Z2'!Z13</f>
        <v>0</v>
      </c>
      <c r="J15" s="283">
        <f>'Z2'!AA13</f>
        <v>4.6499999999999995</v>
      </c>
    </row>
    <row r="16" spans="1:10" s="65" customFormat="1" ht="15">
      <c r="A16" s="278">
        <v>5</v>
      </c>
      <c r="B16" s="278">
        <f>Seznam!B11</f>
        <v>8</v>
      </c>
      <c r="C16" s="279" t="str">
        <f>Seznam!C11</f>
        <v>Návarová Michaela</v>
      </c>
      <c r="D16" s="278">
        <f>Seznam!D11</f>
        <v>2012</v>
      </c>
      <c r="E16" s="280" t="str">
        <f>Seznam!E11</f>
        <v>SKMG Máj České Budějovice</v>
      </c>
      <c r="F16" s="278" t="str">
        <f>Seznam!F11</f>
        <v>CZE</v>
      </c>
      <c r="G16" s="337">
        <f>'Z2'!X15</f>
        <v>0.7</v>
      </c>
      <c r="H16" s="281">
        <f>'Z2'!Y15</f>
        <v>3.55</v>
      </c>
      <c r="I16" s="282">
        <f>'Z2'!Z15</f>
        <v>0</v>
      </c>
      <c r="J16" s="283">
        <f>'Z2'!AA15</f>
        <v>4.25</v>
      </c>
    </row>
    <row r="17" spans="1:10" s="65" customFormat="1" ht="15">
      <c r="A17" s="278">
        <v>6</v>
      </c>
      <c r="B17" s="278">
        <f>Seznam!B7</f>
        <v>4</v>
      </c>
      <c r="C17" s="279" t="str">
        <f>Seznam!C7</f>
        <v>Frantíková Stela</v>
      </c>
      <c r="D17" s="278">
        <f>Seznam!D7</f>
        <v>2012</v>
      </c>
      <c r="E17" s="280" t="str">
        <f>Seznam!E7</f>
        <v>SKMG Máj České Budějovice</v>
      </c>
      <c r="F17" s="278" t="str">
        <f>Seznam!F7</f>
        <v>CZE</v>
      </c>
      <c r="G17" s="337">
        <f>'Z2'!X11</f>
        <v>1.1</v>
      </c>
      <c r="H17" s="281">
        <f>'Z2'!Y11</f>
        <v>3</v>
      </c>
      <c r="I17" s="282">
        <f>'Z2'!Z11</f>
        <v>0</v>
      </c>
      <c r="J17" s="283">
        <f>'Z2'!AA11</f>
        <v>4.1</v>
      </c>
    </row>
    <row r="18" spans="1:10" s="65" customFormat="1" ht="15">
      <c r="A18" s="278">
        <v>7</v>
      </c>
      <c r="B18" s="278">
        <f>Seznam!B6</f>
        <v>3</v>
      </c>
      <c r="C18" s="279" t="str">
        <f>Seznam!C6</f>
        <v>Strupková Sára</v>
      </c>
      <c r="D18" s="278">
        <f>Seznam!D6</f>
        <v>2012</v>
      </c>
      <c r="E18" s="280" t="str">
        <f>Seznam!E6</f>
        <v>MG TJ Jiskra Humpolec</v>
      </c>
      <c r="F18" s="278" t="str">
        <f>Seznam!F6</f>
        <v>CZE</v>
      </c>
      <c r="G18" s="337">
        <f>'Z2'!X10</f>
        <v>0.9</v>
      </c>
      <c r="H18" s="281">
        <f>'Z2'!Y10</f>
        <v>3.1500000000000004</v>
      </c>
      <c r="I18" s="282">
        <f>'Z2'!Z10</f>
        <v>0</v>
      </c>
      <c r="J18" s="283">
        <f>'Z2'!AA10</f>
        <v>4.050000000000001</v>
      </c>
    </row>
    <row r="19" spans="1:10" s="65" customFormat="1" ht="15">
      <c r="A19" s="278">
        <v>8</v>
      </c>
      <c r="B19" s="278">
        <f>Seznam!B12</f>
        <v>9</v>
      </c>
      <c r="C19" s="279" t="str">
        <f>Seznam!C12</f>
        <v>Míková Teodora</v>
      </c>
      <c r="D19" s="278">
        <f>Seznam!D12</f>
        <v>2012</v>
      </c>
      <c r="E19" s="280" t="str">
        <f>Seznam!E12</f>
        <v>GSK Tábor</v>
      </c>
      <c r="F19" s="278" t="str">
        <f>Seznam!F12</f>
        <v>CZE</v>
      </c>
      <c r="G19" s="337">
        <f>'Z2'!X16</f>
        <v>0.7</v>
      </c>
      <c r="H19" s="281">
        <f>'Z2'!Y16</f>
        <v>3.3</v>
      </c>
      <c r="I19" s="282">
        <f>'Z2'!Z16</f>
        <v>0</v>
      </c>
      <c r="J19" s="283">
        <f>'Z2'!AA16</f>
        <v>4</v>
      </c>
    </row>
    <row r="20" spans="1:10" s="65" customFormat="1" ht="15">
      <c r="A20" s="239">
        <v>9</v>
      </c>
      <c r="B20" s="239">
        <f>Seznam!B13</f>
        <v>10</v>
      </c>
      <c r="C20" s="240" t="str">
        <f>Seznam!C13</f>
        <v>Kálalová Emma</v>
      </c>
      <c r="D20" s="239">
        <f>Seznam!D13</f>
        <v>2012</v>
      </c>
      <c r="E20" s="241" t="str">
        <f>Seznam!E13</f>
        <v>SKMG Máj České Budějovice</v>
      </c>
      <c r="F20" s="239" t="str">
        <f>Seznam!F13</f>
        <v>CZE</v>
      </c>
      <c r="G20" s="338">
        <f>'Z2'!X17</f>
        <v>0.7</v>
      </c>
      <c r="H20" s="100">
        <f>'Z2'!Y17</f>
        <v>2.6500000000000004</v>
      </c>
      <c r="I20" s="177">
        <f>'Z2'!Z17</f>
        <v>0</v>
      </c>
      <c r="J20" s="242">
        <f>'Z2'!AA17</f>
        <v>3.3500000000000005</v>
      </c>
    </row>
    <row r="21" spans="1:10" ht="36" customHeight="1">
      <c r="A21" s="67"/>
      <c r="B21" s="68"/>
      <c r="C21" s="68"/>
      <c r="E21" s="68"/>
      <c r="G21" s="68"/>
      <c r="H21" s="68"/>
      <c r="I21" s="68"/>
      <c r="J21" s="68"/>
    </row>
    <row r="22" spans="1:10" ht="20.25" thickBot="1">
      <c r="A22" s="47" t="str">
        <f>Popis!$B$7</f>
        <v>3a.kategorie - Naděje nejmladší ročník 2011</v>
      </c>
      <c r="B22" s="41"/>
      <c r="C22" s="48"/>
      <c r="D22" s="48"/>
      <c r="E22" s="48"/>
      <c r="F22" s="41"/>
      <c r="G22" s="48"/>
      <c r="H22" s="48"/>
      <c r="I22" s="48"/>
      <c r="J22" s="48"/>
    </row>
    <row r="23" spans="1:10" ht="20.25" thickTop="1">
      <c r="A23" s="49"/>
      <c r="B23" s="50"/>
      <c r="C23" s="51"/>
      <c r="D23" s="52"/>
      <c r="E23" s="53"/>
      <c r="F23" s="54"/>
      <c r="G23" s="504" t="str">
        <f>Kat1S1</f>
        <v>sestava bez náčiní</v>
      </c>
      <c r="H23" s="505"/>
      <c r="I23" s="505"/>
      <c r="J23" s="55"/>
    </row>
    <row r="24" spans="1:10" ht="16.5">
      <c r="A24" s="56" t="s">
        <v>1043</v>
      </c>
      <c r="B24" s="57" t="s">
        <v>1044</v>
      </c>
      <c r="C24" s="58" t="s">
        <v>1045</v>
      </c>
      <c r="D24" s="59" t="s">
        <v>2</v>
      </c>
      <c r="E24" s="60" t="s">
        <v>3</v>
      </c>
      <c r="F24" s="61" t="s">
        <v>4</v>
      </c>
      <c r="G24" s="62" t="s">
        <v>1046</v>
      </c>
      <c r="H24" s="62" t="s">
        <v>1047</v>
      </c>
      <c r="I24" s="63" t="s">
        <v>5</v>
      </c>
      <c r="J24" s="56" t="s">
        <v>1048</v>
      </c>
    </row>
    <row r="25" spans="1:10" ht="15.75" thickBot="1">
      <c r="A25" s="251"/>
      <c r="B25" s="252"/>
      <c r="C25" s="253"/>
      <c r="D25" s="254"/>
      <c r="E25" s="255"/>
      <c r="F25" s="266"/>
      <c r="G25" s="64" t="s">
        <v>8</v>
      </c>
      <c r="H25" s="64" t="s">
        <v>11</v>
      </c>
      <c r="I25" s="256"/>
      <c r="J25" s="251"/>
    </row>
    <row r="26" spans="1:10" ht="17.25" thickTop="1">
      <c r="A26" s="430" t="s">
        <v>1440</v>
      </c>
      <c r="B26" s="430">
        <f>Seznam!B17</f>
        <v>4</v>
      </c>
      <c r="C26" s="431" t="str">
        <f>Seznam!C17</f>
        <v>Lopes De Mendonca Elisa</v>
      </c>
      <c r="D26" s="430">
        <f>Seznam!D17</f>
        <v>2011</v>
      </c>
      <c r="E26" s="432" t="str">
        <f>Seznam!E17</f>
        <v>TJ Sokol Bernartice</v>
      </c>
      <c r="F26" s="430" t="str">
        <f>Seznam!F17</f>
        <v>CZE</v>
      </c>
      <c r="G26" s="433">
        <f>'Z3a'!X12</f>
        <v>1.2</v>
      </c>
      <c r="H26" s="302">
        <f>'Z3a'!Y12</f>
        <v>4.2</v>
      </c>
      <c r="I26" s="434">
        <f>'Z3a'!Z12</f>
        <v>0</v>
      </c>
      <c r="J26" s="435">
        <f>'Z3a'!AA12</f>
        <v>5.4</v>
      </c>
    </row>
    <row r="27" spans="1:10" ht="16.5">
      <c r="A27" s="436" t="s">
        <v>1440</v>
      </c>
      <c r="B27" s="436">
        <f>Seznam!B18</f>
        <v>5</v>
      </c>
      <c r="C27" s="437" t="str">
        <f>Seznam!C18</f>
        <v>Pouzarová Linda</v>
      </c>
      <c r="D27" s="436">
        <f>Seznam!D18</f>
        <v>2011</v>
      </c>
      <c r="E27" s="438" t="str">
        <f>Seznam!E18</f>
        <v>SKMG Máj České Budějovice</v>
      </c>
      <c r="F27" s="436" t="str">
        <f>Seznam!F18</f>
        <v>CZE</v>
      </c>
      <c r="G27" s="439">
        <f>'Z3a'!X13</f>
        <v>1.7999999999999998</v>
      </c>
      <c r="H27" s="301">
        <f>'Z3a'!Y13</f>
        <v>3.5999999999999996</v>
      </c>
      <c r="I27" s="440">
        <f>'Z3a'!Z13</f>
        <v>0</v>
      </c>
      <c r="J27" s="441">
        <f>'Z3a'!AA13</f>
        <v>5.3999999999999995</v>
      </c>
    </row>
    <row r="28" spans="1:10" ht="16.5">
      <c r="A28" s="436">
        <v>3</v>
      </c>
      <c r="B28" s="436">
        <f>Seznam!B14</f>
        <v>1</v>
      </c>
      <c r="C28" s="437" t="str">
        <f>Seznam!C14</f>
        <v>Petscherová Natálie</v>
      </c>
      <c r="D28" s="436">
        <f>Seznam!D14</f>
        <v>2011</v>
      </c>
      <c r="E28" s="438" t="str">
        <f>Seznam!E14</f>
        <v>SKMG Máj České Budějovice</v>
      </c>
      <c r="F28" s="436" t="str">
        <f>Seznam!F14</f>
        <v>CZE</v>
      </c>
      <c r="G28" s="439">
        <f>'Z3a'!X9</f>
        <v>1</v>
      </c>
      <c r="H28" s="301">
        <f>'Z3a'!Y9</f>
        <v>3.95</v>
      </c>
      <c r="I28" s="440">
        <f>'Z3a'!Z9</f>
        <v>0</v>
      </c>
      <c r="J28" s="441">
        <f>'Z3a'!AA9</f>
        <v>4.95</v>
      </c>
    </row>
    <row r="29" spans="1:10" ht="15">
      <c r="A29" s="239">
        <v>4</v>
      </c>
      <c r="B29" s="239">
        <f>Seznam!B16</f>
        <v>3</v>
      </c>
      <c r="C29" s="240" t="str">
        <f>Seznam!C16</f>
        <v>Kratochvílová Monika</v>
      </c>
      <c r="D29" s="239">
        <f>Seznam!D16</f>
        <v>2011</v>
      </c>
      <c r="E29" s="241" t="str">
        <f>Seznam!E16</f>
        <v>GSK Tábor</v>
      </c>
      <c r="F29" s="239" t="str">
        <f>Seznam!F16</f>
        <v>CZE</v>
      </c>
      <c r="G29" s="338">
        <f>'Z3a'!X11</f>
        <v>0.6</v>
      </c>
      <c r="H29" s="100">
        <f>'Z3a'!Y11</f>
        <v>3.7500000000000004</v>
      </c>
      <c r="I29" s="177">
        <f>'Z3a'!Z11</f>
        <v>0</v>
      </c>
      <c r="J29" s="242">
        <f>'Z3a'!AA11</f>
        <v>4.3500000000000005</v>
      </c>
    </row>
    <row r="30" spans="1:10" ht="15">
      <c r="A30" s="239">
        <v>5</v>
      </c>
      <c r="B30" s="239">
        <f>Seznam!B15</f>
        <v>2</v>
      </c>
      <c r="C30" s="240" t="str">
        <f>Seznam!C15</f>
        <v>Bártlová Stela</v>
      </c>
      <c r="D30" s="239">
        <f>Seznam!D15</f>
        <v>2011</v>
      </c>
      <c r="E30" s="241" t="str">
        <f>Seznam!E15</f>
        <v>MG TJ Jiskra Humpolec</v>
      </c>
      <c r="F30" s="239" t="str">
        <f>Seznam!F15</f>
        <v>CZE</v>
      </c>
      <c r="G30" s="338">
        <f>'Z3a'!X10</f>
        <v>0.8999999999999999</v>
      </c>
      <c r="H30" s="100">
        <f>'Z3a'!Y10</f>
        <v>2.75</v>
      </c>
      <c r="I30" s="177">
        <f>'Z3a'!Z10</f>
        <v>0</v>
      </c>
      <c r="J30" s="242">
        <f>'Z3a'!AA10</f>
        <v>3.65</v>
      </c>
    </row>
  </sheetData>
  <sheetProtection/>
  <mergeCells count="6">
    <mergeCell ref="G23:I23"/>
    <mergeCell ref="G9:I9"/>
    <mergeCell ref="A1:H1"/>
    <mergeCell ref="A3:H3"/>
    <mergeCell ref="A5:H5"/>
    <mergeCell ref="A7:H7"/>
  </mergeCells>
  <printOptions horizontalCentered="1" verticalCentered="1"/>
  <pageMargins left="0" right="0" top="0.7874015748031497" bottom="0.1968503937007874" header="0" footer="0"/>
  <pageSetup fitToHeight="1" fitToWidth="1" orientation="landscape" paperSize="9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22">
      <selection activeCell="D16" sqref="D16"/>
    </sheetView>
  </sheetViews>
  <sheetFormatPr defaultColWidth="9.00390625" defaultRowHeight="12.75"/>
  <cols>
    <col min="1" max="1" width="6.375" style="70" customWidth="1"/>
    <col min="2" max="2" width="5.875" style="70" bestFit="1" customWidth="1"/>
    <col min="3" max="3" width="20.75390625" style="70" customWidth="1"/>
    <col min="4" max="4" width="6.75390625" style="69" customWidth="1"/>
    <col min="5" max="5" width="27.75390625" style="70" bestFit="1" customWidth="1"/>
    <col min="6" max="6" width="5.00390625" style="69" hidden="1" customWidth="1"/>
    <col min="7" max="8" width="9.375" style="70" bestFit="1" customWidth="1"/>
    <col min="9" max="9" width="8.875" style="70" bestFit="1" customWidth="1"/>
    <col min="10" max="10" width="8.875" style="70" customWidth="1"/>
    <col min="11" max="11" width="0" style="70" hidden="1" customWidth="1"/>
    <col min="12" max="16384" width="9.125" style="70" customWidth="1"/>
  </cols>
  <sheetData>
    <row r="1" spans="1:10" ht="24.75">
      <c r="A1" s="506" t="s">
        <v>1042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ht="15">
      <c r="A2" s="40"/>
      <c r="B2" s="41"/>
      <c r="D2" s="40"/>
      <c r="E2" s="41"/>
      <c r="F2" s="41"/>
      <c r="G2" s="40"/>
      <c r="H2" s="40"/>
      <c r="I2" s="40"/>
      <c r="J2" s="48"/>
    </row>
    <row r="3" spans="1:10" ht="40.5">
      <c r="A3" s="507" t="str">
        <f>Název</f>
        <v>3. závod 28. ročníku Jihočeské ligy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104"/>
    </row>
    <row r="5" spans="1:10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104"/>
    </row>
    <row r="7" spans="1:10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508"/>
      <c r="J7" s="508"/>
    </row>
    <row r="8" ht="20.25" thickBot="1">
      <c r="A8" s="47" t="str">
        <f>Popis!$B$8</f>
        <v>3b.kategorie - Naděje nejmladší, ročník 2011</v>
      </c>
    </row>
    <row r="9" spans="1:16" ht="17.25" thickTop="1">
      <c r="A9" s="71"/>
      <c r="B9" s="72"/>
      <c r="C9" s="73"/>
      <c r="D9" s="74"/>
      <c r="E9" s="75"/>
      <c r="F9" s="245"/>
      <c r="G9" s="511" t="s">
        <v>1036</v>
      </c>
      <c r="H9" s="511"/>
      <c r="I9" s="511"/>
      <c r="J9" s="512"/>
      <c r="K9" s="513" t="s">
        <v>1438</v>
      </c>
      <c r="L9" s="514"/>
      <c r="M9" s="514"/>
      <c r="N9" s="514"/>
      <c r="O9" s="515"/>
      <c r="P9" s="105"/>
    </row>
    <row r="10" spans="1:16" ht="16.5">
      <c r="A10" s="77" t="s">
        <v>1043</v>
      </c>
      <c r="B10" s="78" t="s">
        <v>1044</v>
      </c>
      <c r="C10" s="79" t="s">
        <v>1045</v>
      </c>
      <c r="D10" s="80" t="s">
        <v>2</v>
      </c>
      <c r="E10" s="81" t="s">
        <v>3</v>
      </c>
      <c r="F10" s="246" t="s">
        <v>4</v>
      </c>
      <c r="G10" s="243" t="s">
        <v>1046</v>
      </c>
      <c r="H10" s="82" t="s">
        <v>1047</v>
      </c>
      <c r="I10" s="82" t="s">
        <v>5</v>
      </c>
      <c r="J10" s="83" t="s">
        <v>1048</v>
      </c>
      <c r="K10" s="509" t="s">
        <v>1050</v>
      </c>
      <c r="L10" s="62" t="s">
        <v>1046</v>
      </c>
      <c r="M10" s="82" t="s">
        <v>1047</v>
      </c>
      <c r="N10" s="82" t="s">
        <v>5</v>
      </c>
      <c r="O10" s="83" t="s">
        <v>1048</v>
      </c>
      <c r="P10" s="106" t="s">
        <v>1051</v>
      </c>
    </row>
    <row r="11" spans="1:16" ht="15.75" thickBot="1">
      <c r="A11" s="84"/>
      <c r="B11" s="85"/>
      <c r="C11" s="86"/>
      <c r="D11" s="87"/>
      <c r="E11" s="88"/>
      <c r="F11" s="247"/>
      <c r="G11" s="244" t="s">
        <v>8</v>
      </c>
      <c r="H11" s="89" t="s">
        <v>11</v>
      </c>
      <c r="I11" s="89"/>
      <c r="J11" s="90"/>
      <c r="K11" s="510"/>
      <c r="L11" s="64" t="s">
        <v>8</v>
      </c>
      <c r="M11" s="89" t="s">
        <v>11</v>
      </c>
      <c r="N11" s="89"/>
      <c r="O11" s="90"/>
      <c r="P11" s="107"/>
    </row>
    <row r="12" spans="1:16" ht="17.25" thickTop="1">
      <c r="A12" s="311">
        <v>1</v>
      </c>
      <c r="B12" s="311">
        <f>Seznam!B19</f>
        <v>2</v>
      </c>
      <c r="C12" s="312" t="str">
        <f>Seznam!C19</f>
        <v>Filipová Eliška</v>
      </c>
      <c r="D12" s="313">
        <f>Seznam!D19</f>
        <v>2011</v>
      </c>
      <c r="E12" s="314" t="str">
        <f>Seznam!E19</f>
        <v>RG Proactive Milevsko</v>
      </c>
      <c r="F12" s="311" t="str">
        <f>Seznam!F19</f>
        <v>CZE</v>
      </c>
      <c r="G12" s="301">
        <f>'Z3b'!X9</f>
        <v>1.4000000000000001</v>
      </c>
      <c r="H12" s="301">
        <f>'Z3b'!Y9</f>
        <v>5.55</v>
      </c>
      <c r="I12" s="315">
        <f>'Z3b'!Z9</f>
        <v>0</v>
      </c>
      <c r="J12" s="316">
        <f>'Z3b'!AA9</f>
        <v>6.95</v>
      </c>
      <c r="K12" s="317"/>
      <c r="L12" s="301">
        <f>'Z3b'!X15</f>
        <v>1</v>
      </c>
      <c r="M12" s="301">
        <f>'Z3b'!Y15</f>
        <v>2.2</v>
      </c>
      <c r="N12" s="315">
        <f>'Z3b'!Z15</f>
        <v>0</v>
      </c>
      <c r="O12" s="316">
        <f>'Z3b'!AA15</f>
        <v>3.2</v>
      </c>
      <c r="P12" s="318">
        <f>'Z3b'!AB15</f>
        <v>10.15</v>
      </c>
    </row>
    <row r="13" spans="1:16" ht="16.5">
      <c r="A13" s="311">
        <v>2</v>
      </c>
      <c r="B13" s="311">
        <f>Seznam!B20</f>
        <v>3</v>
      </c>
      <c r="C13" s="312" t="str">
        <f>Seznam!C20</f>
        <v>Procházková Beata</v>
      </c>
      <c r="D13" s="313">
        <f>Seznam!D20</f>
        <v>2011</v>
      </c>
      <c r="E13" s="314" t="str">
        <f>Seznam!E20</f>
        <v>GSK Tábor</v>
      </c>
      <c r="F13" s="311" t="str">
        <f>Seznam!F20</f>
        <v>CZE</v>
      </c>
      <c r="G13" s="301">
        <f>'Z3b'!X10</f>
        <v>1</v>
      </c>
      <c r="H13" s="301">
        <f>'Z3b'!Y10</f>
        <v>5.2</v>
      </c>
      <c r="I13" s="315">
        <f>'Z3b'!Z10</f>
        <v>0</v>
      </c>
      <c r="J13" s="316">
        <f>'Z3b'!AA10</f>
        <v>6.2</v>
      </c>
      <c r="K13" s="317"/>
      <c r="L13" s="301">
        <f>'Z3b'!X16</f>
        <v>0.6</v>
      </c>
      <c r="M13" s="301">
        <f>'Z3b'!Y16</f>
        <v>2.45</v>
      </c>
      <c r="N13" s="315">
        <f>'Z3b'!Z16</f>
        <v>0</v>
      </c>
      <c r="O13" s="316">
        <f>'Z3b'!AA16</f>
        <v>3.0500000000000003</v>
      </c>
      <c r="P13" s="318">
        <f>'Z3b'!AB16</f>
        <v>9.25</v>
      </c>
    </row>
    <row r="14" spans="1:16" ht="16.5">
      <c r="A14" s="311">
        <v>3</v>
      </c>
      <c r="B14" s="311">
        <f>Seznam!B21</f>
        <v>4</v>
      </c>
      <c r="C14" s="312" t="str">
        <f>Seznam!C21</f>
        <v>Škochová Adéla</v>
      </c>
      <c r="D14" s="313">
        <f>Seznam!D21</f>
        <v>2011</v>
      </c>
      <c r="E14" s="314" t="str">
        <f>Seznam!E21</f>
        <v>RG Proactive Milevsko</v>
      </c>
      <c r="F14" s="311" t="str">
        <f>Seznam!F21</f>
        <v>CZE</v>
      </c>
      <c r="G14" s="301">
        <f>'Z3b'!X11</f>
        <v>1.5</v>
      </c>
      <c r="H14" s="301">
        <f>'Z3b'!Y11</f>
        <v>4.6</v>
      </c>
      <c r="I14" s="315">
        <f>'Z3b'!Z11</f>
        <v>0</v>
      </c>
      <c r="J14" s="316">
        <f>'Z3b'!AA11</f>
        <v>6.1</v>
      </c>
      <c r="K14" s="317"/>
      <c r="L14" s="301">
        <f>'Z3b'!X17</f>
        <v>0.4</v>
      </c>
      <c r="M14" s="301">
        <f>'Z3b'!Y17</f>
        <v>1.75</v>
      </c>
      <c r="N14" s="315">
        <f>'Z3b'!Z17</f>
        <v>0</v>
      </c>
      <c r="O14" s="316">
        <f>'Z3b'!AA17</f>
        <v>2.15</v>
      </c>
      <c r="P14" s="318">
        <f>'Z3b'!AB17</f>
        <v>8.25</v>
      </c>
    </row>
    <row r="19" ht="20.25" thickBot="1">
      <c r="A19" s="47" t="str">
        <f>Popis!$B$9</f>
        <v>4.kategorie - Naděje mladší, ročník 2010-2009</v>
      </c>
    </row>
    <row r="20" spans="1:16" ht="17.25" thickTop="1">
      <c r="A20" s="71"/>
      <c r="B20" s="72"/>
      <c r="C20" s="73"/>
      <c r="D20" s="74"/>
      <c r="E20" s="75"/>
      <c r="F20" s="245"/>
      <c r="G20" s="511" t="s">
        <v>1037</v>
      </c>
      <c r="H20" s="511"/>
      <c r="I20" s="511"/>
      <c r="J20" s="512"/>
      <c r="K20" s="513" t="s">
        <v>1037</v>
      </c>
      <c r="L20" s="514"/>
      <c r="M20" s="514"/>
      <c r="N20" s="514"/>
      <c r="O20" s="515"/>
      <c r="P20" s="105"/>
    </row>
    <row r="21" spans="1:16" ht="16.5">
      <c r="A21" s="77" t="s">
        <v>1043</v>
      </c>
      <c r="B21" s="78" t="s">
        <v>1044</v>
      </c>
      <c r="C21" s="79" t="s">
        <v>1045</v>
      </c>
      <c r="D21" s="80" t="s">
        <v>2</v>
      </c>
      <c r="E21" s="81" t="s">
        <v>3</v>
      </c>
      <c r="F21" s="246" t="s">
        <v>4</v>
      </c>
      <c r="G21" s="243" t="s">
        <v>1046</v>
      </c>
      <c r="H21" s="82" t="s">
        <v>1047</v>
      </c>
      <c r="I21" s="82" t="s">
        <v>5</v>
      </c>
      <c r="J21" s="83" t="s">
        <v>1048</v>
      </c>
      <c r="K21" s="509" t="s">
        <v>1050</v>
      </c>
      <c r="L21" s="62" t="s">
        <v>1046</v>
      </c>
      <c r="M21" s="82" t="s">
        <v>1047</v>
      </c>
      <c r="N21" s="82" t="s">
        <v>5</v>
      </c>
      <c r="O21" s="83" t="s">
        <v>1048</v>
      </c>
      <c r="P21" s="106" t="s">
        <v>1051</v>
      </c>
    </row>
    <row r="22" spans="1:16" ht="15.75" thickBot="1">
      <c r="A22" s="417"/>
      <c r="B22" s="418"/>
      <c r="C22" s="419"/>
      <c r="D22" s="420"/>
      <c r="E22" s="421"/>
      <c r="F22" s="247"/>
      <c r="G22" s="422" t="s">
        <v>8</v>
      </c>
      <c r="H22" s="162" t="s">
        <v>11</v>
      </c>
      <c r="I22" s="162"/>
      <c r="J22" s="423"/>
      <c r="K22" s="510"/>
      <c r="L22" s="414" t="s">
        <v>8</v>
      </c>
      <c r="M22" s="162" t="s">
        <v>11</v>
      </c>
      <c r="N22" s="162"/>
      <c r="O22" s="423"/>
      <c r="P22" s="424"/>
    </row>
    <row r="23" spans="1:16" ht="17.25" thickTop="1">
      <c r="A23" s="328">
        <v>1</v>
      </c>
      <c r="B23" s="328">
        <f>Seznam!B35</f>
        <v>18</v>
      </c>
      <c r="C23" s="329" t="str">
        <f>Seznam!C35</f>
        <v>Churanová Amélie</v>
      </c>
      <c r="D23" s="330">
        <f>Seznam!D35</f>
        <v>2009</v>
      </c>
      <c r="E23" s="331" t="str">
        <f>Seznam!E35</f>
        <v>SKMG Máj České Budějovice</v>
      </c>
      <c r="F23" s="328" t="str">
        <f>Seznam!F35</f>
        <v>CZE</v>
      </c>
      <c r="G23" s="297">
        <f>'Z4'!X22</f>
        <v>2.9</v>
      </c>
      <c r="H23" s="297">
        <f>'Z4'!Y22</f>
        <v>5.25</v>
      </c>
      <c r="I23" s="332">
        <f>'Z4'!Z22</f>
        <v>0</v>
      </c>
      <c r="J23" s="333">
        <f>'Z4'!AA22</f>
        <v>8.15</v>
      </c>
      <c r="K23" s="334">
        <f>'Z4'!W40</f>
        <v>0</v>
      </c>
      <c r="L23" s="297">
        <f>'Z4'!X40</f>
        <v>3.3</v>
      </c>
      <c r="M23" s="297">
        <f>'Z4'!Y40</f>
        <v>5.449999999999999</v>
      </c>
      <c r="N23" s="332">
        <f>'Z4'!Z40</f>
        <v>0</v>
      </c>
      <c r="O23" s="333">
        <f>'Z4'!AA40</f>
        <v>8.75</v>
      </c>
      <c r="P23" s="335">
        <f>'Z4'!AB40</f>
        <v>16.9</v>
      </c>
    </row>
    <row r="24" spans="1:16" ht="16.5">
      <c r="A24" s="328">
        <v>2</v>
      </c>
      <c r="B24" s="328">
        <f>Seznam!B34</f>
        <v>17</v>
      </c>
      <c r="C24" s="329" t="str">
        <f>Seznam!C34</f>
        <v>Kotašková Elen</v>
      </c>
      <c r="D24" s="330">
        <f>Seznam!D34</f>
        <v>2009</v>
      </c>
      <c r="E24" s="331" t="str">
        <f>Seznam!E34</f>
        <v>SKMG Máj České Budějovice</v>
      </c>
      <c r="F24" s="328" t="str">
        <f>Seznam!F34</f>
        <v>CZE</v>
      </c>
      <c r="G24" s="297">
        <f>'Z4'!X21</f>
        <v>1.6</v>
      </c>
      <c r="H24" s="297">
        <f>'Z4'!Y21</f>
        <v>3.4499999999999997</v>
      </c>
      <c r="I24" s="332">
        <f>'Z4'!Z21</f>
        <v>0</v>
      </c>
      <c r="J24" s="333">
        <f>'Z4'!AA21</f>
        <v>5.05</v>
      </c>
      <c r="K24" s="334">
        <f>'Z4'!W39</f>
        <v>0</v>
      </c>
      <c r="L24" s="297">
        <f>'Z4'!X39</f>
        <v>1.9000000000000001</v>
      </c>
      <c r="M24" s="297">
        <f>'Z4'!Y39</f>
        <v>3.0500000000000007</v>
      </c>
      <c r="N24" s="332">
        <f>'Z4'!Z39</f>
        <v>0</v>
      </c>
      <c r="O24" s="333">
        <f>'Z4'!AA39</f>
        <v>4.950000000000001</v>
      </c>
      <c r="P24" s="335">
        <f>'Z4'!AB39</f>
        <v>10</v>
      </c>
    </row>
    <row r="25" spans="1:16" ht="16.5">
      <c r="A25" s="328">
        <v>3</v>
      </c>
      <c r="B25" s="328">
        <f>Seznam!B32</f>
        <v>15</v>
      </c>
      <c r="C25" s="329" t="str">
        <f>Seznam!C32</f>
        <v>Pindurová Eliška</v>
      </c>
      <c r="D25" s="330">
        <f>Seznam!D32</f>
        <v>2010</v>
      </c>
      <c r="E25" s="331" t="str">
        <f>Seznam!E32</f>
        <v>SKMG Máj České Budějovice</v>
      </c>
      <c r="F25" s="328" t="str">
        <f>Seznam!F32</f>
        <v>CZE</v>
      </c>
      <c r="G25" s="297">
        <f>'Z4'!X19</f>
        <v>1.4</v>
      </c>
      <c r="H25" s="297">
        <f>'Z4'!Y19</f>
        <v>2.7</v>
      </c>
      <c r="I25" s="332">
        <f>'Z4'!Z19</f>
        <v>0</v>
      </c>
      <c r="J25" s="333">
        <f>'Z4'!AA19</f>
        <v>4.1</v>
      </c>
      <c r="K25" s="334">
        <f>'Z4'!W37</f>
        <v>0</v>
      </c>
      <c r="L25" s="297">
        <f>'Z4'!X37</f>
        <v>1.7000000000000002</v>
      </c>
      <c r="M25" s="297">
        <f>'Z4'!Y37</f>
        <v>3.9499999999999997</v>
      </c>
      <c r="N25" s="332">
        <f>'Z4'!Z37</f>
        <v>0</v>
      </c>
      <c r="O25" s="333">
        <f>'Z4'!AA37</f>
        <v>5.65</v>
      </c>
      <c r="P25" s="335">
        <f>'Z4'!AB37</f>
        <v>9.75</v>
      </c>
    </row>
    <row r="26" spans="1:16" ht="15">
      <c r="A26" s="284">
        <v>4</v>
      </c>
      <c r="B26" s="284">
        <f>Seznam!B36</f>
        <v>19</v>
      </c>
      <c r="C26" s="285" t="str">
        <f>Seznam!C36</f>
        <v>Lacinová Andrea</v>
      </c>
      <c r="D26" s="286">
        <f>Seznam!D36</f>
        <v>2009</v>
      </c>
      <c r="E26" s="287" t="str">
        <f>Seznam!E36</f>
        <v>SKMG Máj České Budějovice</v>
      </c>
      <c r="F26" s="284" t="str">
        <f>Seznam!F36</f>
        <v>CZE</v>
      </c>
      <c r="G26" s="281">
        <f>'Z4'!X23</f>
        <v>1.1</v>
      </c>
      <c r="H26" s="281">
        <f>'Z4'!Y23</f>
        <v>4.449999999999999</v>
      </c>
      <c r="I26" s="288">
        <f>'Z4'!Z23</f>
        <v>0</v>
      </c>
      <c r="J26" s="289">
        <f>'Z4'!AA23</f>
        <v>5.549999999999999</v>
      </c>
      <c r="K26" s="290">
        <f>'Z4'!W41</f>
        <v>0</v>
      </c>
      <c r="L26" s="281">
        <f>'Z4'!X41</f>
        <v>1.2</v>
      </c>
      <c r="M26" s="281">
        <f>'Z4'!Y41</f>
        <v>2.8999999999999995</v>
      </c>
      <c r="N26" s="288">
        <f>'Z4'!Z41</f>
        <v>0</v>
      </c>
      <c r="O26" s="289">
        <f>'Z4'!AA41</f>
        <v>4.1</v>
      </c>
      <c r="P26" s="291">
        <f>'Z4'!AB41</f>
        <v>9.649999999999999</v>
      </c>
    </row>
    <row r="27" spans="1:16" ht="15">
      <c r="A27" s="284">
        <v>5</v>
      </c>
      <c r="B27" s="284">
        <f>Seznam!B27</f>
        <v>8</v>
      </c>
      <c r="C27" s="285" t="str">
        <f>Seznam!C27</f>
        <v>Škaroupková Veronika</v>
      </c>
      <c r="D27" s="286">
        <f>Seznam!D27</f>
        <v>2010</v>
      </c>
      <c r="E27" s="287" t="str">
        <f>Seznam!E27</f>
        <v>SKMG Máj České Budějovice</v>
      </c>
      <c r="F27" s="284" t="str">
        <f>Seznam!F27</f>
        <v>CZE</v>
      </c>
      <c r="G27" s="281">
        <f>'Z4'!X14</f>
        <v>1.5</v>
      </c>
      <c r="H27" s="281">
        <f>'Z4'!Y14</f>
        <v>4.1</v>
      </c>
      <c r="I27" s="288">
        <f>'Z4'!Z14</f>
        <v>0</v>
      </c>
      <c r="J27" s="289">
        <f>'Z4'!AA14</f>
        <v>5.6</v>
      </c>
      <c r="K27" s="290">
        <f>'Z4'!W32</f>
        <v>0</v>
      </c>
      <c r="L27" s="281">
        <f>'Z4'!X32</f>
        <v>2.2</v>
      </c>
      <c r="M27" s="281">
        <f>'Z4'!Y32</f>
        <v>2</v>
      </c>
      <c r="N27" s="288">
        <f>'Z4'!Z32</f>
        <v>0.6</v>
      </c>
      <c r="O27" s="289">
        <f>'Z4'!AA32</f>
        <v>3.6</v>
      </c>
      <c r="P27" s="291">
        <f>'Z4'!AB32</f>
        <v>9.2</v>
      </c>
    </row>
    <row r="28" spans="1:16" ht="15">
      <c r="A28" s="284">
        <v>6</v>
      </c>
      <c r="B28" s="284">
        <f>Seznam!B30</f>
        <v>13</v>
      </c>
      <c r="C28" s="285" t="str">
        <f>Seznam!C30</f>
        <v>Špirochová Tereza</v>
      </c>
      <c r="D28" s="286">
        <f>Seznam!D30</f>
        <v>2010</v>
      </c>
      <c r="E28" s="287" t="str">
        <f>Seznam!E30</f>
        <v>SKMG Máj České Budějovice</v>
      </c>
      <c r="F28" s="284" t="str">
        <f>Seznam!F30</f>
        <v>CZE</v>
      </c>
      <c r="G28" s="281">
        <f>'Z4'!X17</f>
        <v>1.8</v>
      </c>
      <c r="H28" s="281">
        <f>'Z4'!Y17</f>
        <v>3.7499999999999996</v>
      </c>
      <c r="I28" s="288">
        <f>'Z4'!Z17</f>
        <v>0</v>
      </c>
      <c r="J28" s="289">
        <f>'Z4'!AA17</f>
        <v>5.55</v>
      </c>
      <c r="K28" s="290">
        <f>'Z4'!W35</f>
        <v>0</v>
      </c>
      <c r="L28" s="281">
        <f>'Z4'!X35</f>
        <v>1.2999999999999998</v>
      </c>
      <c r="M28" s="281">
        <f>'Z4'!Y35</f>
        <v>1.6500000000000004</v>
      </c>
      <c r="N28" s="288">
        <f>'Z4'!Z35</f>
        <v>0</v>
      </c>
      <c r="O28" s="289">
        <f>'Z4'!AA35</f>
        <v>2.95</v>
      </c>
      <c r="P28" s="291">
        <f>'Z4'!AB35</f>
        <v>8.5</v>
      </c>
    </row>
    <row r="29" spans="1:16" ht="15">
      <c r="A29" s="284">
        <v>7</v>
      </c>
      <c r="B29" s="284">
        <f>Seznam!B31</f>
        <v>14</v>
      </c>
      <c r="C29" s="285" t="str">
        <f>Seznam!C31</f>
        <v>Kuchtová Tereza</v>
      </c>
      <c r="D29" s="286">
        <f>Seznam!D31</f>
        <v>2009</v>
      </c>
      <c r="E29" s="287" t="str">
        <f>Seznam!E31</f>
        <v>TJ Sokol Bernartice</v>
      </c>
      <c r="F29" s="284" t="str">
        <f>Seznam!F31</f>
        <v>CZE</v>
      </c>
      <c r="G29" s="281">
        <f>'Z4'!X18</f>
        <v>1.7000000000000002</v>
      </c>
      <c r="H29" s="281">
        <f>'Z4'!Y18</f>
        <v>3.25</v>
      </c>
      <c r="I29" s="288">
        <f>'Z4'!Z18</f>
        <v>0</v>
      </c>
      <c r="J29" s="289">
        <f>'Z4'!AA18</f>
        <v>4.95</v>
      </c>
      <c r="K29" s="290">
        <f>'Z4'!W36</f>
        <v>0</v>
      </c>
      <c r="L29" s="281">
        <f>'Z4'!X36</f>
        <v>1.2</v>
      </c>
      <c r="M29" s="281">
        <f>'Z4'!Y36</f>
        <v>0.8000000000000007</v>
      </c>
      <c r="N29" s="288">
        <f>'Z4'!Z36</f>
        <v>0</v>
      </c>
      <c r="O29" s="289">
        <f>'Z4'!AA36</f>
        <v>2.000000000000001</v>
      </c>
      <c r="P29" s="291">
        <f>'Z4'!AB36</f>
        <v>6.950000000000001</v>
      </c>
    </row>
    <row r="30" spans="1:16" ht="15">
      <c r="A30" s="284">
        <v>8</v>
      </c>
      <c r="B30" s="284">
        <f>Seznam!B28</f>
        <v>11</v>
      </c>
      <c r="C30" s="285" t="str">
        <f>Seznam!C28</f>
        <v>Hanusová Kateřina</v>
      </c>
      <c r="D30" s="286">
        <f>Seznam!D28</f>
        <v>2009</v>
      </c>
      <c r="E30" s="287" t="str">
        <f>Seznam!E28</f>
        <v>SKMG Máj České Budějovice</v>
      </c>
      <c r="F30" s="284" t="str">
        <f>Seznam!F28</f>
        <v>CZE</v>
      </c>
      <c r="G30" s="281">
        <f>'Z4'!X15</f>
        <v>0.4</v>
      </c>
      <c r="H30" s="281">
        <f>'Z4'!Y15</f>
        <v>2.45</v>
      </c>
      <c r="I30" s="288">
        <f>'Z4'!Z15</f>
        <v>0</v>
      </c>
      <c r="J30" s="289">
        <f>'Z4'!AA15</f>
        <v>2.85</v>
      </c>
      <c r="K30" s="290">
        <f>'Z4'!W33</f>
        <v>0</v>
      </c>
      <c r="L30" s="281">
        <f>'Z4'!X33</f>
        <v>0.9</v>
      </c>
      <c r="M30" s="281">
        <f>'Z4'!Y33</f>
        <v>3.0999999999999996</v>
      </c>
      <c r="N30" s="288">
        <f>'Z4'!Z33</f>
        <v>0</v>
      </c>
      <c r="O30" s="289">
        <f>'Z4'!AA33</f>
        <v>3.9999999999999996</v>
      </c>
      <c r="P30" s="291">
        <f>'Z4'!AB33</f>
        <v>6.85</v>
      </c>
    </row>
    <row r="31" spans="1:16" ht="15">
      <c r="A31" s="284">
        <v>9</v>
      </c>
      <c r="B31" s="284">
        <f>Seznam!B23</f>
        <v>3</v>
      </c>
      <c r="C31" s="285" t="str">
        <f>Seznam!C23</f>
        <v>Fedáková Johana</v>
      </c>
      <c r="D31" s="286">
        <f>Seznam!D23</f>
        <v>2010</v>
      </c>
      <c r="E31" s="287" t="str">
        <f>Seznam!E23</f>
        <v>TJ Sokol Bernartice</v>
      </c>
      <c r="F31" s="284" t="str">
        <f>Seznam!F23</f>
        <v>CZE</v>
      </c>
      <c r="G31" s="281">
        <f>'Z4'!X10</f>
        <v>1.4</v>
      </c>
      <c r="H31" s="281">
        <f>'Z4'!Y10</f>
        <v>1.7000000000000002</v>
      </c>
      <c r="I31" s="288">
        <f>'Z4'!Z10</f>
        <v>0</v>
      </c>
      <c r="J31" s="289">
        <f>'Z4'!AA10</f>
        <v>3.1</v>
      </c>
      <c r="K31" s="290">
        <f>'Z4'!W28</f>
        <v>0</v>
      </c>
      <c r="L31" s="281">
        <f>'Z4'!X28</f>
        <v>1.7000000000000002</v>
      </c>
      <c r="M31" s="281">
        <f>'Z4'!Y28</f>
        <v>1.4500000000000002</v>
      </c>
      <c r="N31" s="288">
        <f>'Z4'!Z28</f>
        <v>0</v>
      </c>
      <c r="O31" s="289">
        <f>'Z4'!AA28</f>
        <v>3.1500000000000004</v>
      </c>
      <c r="P31" s="291">
        <f>'Z4'!AB28</f>
        <v>6.25</v>
      </c>
    </row>
    <row r="32" spans="1:16" ht="15">
      <c r="A32" s="284">
        <v>10</v>
      </c>
      <c r="B32" s="284">
        <f>Seznam!B24</f>
        <v>4</v>
      </c>
      <c r="C32" s="285" t="str">
        <f>Seznam!C24</f>
        <v>Kruťková Laura</v>
      </c>
      <c r="D32" s="286">
        <f>Seznam!D24</f>
        <v>2010</v>
      </c>
      <c r="E32" s="287" t="str">
        <f>Seznam!E24</f>
        <v>SKMG Máj České Budějovice</v>
      </c>
      <c r="F32" s="284" t="str">
        <f>Seznam!F24</f>
        <v>CZE</v>
      </c>
      <c r="G32" s="281">
        <f>'Z4'!X11</f>
        <v>1</v>
      </c>
      <c r="H32" s="281">
        <f>'Z4'!Y11</f>
        <v>2.45</v>
      </c>
      <c r="I32" s="288">
        <f>'Z4'!Z11</f>
        <v>0</v>
      </c>
      <c r="J32" s="289">
        <f>'Z4'!AA11</f>
        <v>3.45</v>
      </c>
      <c r="K32" s="290">
        <f>'Z4'!W29</f>
        <v>0</v>
      </c>
      <c r="L32" s="281">
        <f>'Z4'!X29</f>
        <v>0.5</v>
      </c>
      <c r="M32" s="281">
        <f>'Z4'!Y29</f>
        <v>2.25</v>
      </c>
      <c r="N32" s="288">
        <f>'Z4'!Z29</f>
        <v>0</v>
      </c>
      <c r="O32" s="289">
        <f>'Z4'!AA29</f>
        <v>2.75</v>
      </c>
      <c r="P32" s="291">
        <f>'Z4'!AB29</f>
        <v>6.2</v>
      </c>
    </row>
    <row r="33" spans="1:16" ht="15">
      <c r="A33" s="284">
        <v>11</v>
      </c>
      <c r="B33" s="284">
        <f>Seznam!B26</f>
        <v>6</v>
      </c>
      <c r="C33" s="285" t="str">
        <f>Seznam!C26</f>
        <v>Pravdová Jitka</v>
      </c>
      <c r="D33" s="286">
        <f>Seznam!D26</f>
        <v>2010</v>
      </c>
      <c r="E33" s="287" t="str">
        <f>Seznam!E26</f>
        <v>SKMG Máj České Budějovice</v>
      </c>
      <c r="F33" s="284" t="str">
        <f>Seznam!F26</f>
        <v>CZE</v>
      </c>
      <c r="G33" s="281">
        <f>'Z4'!X13</f>
        <v>0.6</v>
      </c>
      <c r="H33" s="281">
        <f>'Z4'!Y13</f>
        <v>3.2</v>
      </c>
      <c r="I33" s="288">
        <f>'Z4'!Z13</f>
        <v>0</v>
      </c>
      <c r="J33" s="289">
        <f>'Z4'!AA13</f>
        <v>3.8000000000000003</v>
      </c>
      <c r="K33" s="290">
        <f>'Z4'!W31</f>
        <v>0</v>
      </c>
      <c r="L33" s="281">
        <f>'Z4'!X31</f>
        <v>0.6000000000000001</v>
      </c>
      <c r="M33" s="281">
        <f>'Z4'!Y31</f>
        <v>1.75</v>
      </c>
      <c r="N33" s="288">
        <f>'Z4'!Z31</f>
        <v>0.3</v>
      </c>
      <c r="O33" s="289">
        <f>'Z4'!AA31</f>
        <v>2.0500000000000003</v>
      </c>
      <c r="P33" s="291">
        <f>'Z4'!AB31</f>
        <v>5.8500000000000005</v>
      </c>
    </row>
    <row r="34" spans="1:16" ht="15">
      <c r="A34" s="158">
        <v>12</v>
      </c>
      <c r="B34" s="158">
        <f>Seznam!B25</f>
        <v>5</v>
      </c>
      <c r="C34" s="159" t="str">
        <f>Seznam!C25</f>
        <v>Volfová Viktorie</v>
      </c>
      <c r="D34" s="82">
        <f>Seznam!D25</f>
        <v>2009</v>
      </c>
      <c r="E34" s="98" t="str">
        <f>Seznam!E25</f>
        <v>SKMG Máj České Budějovice</v>
      </c>
      <c r="F34" s="158" t="str">
        <f>Seznam!F25</f>
        <v>CZE</v>
      </c>
      <c r="G34" s="100">
        <f>'Z4'!X12</f>
        <v>1.3</v>
      </c>
      <c r="H34" s="100">
        <f>'Z4'!Y12</f>
        <v>2.45</v>
      </c>
      <c r="I34" s="99">
        <f>'Z4'!Z12</f>
        <v>0</v>
      </c>
      <c r="J34" s="101">
        <f>'Z4'!AA12</f>
        <v>3.75</v>
      </c>
      <c r="K34" s="110">
        <f>'Z4'!W30</f>
        <v>0</v>
      </c>
      <c r="L34" s="100">
        <f>'Z4'!X30</f>
        <v>0.8</v>
      </c>
      <c r="M34" s="100">
        <f>'Z4'!Y30</f>
        <v>1.0499999999999998</v>
      </c>
      <c r="N34" s="99">
        <f>'Z4'!Z30</f>
        <v>0</v>
      </c>
      <c r="O34" s="101">
        <f>'Z4'!AA30</f>
        <v>1.8499999999999999</v>
      </c>
      <c r="P34" s="249">
        <f>'Z4'!AB30</f>
        <v>5.6</v>
      </c>
    </row>
    <row r="35" spans="1:16" ht="15">
      <c r="A35" s="158">
        <v>13</v>
      </c>
      <c r="B35" s="158">
        <f>Seznam!B29</f>
        <v>12</v>
      </c>
      <c r="C35" s="159" t="str">
        <f>Seznam!C29</f>
        <v>Míková Eliška</v>
      </c>
      <c r="D35" s="82">
        <f>Seznam!D29</f>
        <v>0</v>
      </c>
      <c r="E35" s="98" t="str">
        <f>Seznam!E29</f>
        <v>GSK Tábor</v>
      </c>
      <c r="F35" s="158" t="str">
        <f>Seznam!F29</f>
        <v>CZE</v>
      </c>
      <c r="G35" s="100">
        <f>'Z4'!X16</f>
        <v>0.30000000000000004</v>
      </c>
      <c r="H35" s="100">
        <f>'Z4'!Y16</f>
        <v>1.8000000000000007</v>
      </c>
      <c r="I35" s="99">
        <f>'Z4'!Z16</f>
        <v>0</v>
      </c>
      <c r="J35" s="101">
        <f>'Z4'!AA16</f>
        <v>2.1000000000000005</v>
      </c>
      <c r="K35" s="110">
        <f>'Z4'!W34</f>
        <v>0</v>
      </c>
      <c r="L35" s="100">
        <f>'Z4'!X34</f>
        <v>0.30000000000000004</v>
      </c>
      <c r="M35" s="100">
        <f>'Z4'!Y34</f>
        <v>2.55</v>
      </c>
      <c r="N35" s="99">
        <f>'Z4'!Z34</f>
        <v>0</v>
      </c>
      <c r="O35" s="101">
        <f>'Z4'!AA34</f>
        <v>2.8499999999999996</v>
      </c>
      <c r="P35" s="249">
        <f>'Z4'!AB34</f>
        <v>4.95</v>
      </c>
    </row>
    <row r="36" spans="1:16" ht="15">
      <c r="A36" s="158">
        <v>14</v>
      </c>
      <c r="B36" s="158">
        <f>Seznam!B33</f>
        <v>16</v>
      </c>
      <c r="C36" s="159" t="str">
        <f>Seznam!C33</f>
        <v>Permedlová Nikola</v>
      </c>
      <c r="D36" s="82">
        <f>Seznam!D33</f>
        <v>0</v>
      </c>
      <c r="E36" s="98" t="str">
        <f>Seznam!E33</f>
        <v>RG Proactive Milevsko</v>
      </c>
      <c r="F36" s="158" t="str">
        <f>Seznam!F33</f>
        <v>CZE</v>
      </c>
      <c r="G36" s="100">
        <f>'Z4'!X20</f>
        <v>0.7</v>
      </c>
      <c r="H36" s="100">
        <f>'Z4'!Y20</f>
        <v>1.2999999999999998</v>
      </c>
      <c r="I36" s="99">
        <f>'Z4'!Z20</f>
        <v>0</v>
      </c>
      <c r="J36" s="101">
        <f>'Z4'!AA20</f>
        <v>1.9999999999999998</v>
      </c>
      <c r="K36" s="110">
        <f>'Z4'!W38</f>
        <v>0</v>
      </c>
      <c r="L36" s="100">
        <f>'Z4'!X38</f>
        <v>1.6</v>
      </c>
      <c r="M36" s="100">
        <f>'Z4'!Y38</f>
        <v>1.2000000000000002</v>
      </c>
      <c r="N36" s="99">
        <f>'Z4'!Z38</f>
        <v>0.3</v>
      </c>
      <c r="O36" s="101">
        <f>'Z4'!AA38</f>
        <v>2.5000000000000004</v>
      </c>
      <c r="P36" s="249">
        <f>'Z4'!AB38</f>
        <v>4.5</v>
      </c>
    </row>
    <row r="37" spans="1:16" ht="15">
      <c r="A37" s="158">
        <v>15</v>
      </c>
      <c r="B37" s="158">
        <f>Seznam!B22</f>
        <v>2</v>
      </c>
      <c r="C37" s="159" t="str">
        <f>Seznam!C22</f>
        <v>Gallinová Anna</v>
      </c>
      <c r="D37" s="82">
        <f>Seznam!D22</f>
        <v>2010</v>
      </c>
      <c r="E37" s="98" t="str">
        <f>Seznam!E22</f>
        <v>SKMG Máj České Budějovice</v>
      </c>
      <c r="F37" s="158" t="str">
        <f>Seznam!F22</f>
        <v>CZE</v>
      </c>
      <c r="G37" s="100">
        <f>'Z4'!X9</f>
        <v>1.1</v>
      </c>
      <c r="H37" s="100">
        <f>'Z4'!Y9</f>
        <v>1.2999999999999998</v>
      </c>
      <c r="I37" s="99">
        <f>'Z4'!Z9</f>
        <v>0.3</v>
      </c>
      <c r="J37" s="101">
        <f>'Z4'!AA9</f>
        <v>2.1</v>
      </c>
      <c r="K37" s="110">
        <f>'Z4'!W27</f>
        <v>0</v>
      </c>
      <c r="L37" s="100">
        <f>'Z4'!X27</f>
        <v>0.7</v>
      </c>
      <c r="M37" s="100">
        <f>'Z4'!Y27</f>
        <v>0.8500000000000005</v>
      </c>
      <c r="N37" s="99">
        <f>'Z4'!Z27</f>
        <v>0</v>
      </c>
      <c r="O37" s="101">
        <f>'Z4'!AA27</f>
        <v>1.5500000000000005</v>
      </c>
      <c r="P37" s="249">
        <f>'Z4'!AB27</f>
        <v>3.6500000000000004</v>
      </c>
    </row>
  </sheetData>
  <sheetProtection/>
  <mergeCells count="10">
    <mergeCell ref="A1:J1"/>
    <mergeCell ref="A3:J3"/>
    <mergeCell ref="A5:J5"/>
    <mergeCell ref="A7:J7"/>
    <mergeCell ref="K21:K22"/>
    <mergeCell ref="G20:J20"/>
    <mergeCell ref="K20:O20"/>
    <mergeCell ref="G9:J9"/>
    <mergeCell ref="K9:O9"/>
    <mergeCell ref="K10:K11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7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6">
      <selection activeCell="R11" sqref="R11"/>
    </sheetView>
  </sheetViews>
  <sheetFormatPr defaultColWidth="9.00390625" defaultRowHeight="12.75"/>
  <cols>
    <col min="1" max="1" width="6.00390625" style="70" customWidth="1"/>
    <col min="2" max="2" width="5.875" style="70" bestFit="1" customWidth="1"/>
    <col min="3" max="3" width="19.75390625" style="70" customWidth="1"/>
    <col min="4" max="4" width="6.75390625" style="69" customWidth="1"/>
    <col min="5" max="5" width="26.875" style="70" bestFit="1" customWidth="1"/>
    <col min="6" max="6" width="5.00390625" style="69" hidden="1" customWidth="1"/>
    <col min="7" max="8" width="9.375" style="70" bestFit="1" customWidth="1"/>
    <col min="9" max="9" width="8.875" style="70" bestFit="1" customWidth="1"/>
    <col min="10" max="10" width="8.875" style="70" customWidth="1"/>
    <col min="11" max="11" width="6.75390625" style="70" bestFit="1" customWidth="1"/>
    <col min="12" max="13" width="9.375" style="70" bestFit="1" customWidth="1"/>
    <col min="14" max="15" width="8.875" style="70" bestFit="1" customWidth="1"/>
    <col min="16" max="16384" width="9.125" style="70" customWidth="1"/>
  </cols>
  <sheetData>
    <row r="1" spans="1:11" ht="24.75">
      <c r="A1" s="506" t="s">
        <v>1042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0" ht="15">
      <c r="A2" s="40"/>
      <c r="B2" s="41"/>
      <c r="D2" s="40"/>
      <c r="E2" s="41"/>
      <c r="F2" s="41"/>
      <c r="G2" s="40"/>
      <c r="H2" s="40"/>
      <c r="I2" s="40"/>
      <c r="J2" s="48"/>
    </row>
    <row r="3" spans="1:11" ht="40.5">
      <c r="A3" s="507" t="str">
        <f>Název</f>
        <v>3. závod 28. ročníku Jihočeské ligy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104"/>
    </row>
    <row r="5" spans="1:11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104"/>
    </row>
    <row r="7" spans="1:11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5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ht="20.25" thickBot="1">
      <c r="A9" s="47" t="str">
        <f>Popis!$B$10</f>
        <v>5.kategorie - Naděje starší A, ročník 2007</v>
      </c>
    </row>
    <row r="10" spans="1:16" ht="17.25" thickTop="1">
      <c r="A10" s="71"/>
      <c r="B10" s="72"/>
      <c r="C10" s="73"/>
      <c r="D10" s="74"/>
      <c r="E10" s="75"/>
      <c r="F10" s="245"/>
      <c r="G10" s="511" t="str">
        <f>Kat4S1</f>
        <v>sestava s libovolným náčiním</v>
      </c>
      <c r="H10" s="511"/>
      <c r="I10" s="511"/>
      <c r="J10" s="512"/>
      <c r="K10" s="513" t="str">
        <f>Kat4S2</f>
        <v>sestava s libovolným náčiním</v>
      </c>
      <c r="L10" s="514"/>
      <c r="M10" s="514"/>
      <c r="N10" s="514"/>
      <c r="O10" s="515"/>
      <c r="P10" s="105"/>
    </row>
    <row r="11" spans="1:16" ht="16.5">
      <c r="A11" s="77" t="s">
        <v>1043</v>
      </c>
      <c r="B11" s="78" t="s">
        <v>1044</v>
      </c>
      <c r="C11" s="79" t="s">
        <v>1045</v>
      </c>
      <c r="D11" s="80" t="s">
        <v>2</v>
      </c>
      <c r="E11" s="81" t="s">
        <v>3</v>
      </c>
      <c r="F11" s="246" t="s">
        <v>4</v>
      </c>
      <c r="G11" s="243" t="s">
        <v>1046</v>
      </c>
      <c r="H11" s="82" t="s">
        <v>1047</v>
      </c>
      <c r="I11" s="82" t="s">
        <v>5</v>
      </c>
      <c r="J11" s="83" t="s">
        <v>1048</v>
      </c>
      <c r="K11" s="509" t="s">
        <v>1050</v>
      </c>
      <c r="L11" s="62" t="s">
        <v>1046</v>
      </c>
      <c r="M11" s="82" t="s">
        <v>1047</v>
      </c>
      <c r="N11" s="82" t="s">
        <v>5</v>
      </c>
      <c r="O11" s="83" t="s">
        <v>1048</v>
      </c>
      <c r="P11" s="106" t="s">
        <v>1051</v>
      </c>
    </row>
    <row r="12" spans="1:16" ht="15.75" customHeight="1" thickBot="1">
      <c r="A12" s="84"/>
      <c r="B12" s="85"/>
      <c r="C12" s="86"/>
      <c r="D12" s="87"/>
      <c r="E12" s="88"/>
      <c r="F12" s="247"/>
      <c r="G12" s="244" t="s">
        <v>8</v>
      </c>
      <c r="H12" s="89" t="s">
        <v>11</v>
      </c>
      <c r="I12" s="89"/>
      <c r="J12" s="90"/>
      <c r="K12" s="510"/>
      <c r="L12" s="64" t="s">
        <v>8</v>
      </c>
      <c r="M12" s="89" t="s">
        <v>11</v>
      </c>
      <c r="N12" s="89"/>
      <c r="O12" s="90"/>
      <c r="P12" s="107"/>
    </row>
    <row r="13" spans="1:16" s="97" customFormat="1" ht="17.25" thickTop="1">
      <c r="A13" s="303">
        <v>1</v>
      </c>
      <c r="B13" s="303">
        <f>Seznam!B40</f>
        <v>4</v>
      </c>
      <c r="C13" s="304" t="str">
        <f>Seznam!C40</f>
        <v>Petříková Valentýna</v>
      </c>
      <c r="D13" s="305">
        <f>Seznam!D40</f>
        <v>2007</v>
      </c>
      <c r="E13" s="306" t="str">
        <f>Seznam!E40</f>
        <v>TJ Sokol Bernartice</v>
      </c>
      <c r="F13" s="303" t="str">
        <f>Seznam!F40</f>
        <v>CZE</v>
      </c>
      <c r="G13" s="302">
        <f>'Z5'!X12</f>
        <v>4.7</v>
      </c>
      <c r="H13" s="302">
        <f>'Z5'!Y12</f>
        <v>5.799999999999999</v>
      </c>
      <c r="I13" s="307">
        <f>'Z5'!Z12</f>
        <v>0</v>
      </c>
      <c r="J13" s="308">
        <f>'Z5'!AA12</f>
        <v>10.5</v>
      </c>
      <c r="K13" s="309" t="str">
        <f>'Z5'!W19</f>
        <v>kuž</v>
      </c>
      <c r="L13" s="302">
        <f>'Z5'!X19</f>
        <v>5.7</v>
      </c>
      <c r="M13" s="302">
        <f>'Z5'!Y19</f>
        <v>6.45</v>
      </c>
      <c r="N13" s="307">
        <f>'Z5'!Z19</f>
        <v>0</v>
      </c>
      <c r="O13" s="308">
        <f>'Z5'!AA19</f>
        <v>12.15</v>
      </c>
      <c r="P13" s="310">
        <f>'Z5'!AB19</f>
        <v>22.65</v>
      </c>
    </row>
    <row r="14" spans="1:16" s="97" customFormat="1" ht="16.5">
      <c r="A14" s="311">
        <v>2</v>
      </c>
      <c r="B14" s="311">
        <f>Seznam!B39</f>
        <v>3</v>
      </c>
      <c r="C14" s="312" t="str">
        <f>Seznam!C39</f>
        <v>Hadačová Vanda</v>
      </c>
      <c r="D14" s="313">
        <f>Seznam!D39</f>
        <v>2007</v>
      </c>
      <c r="E14" s="314" t="str">
        <f>Seznam!E39</f>
        <v>SKMG Máj České Budějovice</v>
      </c>
      <c r="F14" s="311" t="str">
        <f>Seznam!F39</f>
        <v>CZE</v>
      </c>
      <c r="G14" s="301">
        <f>'Z5'!X11</f>
        <v>2.3</v>
      </c>
      <c r="H14" s="301">
        <f>'Z5'!Y11</f>
        <v>5.1000000000000005</v>
      </c>
      <c r="I14" s="315">
        <f>'Z5'!Z11</f>
        <v>0</v>
      </c>
      <c r="J14" s="316">
        <f>'Z5'!AA11</f>
        <v>7.4</v>
      </c>
      <c r="K14" s="317" t="str">
        <f>'Z5'!W18</f>
        <v>stuha</v>
      </c>
      <c r="L14" s="301">
        <f>'Z5'!X18</f>
        <v>2.6</v>
      </c>
      <c r="M14" s="301">
        <f>'Z5'!Y18</f>
        <v>3.75</v>
      </c>
      <c r="N14" s="315">
        <f>'Z5'!Z18</f>
        <v>0</v>
      </c>
      <c r="O14" s="316">
        <f>'Z5'!AA18</f>
        <v>6.35</v>
      </c>
      <c r="P14" s="318">
        <f>'Z5'!AB18</f>
        <v>13.75</v>
      </c>
    </row>
    <row r="15" spans="1:16" s="97" customFormat="1" ht="16.5">
      <c r="A15" s="311">
        <v>3</v>
      </c>
      <c r="B15" s="311">
        <f>Seznam!B37</f>
        <v>1</v>
      </c>
      <c r="C15" s="312" t="str">
        <f>Seznam!C37</f>
        <v>Berchová Jolana</v>
      </c>
      <c r="D15" s="313">
        <f>Seznam!D37</f>
        <v>2007</v>
      </c>
      <c r="E15" s="314" t="str">
        <f>Seznam!E37</f>
        <v>SKMG Máj České Budějovice</v>
      </c>
      <c r="F15" s="311" t="str">
        <f>Seznam!F37</f>
        <v>CZE</v>
      </c>
      <c r="G15" s="301">
        <f>'Z5'!X9</f>
        <v>2.8</v>
      </c>
      <c r="H15" s="301">
        <f>'Z5'!Y9</f>
        <v>2.1500000000000004</v>
      </c>
      <c r="I15" s="315">
        <f>'Z5'!Z9</f>
        <v>0.6</v>
      </c>
      <c r="J15" s="316">
        <f>'Z5'!AA9</f>
        <v>4.3500000000000005</v>
      </c>
      <c r="K15" s="317" t="str">
        <f>'Z5'!W16</f>
        <v>stuha</v>
      </c>
      <c r="L15" s="301">
        <f>'Z5'!X16</f>
        <v>3.3</v>
      </c>
      <c r="M15" s="301">
        <f>'Z5'!Y16</f>
        <v>5.249999999999999</v>
      </c>
      <c r="N15" s="315">
        <f>'Z5'!Z16</f>
        <v>0</v>
      </c>
      <c r="O15" s="316">
        <f>'Z5'!AA16</f>
        <v>8.549999999999999</v>
      </c>
      <c r="P15" s="318">
        <f>'Z5'!AB16</f>
        <v>12.899999999999999</v>
      </c>
    </row>
    <row r="16" spans="1:16" s="97" customFormat="1" ht="16.5">
      <c r="A16" s="158">
        <v>4</v>
      </c>
      <c r="B16" s="158">
        <f>Seznam!B38</f>
        <v>2</v>
      </c>
      <c r="C16" s="159" t="str">
        <f>Seznam!C38</f>
        <v>Deimová Anna</v>
      </c>
      <c r="D16" s="82">
        <f>Seznam!D38</f>
        <v>2007</v>
      </c>
      <c r="E16" s="98" t="str">
        <f>Seznam!E38</f>
        <v>GSK Tábor</v>
      </c>
      <c r="F16" s="158" t="str">
        <f>Seznam!F38</f>
        <v>CZE</v>
      </c>
      <c r="G16" s="100">
        <f>'Z5'!X10</f>
        <v>2.7</v>
      </c>
      <c r="H16" s="100">
        <f>'Z5'!Y10</f>
        <v>2.55</v>
      </c>
      <c r="I16" s="99">
        <f>'Z5'!Z10</f>
        <v>0</v>
      </c>
      <c r="J16" s="101">
        <f>'Z5'!AA10</f>
        <v>5.25</v>
      </c>
      <c r="K16" s="110" t="str">
        <f>'Z5'!W17</f>
        <v>kuž</v>
      </c>
      <c r="L16" s="100">
        <f>'Z5'!X17</f>
        <v>1.7000000000000002</v>
      </c>
      <c r="M16" s="100">
        <f>'Z5'!Y17</f>
        <v>2.5</v>
      </c>
      <c r="N16" s="99">
        <f>'Z5'!Z17</f>
        <v>0</v>
      </c>
      <c r="O16" s="101">
        <f>'Z5'!AA17</f>
        <v>4.2</v>
      </c>
      <c r="P16" s="249">
        <f>'Z5'!AB17</f>
        <v>9.45</v>
      </c>
    </row>
    <row r="19" spans="1:5" ht="20.25" thickBot="1">
      <c r="A19" s="47" t="str">
        <f>Popis!$B$11</f>
        <v>6.kategorie - Naděje straší B, ročník 2008</v>
      </c>
      <c r="B19" s="406"/>
      <c r="C19" s="406"/>
      <c r="D19" s="407"/>
      <c r="E19" s="406"/>
    </row>
    <row r="20" spans="1:16" ht="17.25" thickTop="1">
      <c r="A20" s="71"/>
      <c r="B20" s="72"/>
      <c r="C20" s="73"/>
      <c r="D20" s="74"/>
      <c r="E20" s="75"/>
      <c r="F20" s="245"/>
      <c r="G20" s="511" t="str">
        <f>Kat4S1</f>
        <v>sestava s libovolným náčiním</v>
      </c>
      <c r="H20" s="511"/>
      <c r="I20" s="511"/>
      <c r="J20" s="512"/>
      <c r="K20" s="513" t="str">
        <f>Kat4S2</f>
        <v>sestava s libovolným náčiním</v>
      </c>
      <c r="L20" s="514"/>
      <c r="M20" s="514"/>
      <c r="N20" s="514"/>
      <c r="O20" s="515"/>
      <c r="P20" s="105"/>
    </row>
    <row r="21" spans="1:16" ht="16.5">
      <c r="A21" s="77" t="s">
        <v>1043</v>
      </c>
      <c r="B21" s="78" t="s">
        <v>1044</v>
      </c>
      <c r="C21" s="79" t="s">
        <v>1045</v>
      </c>
      <c r="D21" s="80" t="s">
        <v>2</v>
      </c>
      <c r="E21" s="81" t="s">
        <v>3</v>
      </c>
      <c r="F21" s="246" t="s">
        <v>4</v>
      </c>
      <c r="G21" s="243" t="s">
        <v>1046</v>
      </c>
      <c r="H21" s="82" t="s">
        <v>1047</v>
      </c>
      <c r="I21" s="82" t="s">
        <v>5</v>
      </c>
      <c r="J21" s="83" t="s">
        <v>1048</v>
      </c>
      <c r="K21" s="509" t="s">
        <v>1050</v>
      </c>
      <c r="L21" s="62" t="s">
        <v>1046</v>
      </c>
      <c r="M21" s="82" t="s">
        <v>1047</v>
      </c>
      <c r="N21" s="82" t="s">
        <v>5</v>
      </c>
      <c r="O21" s="83" t="s">
        <v>1048</v>
      </c>
      <c r="P21" s="106" t="s">
        <v>1051</v>
      </c>
    </row>
    <row r="22" spans="1:16" ht="15.75" thickBot="1">
      <c r="A22" s="84"/>
      <c r="B22" s="85"/>
      <c r="C22" s="86"/>
      <c r="D22" s="87"/>
      <c r="E22" s="88"/>
      <c r="F22" s="247"/>
      <c r="G22" s="244" t="s">
        <v>8</v>
      </c>
      <c r="H22" s="89" t="s">
        <v>11</v>
      </c>
      <c r="I22" s="89"/>
      <c r="J22" s="90"/>
      <c r="K22" s="510"/>
      <c r="L22" s="64" t="s">
        <v>8</v>
      </c>
      <c r="M22" s="89" t="s">
        <v>11</v>
      </c>
      <c r="N22" s="89"/>
      <c r="O22" s="90"/>
      <c r="P22" s="107"/>
    </row>
    <row r="23" spans="1:16" ht="17.25" thickTop="1">
      <c r="A23" s="303">
        <v>1</v>
      </c>
      <c r="B23" s="303">
        <f>Seznam!B43</f>
        <v>3</v>
      </c>
      <c r="C23" s="304" t="str">
        <f>Seznam!C43</f>
        <v>Pouzarová Leona</v>
      </c>
      <c r="D23" s="305">
        <f>Seznam!D43</f>
        <v>2008</v>
      </c>
      <c r="E23" s="306" t="str">
        <f>Seznam!E43</f>
        <v>SKMG Máj České Budějovice</v>
      </c>
      <c r="F23" s="303" t="str">
        <f>Seznam!F43</f>
        <v>CZE</v>
      </c>
      <c r="G23" s="302">
        <f>'Z6'!X11</f>
        <v>1.9</v>
      </c>
      <c r="H23" s="302">
        <f>'Z6'!Y11</f>
        <v>3.6999999999999997</v>
      </c>
      <c r="I23" s="307">
        <f>'Z6'!Z11</f>
        <v>0</v>
      </c>
      <c r="J23" s="308">
        <f>'Z6'!AA11</f>
        <v>5.6</v>
      </c>
      <c r="K23" s="309" t="str">
        <f>'Z6'!W17</f>
        <v>stuha</v>
      </c>
      <c r="L23" s="302">
        <f>'Z6'!X17</f>
        <v>2.5</v>
      </c>
      <c r="M23" s="302">
        <f>'Z6'!Y17</f>
        <v>4.699999999999999</v>
      </c>
      <c r="N23" s="307">
        <f>'Z6'!Z17</f>
        <v>0</v>
      </c>
      <c r="O23" s="308">
        <f>'Z6'!AA17</f>
        <v>7.199999999999999</v>
      </c>
      <c r="P23" s="310">
        <f>'Z6'!AB17</f>
        <v>12.799999999999999</v>
      </c>
    </row>
    <row r="24" spans="1:16" ht="16.5">
      <c r="A24" s="311">
        <v>2</v>
      </c>
      <c r="B24" s="311">
        <f>Seznam!B41</f>
        <v>1</v>
      </c>
      <c r="C24" s="312" t="str">
        <f>Seznam!C41</f>
        <v>Říhová Karolína</v>
      </c>
      <c r="D24" s="313">
        <f>Seznam!D41</f>
        <v>2008</v>
      </c>
      <c r="E24" s="314" t="str">
        <f>Seznam!E41</f>
        <v>SKMG Máj České Budějovice</v>
      </c>
      <c r="F24" s="311" t="str">
        <f>Seznam!F41</f>
        <v>CZE</v>
      </c>
      <c r="G24" s="301">
        <f>'Z6'!X9</f>
        <v>2.7</v>
      </c>
      <c r="H24" s="301">
        <f>'Z6'!Y9</f>
        <v>3.2</v>
      </c>
      <c r="I24" s="315">
        <f>'Z6'!Z9</f>
        <v>0.6</v>
      </c>
      <c r="J24" s="316">
        <f>'Z6'!AA9</f>
        <v>5.300000000000001</v>
      </c>
      <c r="K24" s="317" t="str">
        <f>'Z6'!W15</f>
        <v>stuha</v>
      </c>
      <c r="L24" s="301">
        <f>'Z6'!X15</f>
        <v>2.4</v>
      </c>
      <c r="M24" s="301">
        <f>'Z6'!Y15</f>
        <v>4.749999999999999</v>
      </c>
      <c r="N24" s="315">
        <f>'Z6'!Z15</f>
        <v>0</v>
      </c>
      <c r="O24" s="316">
        <f>'Z6'!AA15</f>
        <v>7.149999999999999</v>
      </c>
      <c r="P24" s="318">
        <f>'Z6'!AB15</f>
        <v>12.45</v>
      </c>
    </row>
    <row r="25" spans="1:16" ht="16.5">
      <c r="A25" s="311">
        <v>3</v>
      </c>
      <c r="B25" s="311">
        <f>Seznam!B42</f>
        <v>2</v>
      </c>
      <c r="C25" s="312" t="str">
        <f>Seznam!C42</f>
        <v>Procházková Kristina</v>
      </c>
      <c r="D25" s="313">
        <f>Seznam!D42</f>
        <v>2008</v>
      </c>
      <c r="E25" s="314" t="str">
        <f>Seznam!E42</f>
        <v>GSK Tábor</v>
      </c>
      <c r="F25" s="311" t="str">
        <f>Seznam!F42</f>
        <v>CZE</v>
      </c>
      <c r="G25" s="301">
        <f>'Z6'!X10</f>
        <v>1.5</v>
      </c>
      <c r="H25" s="301">
        <f>'Z6'!Y10</f>
        <v>2.55</v>
      </c>
      <c r="I25" s="315">
        <f>'Z6'!Z10</f>
        <v>0.3</v>
      </c>
      <c r="J25" s="316">
        <f>'Z6'!AA10</f>
        <v>3.75</v>
      </c>
      <c r="K25" s="317" t="str">
        <f>'Z6'!W16</f>
        <v>kuž</v>
      </c>
      <c r="L25" s="301">
        <f>'Z6'!X16</f>
        <v>1</v>
      </c>
      <c r="M25" s="301">
        <f>'Z6'!Y16</f>
        <v>2.3999999999999995</v>
      </c>
      <c r="N25" s="315">
        <f>'Z6'!Z16</f>
        <v>0.6</v>
      </c>
      <c r="O25" s="316">
        <f>'Z6'!AA16</f>
        <v>2.7999999999999994</v>
      </c>
      <c r="P25" s="318">
        <f>'Z6'!AB16</f>
        <v>6.549999999999999</v>
      </c>
    </row>
  </sheetData>
  <sheetProtection/>
  <mergeCells count="10">
    <mergeCell ref="K21:K22"/>
    <mergeCell ref="K11:K12"/>
    <mergeCell ref="G10:J10"/>
    <mergeCell ref="K10:O10"/>
    <mergeCell ref="A1:K1"/>
    <mergeCell ref="A3:K3"/>
    <mergeCell ref="A5:K5"/>
    <mergeCell ref="A7:K7"/>
    <mergeCell ref="G20:J20"/>
    <mergeCell ref="K20:O20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7">
      <selection activeCell="C40" sqref="C40"/>
    </sheetView>
  </sheetViews>
  <sheetFormatPr defaultColWidth="9.00390625" defaultRowHeight="12.75"/>
  <cols>
    <col min="1" max="1" width="9.75390625" style="70" customWidth="1"/>
    <col min="2" max="2" width="5.875" style="70" bestFit="1" customWidth="1"/>
    <col min="3" max="3" width="22.125" style="70" bestFit="1" customWidth="1"/>
    <col min="4" max="4" width="6.75390625" style="69" customWidth="1"/>
    <col min="5" max="5" width="30.625" style="70" bestFit="1" customWidth="1"/>
    <col min="6" max="6" width="5.00390625" style="69" customWidth="1"/>
    <col min="7" max="8" width="9.375" style="70" bestFit="1" customWidth="1"/>
    <col min="9" max="9" width="8.875" style="70" bestFit="1" customWidth="1"/>
    <col min="10" max="10" width="8.875" style="70" customWidth="1"/>
    <col min="11" max="11" width="6.75390625" style="70" bestFit="1" customWidth="1"/>
    <col min="12" max="13" width="9.375" style="70" bestFit="1" customWidth="1"/>
    <col min="14" max="15" width="8.875" style="70" bestFit="1" customWidth="1"/>
    <col min="16" max="16384" width="9.125" style="70" customWidth="1"/>
  </cols>
  <sheetData>
    <row r="1" spans="1:11" ht="24.75">
      <c r="A1" s="506" t="s">
        <v>1042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0" ht="15">
      <c r="A2" s="40"/>
      <c r="B2" s="41"/>
      <c r="D2" s="40"/>
      <c r="E2" s="41"/>
      <c r="F2" s="41"/>
      <c r="G2" s="40"/>
      <c r="H2" s="40"/>
      <c r="I2" s="40"/>
      <c r="J2" s="48"/>
    </row>
    <row r="3" spans="1:11" ht="40.5">
      <c r="A3" s="507" t="str">
        <f>Název</f>
        <v>3. závod 28. ročníku Jihočeské ligy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104"/>
    </row>
    <row r="5" spans="1:11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104"/>
    </row>
    <row r="7" spans="1:11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5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ht="20.25" thickBot="1">
      <c r="A9" s="47" t="str">
        <f>Popis!$B$12</f>
        <v>7.kategorie - Kadetky mladší, ročník 2007-2008</v>
      </c>
    </row>
    <row r="10" spans="1:16" ht="17.25" thickTop="1">
      <c r="A10" s="71"/>
      <c r="B10" s="72"/>
      <c r="C10" s="73"/>
      <c r="D10" s="74"/>
      <c r="E10" s="75"/>
      <c r="F10" s="245"/>
      <c r="G10" s="514" t="str">
        <f>Kat5S1</f>
        <v>sestava s libovolným náčiním</v>
      </c>
      <c r="H10" s="514"/>
      <c r="I10" s="514"/>
      <c r="J10" s="515"/>
      <c r="K10" s="513" t="str">
        <f>Kat5S2</f>
        <v>sestava s libovolným náčiním</v>
      </c>
      <c r="L10" s="514"/>
      <c r="M10" s="514"/>
      <c r="N10" s="514"/>
      <c r="O10" s="515"/>
      <c r="P10" s="105"/>
    </row>
    <row r="11" spans="1:16" ht="16.5">
      <c r="A11" s="77" t="s">
        <v>1043</v>
      </c>
      <c r="B11" s="78" t="s">
        <v>1044</v>
      </c>
      <c r="C11" s="79" t="s">
        <v>1045</v>
      </c>
      <c r="D11" s="80" t="s">
        <v>2</v>
      </c>
      <c r="E11" s="81" t="s">
        <v>3</v>
      </c>
      <c r="F11" s="246" t="s">
        <v>4</v>
      </c>
      <c r="G11" s="243" t="s">
        <v>1046</v>
      </c>
      <c r="H11" s="82" t="s">
        <v>1047</v>
      </c>
      <c r="I11" s="82" t="s">
        <v>5</v>
      </c>
      <c r="J11" s="83" t="s">
        <v>1048</v>
      </c>
      <c r="K11" s="509" t="s">
        <v>1050</v>
      </c>
      <c r="L11" s="62" t="s">
        <v>1046</v>
      </c>
      <c r="M11" s="82" t="s">
        <v>1047</v>
      </c>
      <c r="N11" s="82" t="s">
        <v>5</v>
      </c>
      <c r="O11" s="83" t="s">
        <v>1048</v>
      </c>
      <c r="P11" s="106" t="s">
        <v>1051</v>
      </c>
    </row>
    <row r="12" spans="1:16" ht="15.75" customHeight="1" thickBot="1">
      <c r="A12" s="84"/>
      <c r="B12" s="85"/>
      <c r="C12" s="86"/>
      <c r="D12" s="87"/>
      <c r="E12" s="88"/>
      <c r="F12" s="247"/>
      <c r="G12" s="244" t="s">
        <v>8</v>
      </c>
      <c r="H12" s="89" t="s">
        <v>11</v>
      </c>
      <c r="I12" s="89"/>
      <c r="J12" s="90"/>
      <c r="K12" s="510"/>
      <c r="L12" s="64" t="s">
        <v>8</v>
      </c>
      <c r="M12" s="89" t="s">
        <v>11</v>
      </c>
      <c r="N12" s="89"/>
      <c r="O12" s="90"/>
      <c r="P12" s="107"/>
    </row>
    <row r="13" spans="1:16" s="97" customFormat="1" ht="17.25" thickTop="1">
      <c r="A13" s="303">
        <v>1</v>
      </c>
      <c r="B13" s="303">
        <f>Seznam!B47</f>
        <v>7</v>
      </c>
      <c r="C13" s="304" t="str">
        <f>Seznam!C47</f>
        <v>Králová Karin</v>
      </c>
      <c r="D13" s="305">
        <f>Seznam!D47</f>
        <v>2008</v>
      </c>
      <c r="E13" s="306" t="str">
        <f>Seznam!E47</f>
        <v>RG Proactive Milevsko</v>
      </c>
      <c r="F13" s="303" t="str">
        <f>Seznam!F47</f>
        <v>CZE</v>
      </c>
      <c r="G13" s="302">
        <f>'Z7'!X12</f>
        <v>2.6</v>
      </c>
      <c r="H13" s="302">
        <f>'Z7'!Y12</f>
        <v>4.75</v>
      </c>
      <c r="I13" s="307">
        <f>'Z7'!Z12</f>
        <v>0</v>
      </c>
      <c r="J13" s="308">
        <f>'Z7'!AA12</f>
        <v>7.35</v>
      </c>
      <c r="K13" s="309" t="str">
        <f>'Z7'!W24</f>
        <v>kuž</v>
      </c>
      <c r="L13" s="302">
        <f>'Z7'!X24</f>
        <v>2.7</v>
      </c>
      <c r="M13" s="302">
        <f>'Z7'!Y24</f>
        <v>5.2</v>
      </c>
      <c r="N13" s="307">
        <f>'Z7'!Z24</f>
        <v>0</v>
      </c>
      <c r="O13" s="308">
        <f>'Z7'!AA24</f>
        <v>7.9</v>
      </c>
      <c r="P13" s="310">
        <f>'Z7'!AB24</f>
        <v>15.25</v>
      </c>
    </row>
    <row r="14" spans="1:16" s="97" customFormat="1" ht="16.5">
      <c r="A14" s="319">
        <v>2</v>
      </c>
      <c r="B14" s="319">
        <f>Seznam!B49</f>
        <v>10</v>
      </c>
      <c r="C14" s="320" t="str">
        <f>Seznam!C49</f>
        <v>Šimáková Aneta</v>
      </c>
      <c r="D14" s="321">
        <f>Seznam!D49</f>
        <v>2008</v>
      </c>
      <c r="E14" s="322" t="str">
        <f>Seznam!E49</f>
        <v>RG Proactive Milevsko</v>
      </c>
      <c r="F14" s="319" t="str">
        <f>Seznam!F49</f>
        <v>CZE</v>
      </c>
      <c r="G14" s="324">
        <f>'Z7'!X14</f>
        <v>2.8</v>
      </c>
      <c r="H14" s="324">
        <f>'Z7'!Y14</f>
        <v>3.9499999999999997</v>
      </c>
      <c r="I14" s="323">
        <f>'Z7'!Z14</f>
        <v>0</v>
      </c>
      <c r="J14" s="325">
        <f>'Z7'!AA14</f>
        <v>6.75</v>
      </c>
      <c r="K14" s="326" t="str">
        <f>'Z7'!W26</f>
        <v>kuž</v>
      </c>
      <c r="L14" s="324">
        <f>'Z7'!X26</f>
        <v>2.9000000000000004</v>
      </c>
      <c r="M14" s="324">
        <f>'Z7'!Y26</f>
        <v>3.95</v>
      </c>
      <c r="N14" s="323">
        <f>'Z7'!Z26</f>
        <v>0.3</v>
      </c>
      <c r="O14" s="325">
        <f>'Z7'!AA26</f>
        <v>6.550000000000001</v>
      </c>
      <c r="P14" s="327">
        <f>'Z7'!AB26</f>
        <v>13.3</v>
      </c>
    </row>
    <row r="15" spans="1:16" s="97" customFormat="1" ht="16.5">
      <c r="A15" s="319">
        <v>3</v>
      </c>
      <c r="B15" s="319">
        <f>Seznam!B46</f>
        <v>5</v>
      </c>
      <c r="C15" s="320" t="str">
        <f>Seznam!C46</f>
        <v>Kadlecová Andrea</v>
      </c>
      <c r="D15" s="321">
        <f>Seznam!D46</f>
        <v>0</v>
      </c>
      <c r="E15" s="322" t="str">
        <f>Seznam!E46</f>
        <v>GSK Tábor</v>
      </c>
      <c r="F15" s="319" t="str">
        <f>Seznam!F46</f>
        <v>CZE</v>
      </c>
      <c r="G15" s="324">
        <f>'Z7'!X11</f>
        <v>1.4000000000000001</v>
      </c>
      <c r="H15" s="324">
        <f>'Z7'!Y11</f>
        <v>4.25</v>
      </c>
      <c r="I15" s="323">
        <f>'Z7'!Z11</f>
        <v>0</v>
      </c>
      <c r="J15" s="325">
        <f>'Z7'!AA11</f>
        <v>5.65</v>
      </c>
      <c r="K15" s="326" t="str">
        <f>'Z7'!W23</f>
        <v>kuž</v>
      </c>
      <c r="L15" s="324">
        <f>'Z7'!X23</f>
        <v>0.8999999999999999</v>
      </c>
      <c r="M15" s="324">
        <f>'Z7'!Y23</f>
        <v>4.799999999999999</v>
      </c>
      <c r="N15" s="323">
        <f>'Z7'!Z23</f>
        <v>0</v>
      </c>
      <c r="O15" s="325">
        <f>'Z7'!AA23</f>
        <v>5.699999999999999</v>
      </c>
      <c r="P15" s="327">
        <f>'Z7'!AB23</f>
        <v>11.35</v>
      </c>
    </row>
    <row r="16" spans="1:16" s="97" customFormat="1" ht="16.5">
      <c r="A16" s="217">
        <v>4</v>
      </c>
      <c r="B16" s="217">
        <f>Seznam!B52</f>
        <v>13</v>
      </c>
      <c r="C16" s="218" t="str">
        <f>Seznam!C52</f>
        <v>Čechová Martina</v>
      </c>
      <c r="D16" s="89">
        <f>Seznam!D52</f>
        <v>2007</v>
      </c>
      <c r="E16" s="219" t="str">
        <f>Seznam!E52</f>
        <v>MG TJ Jiskra Humpolec</v>
      </c>
      <c r="F16" s="217" t="str">
        <f>Seznam!F52</f>
        <v>CZE</v>
      </c>
      <c r="G16" s="425">
        <f>'Z7'!X17</f>
        <v>1.4</v>
      </c>
      <c r="H16" s="425">
        <f>'Z7'!Y17</f>
        <v>2.95</v>
      </c>
      <c r="I16" s="426">
        <f>'Z7'!Z17</f>
        <v>0</v>
      </c>
      <c r="J16" s="427">
        <f>'Z7'!AA17</f>
        <v>4.35</v>
      </c>
      <c r="K16" s="428" t="str">
        <f>'Z7'!W29</f>
        <v>obruč</v>
      </c>
      <c r="L16" s="425">
        <f>'Z7'!X29</f>
        <v>1.5</v>
      </c>
      <c r="M16" s="425">
        <f>'Z7'!Y29</f>
        <v>2.95</v>
      </c>
      <c r="N16" s="426">
        <f>'Z7'!Z29</f>
        <v>0</v>
      </c>
      <c r="O16" s="427">
        <f>'Z7'!AA29</f>
        <v>4.45</v>
      </c>
      <c r="P16" s="429">
        <f>'Z7'!AB29</f>
        <v>8.8</v>
      </c>
    </row>
    <row r="17" spans="1:16" s="97" customFormat="1" ht="16.5">
      <c r="A17" s="217">
        <v>5</v>
      </c>
      <c r="B17" s="217">
        <f>Seznam!B51</f>
        <v>12</v>
      </c>
      <c r="C17" s="218" t="str">
        <f>Seznam!C51</f>
        <v>Blažková Nikola</v>
      </c>
      <c r="D17" s="89">
        <f>Seznam!D51</f>
        <v>2008</v>
      </c>
      <c r="E17" s="219" t="str">
        <f>Seznam!E51</f>
        <v>RG Proactive Milevsko</v>
      </c>
      <c r="F17" s="217" t="str">
        <f>Seznam!F51</f>
        <v>CZE</v>
      </c>
      <c r="G17" s="425">
        <f>'Z7'!X16</f>
        <v>1.3</v>
      </c>
      <c r="H17" s="425">
        <f>'Z7'!Y16</f>
        <v>1.7999999999999998</v>
      </c>
      <c r="I17" s="426">
        <f>'Z7'!Z16</f>
        <v>0</v>
      </c>
      <c r="J17" s="427">
        <f>'Z7'!AA16</f>
        <v>3.0999999999999996</v>
      </c>
      <c r="K17" s="428" t="str">
        <f>'Z7'!W28</f>
        <v>kuž</v>
      </c>
      <c r="L17" s="425">
        <f>'Z7'!X28</f>
        <v>2.5</v>
      </c>
      <c r="M17" s="425">
        <f>'Z7'!Y28</f>
        <v>3</v>
      </c>
      <c r="N17" s="426">
        <f>'Z7'!Z28</f>
        <v>0</v>
      </c>
      <c r="O17" s="427">
        <f>'Z7'!AA28</f>
        <v>5.5</v>
      </c>
      <c r="P17" s="429">
        <f>'Z7'!AB28</f>
        <v>8.6</v>
      </c>
    </row>
    <row r="18" spans="1:16" s="97" customFormat="1" ht="16.5">
      <c r="A18" s="217">
        <v>6</v>
      </c>
      <c r="B18" s="217">
        <f>Seznam!B50</f>
        <v>11</v>
      </c>
      <c r="C18" s="218" t="str">
        <f>Seznam!C50</f>
        <v>Benešová Tereza</v>
      </c>
      <c r="D18" s="89">
        <f>Seznam!D50</f>
        <v>2007</v>
      </c>
      <c r="E18" s="219" t="str">
        <f>Seznam!E50</f>
        <v>MG TJ Jiskra Humpolec</v>
      </c>
      <c r="F18" s="217" t="str">
        <f>Seznam!F50</f>
        <v>CZE</v>
      </c>
      <c r="G18" s="425">
        <f>'Z7'!X15</f>
        <v>1.6</v>
      </c>
      <c r="H18" s="425">
        <f>'Z7'!Y15</f>
        <v>2.5</v>
      </c>
      <c r="I18" s="426">
        <f>'Z7'!Z15</f>
        <v>0</v>
      </c>
      <c r="J18" s="427">
        <f>'Z7'!AA15</f>
        <v>4.1</v>
      </c>
      <c r="K18" s="428" t="str">
        <f>'Z7'!W27</f>
        <v>obruč</v>
      </c>
      <c r="L18" s="425">
        <f>'Z7'!X27</f>
        <v>1</v>
      </c>
      <c r="M18" s="425">
        <f>'Z7'!Y27</f>
        <v>2.3500000000000005</v>
      </c>
      <c r="N18" s="426">
        <f>'Z7'!Z27</f>
        <v>0.6</v>
      </c>
      <c r="O18" s="427">
        <f>'Z7'!AA27</f>
        <v>2.7500000000000004</v>
      </c>
      <c r="P18" s="429">
        <f>'Z7'!AB27</f>
        <v>6.85</v>
      </c>
    </row>
    <row r="19" spans="1:16" s="97" customFormat="1" ht="16.5">
      <c r="A19" s="217">
        <v>7</v>
      </c>
      <c r="B19" s="217">
        <f>Seznam!B48</f>
        <v>9</v>
      </c>
      <c r="C19" s="218" t="str">
        <f>Seznam!C48</f>
        <v>Pouličková Gabriela</v>
      </c>
      <c r="D19" s="89">
        <f>Seznam!D48</f>
        <v>2008</v>
      </c>
      <c r="E19" s="219" t="str">
        <f>Seznam!E48</f>
        <v>MG TJ Jiskra Humpolec</v>
      </c>
      <c r="F19" s="217" t="str">
        <f>Seznam!F48</f>
        <v>CZE</v>
      </c>
      <c r="G19" s="425">
        <f>'Z7'!X13</f>
        <v>0.7</v>
      </c>
      <c r="H19" s="425">
        <f>'Z7'!Y13</f>
        <v>1.6499999999999995</v>
      </c>
      <c r="I19" s="426">
        <f>'Z7'!Z13</f>
        <v>0</v>
      </c>
      <c r="J19" s="427">
        <f>'Z7'!AA13</f>
        <v>2.3499999999999996</v>
      </c>
      <c r="K19" s="428" t="str">
        <f>'Z7'!W25</f>
        <v>obruč</v>
      </c>
      <c r="L19" s="425">
        <f>'Z7'!X25</f>
        <v>1</v>
      </c>
      <c r="M19" s="425">
        <f>'Z7'!Y25</f>
        <v>1.6499999999999995</v>
      </c>
      <c r="N19" s="426">
        <f>'Z7'!Z25</f>
        <v>0</v>
      </c>
      <c r="O19" s="427">
        <f>'Z7'!AA25</f>
        <v>2.6499999999999995</v>
      </c>
      <c r="P19" s="429">
        <f>'Z7'!AB25</f>
        <v>4.999999999999999</v>
      </c>
    </row>
    <row r="20" spans="1:16" s="97" customFormat="1" ht="16.5">
      <c r="A20" s="217">
        <v>8</v>
      </c>
      <c r="B20" s="217">
        <f>Seznam!B44</f>
        <v>1</v>
      </c>
      <c r="C20" s="218" t="str">
        <f>Seznam!C44</f>
        <v>Marousková Sarah</v>
      </c>
      <c r="D20" s="89">
        <f>Seznam!D44</f>
        <v>2007</v>
      </c>
      <c r="E20" s="219" t="str">
        <f>Seznam!E44</f>
        <v>MG TJ Jiskra Humpolec</v>
      </c>
      <c r="F20" s="217" t="str">
        <f>Seznam!F44</f>
        <v>CZE</v>
      </c>
      <c r="G20" s="425">
        <f>'Z7'!X9</f>
        <v>0.8999999999999999</v>
      </c>
      <c r="H20" s="425">
        <f>'Z7'!Y9</f>
        <v>1.7000000000000002</v>
      </c>
      <c r="I20" s="426">
        <f>'Z7'!Z9</f>
        <v>0</v>
      </c>
      <c r="J20" s="427">
        <f>'Z7'!AA9</f>
        <v>2.6</v>
      </c>
      <c r="K20" s="428" t="str">
        <f>'Z7'!W21</f>
        <v>obruč</v>
      </c>
      <c r="L20" s="425">
        <f>'Z7'!X21</f>
        <v>0.30000000000000004</v>
      </c>
      <c r="M20" s="425">
        <f>'Z7'!Y21</f>
        <v>1.4500000000000002</v>
      </c>
      <c r="N20" s="426">
        <f>'Z7'!Z21</f>
        <v>0</v>
      </c>
      <c r="O20" s="427">
        <f>'Z7'!AA21</f>
        <v>1.7500000000000002</v>
      </c>
      <c r="P20" s="429">
        <f>'Z7'!AB21</f>
        <v>4.3500000000000005</v>
      </c>
    </row>
    <row r="21" spans="1:16" s="97" customFormat="1" ht="16.5">
      <c r="A21" s="158">
        <v>9</v>
      </c>
      <c r="B21" s="158">
        <f>Seznam!B45</f>
        <v>4</v>
      </c>
      <c r="C21" s="159" t="str">
        <f>Seznam!C45</f>
        <v>Kalinová Eva</v>
      </c>
      <c r="D21" s="82">
        <f>Seznam!D45</f>
        <v>2008</v>
      </c>
      <c r="E21" s="98" t="str">
        <f>Seznam!E45</f>
        <v>MG TJ Jiskra Humpolec</v>
      </c>
      <c r="F21" s="158" t="str">
        <f>Seznam!F45</f>
        <v>CZE</v>
      </c>
      <c r="G21" s="100">
        <f>'Z7'!X10</f>
        <v>0.7</v>
      </c>
      <c r="H21" s="100">
        <f>'Z7'!Y10</f>
        <v>1.7000000000000002</v>
      </c>
      <c r="I21" s="99">
        <f>'Z7'!Z10</f>
        <v>0</v>
      </c>
      <c r="J21" s="101">
        <f>'Z7'!AA10</f>
        <v>2.4000000000000004</v>
      </c>
      <c r="K21" s="110" t="str">
        <f>'Z7'!W22</f>
        <v>obruč</v>
      </c>
      <c r="L21" s="100">
        <f>'Z7'!X22</f>
        <v>0.2</v>
      </c>
      <c r="M21" s="100">
        <f>'Z7'!Y22</f>
        <v>1.2999999999999998</v>
      </c>
      <c r="N21" s="99">
        <f>'Z7'!Z22</f>
        <v>0</v>
      </c>
      <c r="O21" s="101">
        <f>'Z7'!AA22</f>
        <v>1.4999999999999998</v>
      </c>
      <c r="P21" s="249">
        <f>'Z7'!AB22</f>
        <v>3.9000000000000004</v>
      </c>
    </row>
    <row r="25" ht="20.25" thickBot="1">
      <c r="A25" s="47" t="str">
        <f>Popis!$B$13</f>
        <v>8.kategorie - Kadetky starší, ročník 2006-2004</v>
      </c>
    </row>
    <row r="26" spans="1:16" ht="17.25" thickTop="1">
      <c r="A26" s="71"/>
      <c r="B26" s="72"/>
      <c r="C26" s="73"/>
      <c r="D26" s="74"/>
      <c r="E26" s="75"/>
      <c r="F26" s="245"/>
      <c r="G26" s="514" t="str">
        <f>Kat5S1</f>
        <v>sestava s libovolným náčiním</v>
      </c>
      <c r="H26" s="514"/>
      <c r="I26" s="514"/>
      <c r="J26" s="515"/>
      <c r="K26" s="513" t="str">
        <f>Kat5S2</f>
        <v>sestava s libovolným náčiním</v>
      </c>
      <c r="L26" s="514"/>
      <c r="M26" s="514"/>
      <c r="N26" s="514"/>
      <c r="O26" s="515"/>
      <c r="P26" s="105"/>
    </row>
    <row r="27" spans="1:16" ht="16.5">
      <c r="A27" s="77" t="s">
        <v>1043</v>
      </c>
      <c r="B27" s="78" t="s">
        <v>1044</v>
      </c>
      <c r="C27" s="79" t="s">
        <v>1045</v>
      </c>
      <c r="D27" s="80" t="s">
        <v>2</v>
      </c>
      <c r="E27" s="81" t="s">
        <v>3</v>
      </c>
      <c r="F27" s="246" t="s">
        <v>4</v>
      </c>
      <c r="G27" s="243" t="s">
        <v>1046</v>
      </c>
      <c r="H27" s="82" t="s">
        <v>1047</v>
      </c>
      <c r="I27" s="82" t="s">
        <v>5</v>
      </c>
      <c r="J27" s="83" t="s">
        <v>1048</v>
      </c>
      <c r="K27" s="509" t="s">
        <v>1050</v>
      </c>
      <c r="L27" s="62" t="s">
        <v>1046</v>
      </c>
      <c r="M27" s="82" t="s">
        <v>1047</v>
      </c>
      <c r="N27" s="82" t="s">
        <v>5</v>
      </c>
      <c r="O27" s="83" t="s">
        <v>1048</v>
      </c>
      <c r="P27" s="106" t="s">
        <v>1051</v>
      </c>
    </row>
    <row r="28" spans="1:16" ht="15.75" thickBot="1">
      <c r="A28" s="84"/>
      <c r="B28" s="85"/>
      <c r="C28" s="86"/>
      <c r="D28" s="87"/>
      <c r="E28" s="88"/>
      <c r="F28" s="247"/>
      <c r="G28" s="244" t="s">
        <v>8</v>
      </c>
      <c r="H28" s="89" t="s">
        <v>11</v>
      </c>
      <c r="I28" s="89"/>
      <c r="J28" s="90"/>
      <c r="K28" s="510"/>
      <c r="L28" s="64" t="s">
        <v>8</v>
      </c>
      <c r="M28" s="89" t="s">
        <v>11</v>
      </c>
      <c r="N28" s="89"/>
      <c r="O28" s="90"/>
      <c r="P28" s="107"/>
    </row>
    <row r="29" spans="1:16" ht="17.25" thickTop="1">
      <c r="A29" s="311">
        <v>1</v>
      </c>
      <c r="B29" s="311">
        <f>Seznam!B53</f>
        <v>2</v>
      </c>
      <c r="C29" s="312" t="str">
        <f>Seznam!C53</f>
        <v>Komendová Nikola</v>
      </c>
      <c r="D29" s="313">
        <f>Seznam!D53</f>
        <v>0</v>
      </c>
      <c r="E29" s="314" t="str">
        <f>Seznam!E53</f>
        <v>GSK Tábor</v>
      </c>
      <c r="F29" s="311" t="str">
        <f>Seznam!F53</f>
        <v>CZE</v>
      </c>
      <c r="G29" s="301">
        <f>'Z8'!X9</f>
        <v>3</v>
      </c>
      <c r="H29" s="301">
        <f>'Z8'!Y9</f>
        <v>6.4</v>
      </c>
      <c r="I29" s="315">
        <f>'Z8'!Z9</f>
        <v>0</v>
      </c>
      <c r="J29" s="316">
        <f>'Z8'!AA9</f>
        <v>9.4</v>
      </c>
      <c r="K29" s="317" t="str">
        <f>'Z8'!W15</f>
        <v>stuha</v>
      </c>
      <c r="L29" s="301">
        <f>'Z8'!X15</f>
        <v>2.3</v>
      </c>
      <c r="M29" s="301">
        <f>'Z8'!Y15</f>
        <v>4.5</v>
      </c>
      <c r="N29" s="315">
        <f>'Z8'!Z15</f>
        <v>0</v>
      </c>
      <c r="O29" s="316">
        <f>'Z8'!AA15</f>
        <v>6.8</v>
      </c>
      <c r="P29" s="318">
        <f>'Z8'!AB15</f>
        <v>16.2</v>
      </c>
    </row>
    <row r="30" spans="1:16" ht="16.5">
      <c r="A30" s="319">
        <v>2</v>
      </c>
      <c r="B30" s="319">
        <f>Seznam!B55</f>
        <v>4</v>
      </c>
      <c r="C30" s="320" t="str">
        <f>Seznam!C55</f>
        <v>Němcová Aneta</v>
      </c>
      <c r="D30" s="321">
        <f>Seznam!D55</f>
        <v>2006</v>
      </c>
      <c r="E30" s="322" t="str">
        <f>Seznam!E55</f>
        <v>MG TJ Jiskra Humpolec</v>
      </c>
      <c r="F30" s="319" t="str">
        <f>Seznam!F55</f>
        <v>CZE</v>
      </c>
      <c r="G30" s="324">
        <f>'Z8'!X11</f>
        <v>1.9</v>
      </c>
      <c r="H30" s="324">
        <f>'Z8'!Y11</f>
        <v>4.5</v>
      </c>
      <c r="I30" s="323">
        <f>'Z8'!Z11</f>
        <v>0</v>
      </c>
      <c r="J30" s="325">
        <f>'Z8'!AA11</f>
        <v>6.4</v>
      </c>
      <c r="K30" s="326" t="str">
        <f>'Z8'!W17</f>
        <v>obruč</v>
      </c>
      <c r="L30" s="324">
        <f>'Z8'!X17</f>
        <v>0.7</v>
      </c>
      <c r="M30" s="324">
        <f>'Z8'!Y17</f>
        <v>2.25</v>
      </c>
      <c r="N30" s="323">
        <f>'Z8'!Z17</f>
        <v>0</v>
      </c>
      <c r="O30" s="325">
        <f>'Z8'!AA17</f>
        <v>2.95</v>
      </c>
      <c r="P30" s="327">
        <f>'Z8'!AB17</f>
        <v>9.350000000000001</v>
      </c>
    </row>
    <row r="31" spans="1:16" ht="16.5">
      <c r="A31" s="311">
        <v>3</v>
      </c>
      <c r="B31" s="311">
        <f>Seznam!B54</f>
        <v>3</v>
      </c>
      <c r="C31" s="312" t="str">
        <f>Seznam!C54</f>
        <v>Bromová Klára</v>
      </c>
      <c r="D31" s="313">
        <f>Seznam!D54</f>
        <v>2006</v>
      </c>
      <c r="E31" s="314" t="str">
        <f>Seznam!E54</f>
        <v>RG Proactive Milevsko</v>
      </c>
      <c r="F31" s="311" t="str">
        <f>Seznam!F54</f>
        <v>CZE</v>
      </c>
      <c r="G31" s="301">
        <f>'Z8'!X10</f>
        <v>1.8</v>
      </c>
      <c r="H31" s="301">
        <f>'Z8'!Y10</f>
        <v>3.15</v>
      </c>
      <c r="I31" s="315">
        <f>'Z8'!Z10</f>
        <v>0</v>
      </c>
      <c r="J31" s="316">
        <f>'Z8'!AA10</f>
        <v>4.95</v>
      </c>
      <c r="K31" s="317" t="str">
        <f>'Z8'!W16</f>
        <v>míč</v>
      </c>
      <c r="L31" s="301">
        <f>'Z8'!X16</f>
        <v>0.8999999999999999</v>
      </c>
      <c r="M31" s="301">
        <f>'Z8'!Y16</f>
        <v>2.6499999999999995</v>
      </c>
      <c r="N31" s="315">
        <f>'Z8'!Z16</f>
        <v>0</v>
      </c>
      <c r="O31" s="316">
        <f>'Z8'!AA16</f>
        <v>3.5499999999999994</v>
      </c>
      <c r="P31" s="318">
        <f>'Z8'!AB16</f>
        <v>8.5</v>
      </c>
    </row>
  </sheetData>
  <sheetProtection/>
  <mergeCells count="10">
    <mergeCell ref="K27:K28"/>
    <mergeCell ref="K10:O10"/>
    <mergeCell ref="K11:K12"/>
    <mergeCell ref="G10:J10"/>
    <mergeCell ref="A1:K1"/>
    <mergeCell ref="A3:K3"/>
    <mergeCell ref="A5:K5"/>
    <mergeCell ref="A7:K7"/>
    <mergeCell ref="G26:J26"/>
    <mergeCell ref="K26:O26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8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9.75390625" style="70" customWidth="1"/>
    <col min="2" max="2" width="5.875" style="70" bestFit="1" customWidth="1"/>
    <col min="3" max="3" width="18.625" style="70" bestFit="1" customWidth="1"/>
    <col min="4" max="4" width="6.75390625" style="69" customWidth="1"/>
    <col min="5" max="5" width="26.875" style="70" bestFit="1" customWidth="1"/>
    <col min="6" max="6" width="5.00390625" style="69" bestFit="1" customWidth="1"/>
    <col min="7" max="8" width="9.375" style="70" bestFit="1" customWidth="1"/>
    <col min="9" max="9" width="8.875" style="70" bestFit="1" customWidth="1"/>
    <col min="10" max="10" width="8.875" style="70" customWidth="1"/>
    <col min="11" max="11" width="6.75390625" style="70" bestFit="1" customWidth="1"/>
    <col min="12" max="13" width="9.375" style="70" bestFit="1" customWidth="1"/>
    <col min="14" max="15" width="8.875" style="70" bestFit="1" customWidth="1"/>
    <col min="16" max="16384" width="9.125" style="70" customWidth="1"/>
  </cols>
  <sheetData>
    <row r="1" spans="1:11" ht="24.75">
      <c r="A1" s="506" t="s">
        <v>1042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0" ht="15">
      <c r="A2" s="40"/>
      <c r="B2" s="41"/>
      <c r="D2" s="40"/>
      <c r="E2" s="41"/>
      <c r="F2" s="41"/>
      <c r="G2" s="40"/>
      <c r="H2" s="40"/>
      <c r="I2" s="40"/>
      <c r="J2" s="48"/>
    </row>
    <row r="3" spans="1:11" ht="40.5">
      <c r="A3" s="507" t="str">
        <f>Název</f>
        <v>3. závod 28. ročníku Jihočeské ligy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104"/>
    </row>
    <row r="5" spans="1:11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104"/>
    </row>
    <row r="7" spans="1:11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5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ht="20.25" thickBot="1">
      <c r="A9" s="47" t="str">
        <f>Popis!$B$14</f>
        <v>9.kategorie - Juniorky, ročník 2006-2004</v>
      </c>
    </row>
    <row r="10" spans="1:16" ht="17.25" thickTop="1">
      <c r="A10" s="71"/>
      <c r="B10" s="72"/>
      <c r="C10" s="73"/>
      <c r="D10" s="74"/>
      <c r="E10" s="75"/>
      <c r="F10" s="245"/>
      <c r="G10" s="511" t="str">
        <f>Kat6S1</f>
        <v>sestava s libovolným náčiním</v>
      </c>
      <c r="H10" s="511"/>
      <c r="I10" s="511"/>
      <c r="J10" s="512"/>
      <c r="K10" s="513" t="str">
        <f>Kat6S2</f>
        <v>sestava s libovolným náčiním</v>
      </c>
      <c r="L10" s="514"/>
      <c r="M10" s="514"/>
      <c r="N10" s="514"/>
      <c r="O10" s="515"/>
      <c r="P10" s="105"/>
    </row>
    <row r="11" spans="1:16" ht="16.5">
      <c r="A11" s="77" t="s">
        <v>1043</v>
      </c>
      <c r="B11" s="78" t="s">
        <v>1044</v>
      </c>
      <c r="C11" s="79" t="s">
        <v>1045</v>
      </c>
      <c r="D11" s="80" t="s">
        <v>2</v>
      </c>
      <c r="E11" s="81" t="s">
        <v>3</v>
      </c>
      <c r="F11" s="246" t="s">
        <v>4</v>
      </c>
      <c r="G11" s="243" t="s">
        <v>1046</v>
      </c>
      <c r="H11" s="82" t="s">
        <v>1047</v>
      </c>
      <c r="I11" s="82" t="s">
        <v>5</v>
      </c>
      <c r="J11" s="83" t="s">
        <v>1048</v>
      </c>
      <c r="K11" s="509" t="s">
        <v>1050</v>
      </c>
      <c r="L11" s="62" t="s">
        <v>1046</v>
      </c>
      <c r="M11" s="82" t="s">
        <v>1047</v>
      </c>
      <c r="N11" s="82" t="s">
        <v>5</v>
      </c>
      <c r="O11" s="83" t="s">
        <v>1048</v>
      </c>
      <c r="P11" s="106" t="s">
        <v>1051</v>
      </c>
    </row>
    <row r="12" spans="1:16" ht="15.75" customHeight="1" thickBot="1">
      <c r="A12" s="84"/>
      <c r="B12" s="85"/>
      <c r="C12" s="86"/>
      <c r="D12" s="87"/>
      <c r="E12" s="88"/>
      <c r="F12" s="247"/>
      <c r="G12" s="244" t="s">
        <v>8</v>
      </c>
      <c r="H12" s="89" t="s">
        <v>11</v>
      </c>
      <c r="I12" s="89"/>
      <c r="J12" s="90"/>
      <c r="K12" s="510"/>
      <c r="L12" s="64" t="s">
        <v>8</v>
      </c>
      <c r="M12" s="89" t="s">
        <v>11</v>
      </c>
      <c r="N12" s="89"/>
      <c r="O12" s="90"/>
      <c r="P12" s="107"/>
    </row>
    <row r="13" spans="1:16" s="97" customFormat="1" ht="17.25" thickTop="1">
      <c r="A13" s="303">
        <v>1</v>
      </c>
      <c r="B13" s="303">
        <f>Seznam!B58</f>
        <v>2</v>
      </c>
      <c r="C13" s="304" t="str">
        <f>Seznam!C58</f>
        <v>Bretšnajdrová Lucie</v>
      </c>
      <c r="D13" s="305">
        <f>Seznam!D58</f>
        <v>0</v>
      </c>
      <c r="E13" s="306" t="str">
        <f>Seznam!E58</f>
        <v>TJ Slavoj Plzeň</v>
      </c>
      <c r="F13" s="303" t="str">
        <f>Seznam!F58</f>
        <v>CZE</v>
      </c>
      <c r="G13" s="302">
        <f>'Z9'!X10</f>
        <v>3.7</v>
      </c>
      <c r="H13" s="302">
        <f>'Z9'!Y10</f>
        <v>5.85</v>
      </c>
      <c r="I13" s="307">
        <f>'Z9'!Z10</f>
        <v>0</v>
      </c>
      <c r="J13" s="308">
        <f>'Z9'!AA10</f>
        <v>9.55</v>
      </c>
      <c r="K13" s="309" t="str">
        <f>'Z9'!W15</f>
        <v>stuha</v>
      </c>
      <c r="L13" s="302">
        <f>'Z9'!X16</f>
        <v>5.199999999999999</v>
      </c>
      <c r="M13" s="302">
        <f>'Z9'!Y16</f>
        <v>7.2</v>
      </c>
      <c r="N13" s="307">
        <f>'Z9'!Z16</f>
        <v>0</v>
      </c>
      <c r="O13" s="308">
        <f>'Z9'!AA16</f>
        <v>12.399999999999999</v>
      </c>
      <c r="P13" s="310">
        <f>'Z9'!AB16</f>
        <v>21.95</v>
      </c>
    </row>
    <row r="14" spans="1:16" s="97" customFormat="1" ht="16.5">
      <c r="A14" s="328">
        <v>2</v>
      </c>
      <c r="B14" s="328">
        <f>Seznam!B57</f>
        <v>1</v>
      </c>
      <c r="C14" s="329" t="str">
        <f>Seznam!C57</f>
        <v>Majerová Karolína</v>
      </c>
      <c r="D14" s="330">
        <f>Seznam!D57</f>
        <v>2004</v>
      </c>
      <c r="E14" s="331" t="str">
        <f>Seznam!E57</f>
        <v>SKMG Máj České Budějovice</v>
      </c>
      <c r="F14" s="328" t="str">
        <f>Seznam!F57</f>
        <v>CZE</v>
      </c>
      <c r="G14" s="297">
        <f>'Z9'!X9</f>
        <v>4.1</v>
      </c>
      <c r="H14" s="297">
        <f>'Z9'!Y9</f>
        <v>6.25</v>
      </c>
      <c r="I14" s="332">
        <f>'Z9'!Z9</f>
        <v>0</v>
      </c>
      <c r="J14" s="333">
        <f>'Z9'!AA9</f>
        <v>10.35</v>
      </c>
      <c r="K14" s="334" t="str">
        <f>'Z9'!W16</f>
        <v>míč</v>
      </c>
      <c r="L14" s="297">
        <f>'Z9'!X15</f>
        <v>3</v>
      </c>
      <c r="M14" s="297">
        <f>'Z9'!Y15</f>
        <v>3.55</v>
      </c>
      <c r="N14" s="332">
        <f>'Z9'!Z15</f>
        <v>0</v>
      </c>
      <c r="O14" s="333">
        <f>'Z9'!AA15</f>
        <v>6.55</v>
      </c>
      <c r="P14" s="335">
        <f>'Z9'!AB15</f>
        <v>16.9</v>
      </c>
    </row>
    <row r="15" spans="1:16" s="97" customFormat="1" ht="16.5">
      <c r="A15" s="328">
        <v>3</v>
      </c>
      <c r="B15" s="328">
        <f>Seznam!B59</f>
        <v>3</v>
      </c>
      <c r="C15" s="329" t="str">
        <f>Seznam!C59</f>
        <v>Bendová Barbora  </v>
      </c>
      <c r="D15" s="330">
        <f>Seznam!D59</f>
        <v>0</v>
      </c>
      <c r="E15" s="331" t="str">
        <f>Seznam!E59</f>
        <v>GSK Tábor</v>
      </c>
      <c r="F15" s="328" t="str">
        <f>Seznam!F59</f>
        <v>CZE</v>
      </c>
      <c r="G15" s="297">
        <f>'Z9'!X11</f>
        <v>2.5</v>
      </c>
      <c r="H15" s="297">
        <f>'Z9'!Y11</f>
        <v>4.35</v>
      </c>
      <c r="I15" s="332">
        <f>'Z9'!Z11</f>
        <v>0</v>
      </c>
      <c r="J15" s="333">
        <f>'Z9'!AA11</f>
        <v>6.85</v>
      </c>
      <c r="K15" s="334" t="str">
        <f>'Z9'!W17</f>
        <v>míč</v>
      </c>
      <c r="L15" s="297">
        <f>'Z9'!X17</f>
        <v>2.6</v>
      </c>
      <c r="M15" s="297">
        <f>'Z9'!Y17</f>
        <v>4.8999999999999995</v>
      </c>
      <c r="N15" s="332">
        <f>'Z9'!Z17</f>
        <v>0</v>
      </c>
      <c r="O15" s="333">
        <f>'Z9'!AA17</f>
        <v>7.5</v>
      </c>
      <c r="P15" s="335">
        <f>'Z9'!AB17</f>
        <v>14.35</v>
      </c>
    </row>
    <row r="16" ht="34.5" customHeight="1"/>
    <row r="17" ht="20.25" thickBot="1">
      <c r="A17" s="47" t="str">
        <f>Popis!$B$15</f>
        <v>10.kategorie - Dorostenky, ročník 2003 a starší</v>
      </c>
    </row>
    <row r="18" spans="1:16" ht="17.25" thickTop="1">
      <c r="A18" s="71"/>
      <c r="B18" s="72"/>
      <c r="C18" s="73"/>
      <c r="D18" s="74"/>
      <c r="E18" s="75"/>
      <c r="F18" s="245"/>
      <c r="G18" s="511" t="str">
        <f>Kat7S1</f>
        <v>sestava s libovolným náčiním</v>
      </c>
      <c r="H18" s="511"/>
      <c r="I18" s="511"/>
      <c r="J18" s="512"/>
      <c r="K18" s="513" t="str">
        <f>Kat7S2</f>
        <v>sestava s libovolným náčiním</v>
      </c>
      <c r="L18" s="514"/>
      <c r="M18" s="514"/>
      <c r="N18" s="514"/>
      <c r="O18" s="515"/>
      <c r="P18" s="105"/>
    </row>
    <row r="19" spans="1:16" ht="16.5">
      <c r="A19" s="77" t="s">
        <v>1043</v>
      </c>
      <c r="B19" s="78" t="s">
        <v>1044</v>
      </c>
      <c r="C19" s="79" t="s">
        <v>1045</v>
      </c>
      <c r="D19" s="80" t="s">
        <v>2</v>
      </c>
      <c r="E19" s="81" t="s">
        <v>3</v>
      </c>
      <c r="F19" s="246" t="s">
        <v>4</v>
      </c>
      <c r="G19" s="243" t="s">
        <v>1046</v>
      </c>
      <c r="H19" s="82" t="s">
        <v>1047</v>
      </c>
      <c r="I19" s="82" t="s">
        <v>5</v>
      </c>
      <c r="J19" s="83" t="s">
        <v>1048</v>
      </c>
      <c r="K19" s="509" t="s">
        <v>1050</v>
      </c>
      <c r="L19" s="62" t="s">
        <v>1046</v>
      </c>
      <c r="M19" s="82" t="s">
        <v>1047</v>
      </c>
      <c r="N19" s="82" t="s">
        <v>5</v>
      </c>
      <c r="O19" s="83" t="s">
        <v>1048</v>
      </c>
      <c r="P19" s="106" t="s">
        <v>1051</v>
      </c>
    </row>
    <row r="20" spans="1:16" ht="15.75" thickBot="1">
      <c r="A20" s="84"/>
      <c r="B20" s="85"/>
      <c r="C20" s="86"/>
      <c r="D20" s="87"/>
      <c r="E20" s="88"/>
      <c r="F20" s="267"/>
      <c r="G20" s="244" t="s">
        <v>8</v>
      </c>
      <c r="H20" s="89" t="s">
        <v>11</v>
      </c>
      <c r="I20" s="89"/>
      <c r="J20" s="90"/>
      <c r="K20" s="516"/>
      <c r="L20" s="64" t="s">
        <v>8</v>
      </c>
      <c r="M20" s="89" t="s">
        <v>11</v>
      </c>
      <c r="N20" s="89"/>
      <c r="O20" s="90"/>
      <c r="P20" s="107"/>
    </row>
    <row r="21" spans="1:16" ht="17.25" thickTop="1">
      <c r="A21" s="303">
        <v>1</v>
      </c>
      <c r="B21" s="303">
        <f>Seznam!B62</f>
        <v>3</v>
      </c>
      <c r="C21" s="304" t="str">
        <f>Seznam!C62</f>
        <v>Korytová Ludmila</v>
      </c>
      <c r="D21" s="305">
        <f>Seznam!D62</f>
        <v>1993</v>
      </c>
      <c r="E21" s="306" t="str">
        <f>Seznam!E62</f>
        <v>RG Proactive Milevsko</v>
      </c>
      <c r="F21" s="303" t="str">
        <f>Seznam!F62</f>
        <v>CZE</v>
      </c>
      <c r="G21" s="302">
        <f>'Z10'!X11</f>
        <v>4.199999999999999</v>
      </c>
      <c r="H21" s="302">
        <f>'Z10'!Y11</f>
        <v>6.8</v>
      </c>
      <c r="I21" s="307">
        <f>'Z10'!Z11</f>
        <v>0</v>
      </c>
      <c r="J21" s="308">
        <f>'Z10'!AA11</f>
        <v>11</v>
      </c>
      <c r="K21" s="309" t="str">
        <f>'Z10'!W18</f>
        <v>stuha</v>
      </c>
      <c r="L21" s="302">
        <f>'Z10'!X18</f>
        <v>4.5</v>
      </c>
      <c r="M21" s="302">
        <f>'Z10'!Y18</f>
        <v>6.6</v>
      </c>
      <c r="N21" s="307">
        <f>'Z10'!Z18</f>
        <v>0</v>
      </c>
      <c r="O21" s="308">
        <f>'Z10'!AA18</f>
        <v>11.1</v>
      </c>
      <c r="P21" s="310">
        <f>'Z10'!AB18</f>
        <v>22.1</v>
      </c>
    </row>
    <row r="22" spans="1:16" ht="16.5">
      <c r="A22" s="328">
        <v>2</v>
      </c>
      <c r="B22" s="328">
        <f>Seznam!B60</f>
        <v>1</v>
      </c>
      <c r="C22" s="329" t="str">
        <f>Seznam!C60</f>
        <v>Fořtová Denisa</v>
      </c>
      <c r="D22" s="330">
        <f>Seznam!D60</f>
        <v>0</v>
      </c>
      <c r="E22" s="331" t="str">
        <f>Seznam!E60</f>
        <v>RG Proactive Milevsko</v>
      </c>
      <c r="F22" s="328" t="str">
        <f>Seznam!F60</f>
        <v>CZE</v>
      </c>
      <c r="G22" s="297">
        <f>'Z10'!X9</f>
        <v>3.5999999999999996</v>
      </c>
      <c r="H22" s="297">
        <f>'Z10'!Y9</f>
        <v>5.949999999999999</v>
      </c>
      <c r="I22" s="332">
        <f>'Z10'!Z9</f>
        <v>0</v>
      </c>
      <c r="J22" s="333">
        <f>'Z10'!AA9</f>
        <v>9.549999999999999</v>
      </c>
      <c r="K22" s="334" t="str">
        <f>'Z10'!W16</f>
        <v>stuha</v>
      </c>
      <c r="L22" s="297">
        <f>'Z10'!X16</f>
        <v>2.3</v>
      </c>
      <c r="M22" s="297">
        <f>'Z10'!Y16</f>
        <v>4.85</v>
      </c>
      <c r="N22" s="332">
        <f>'Z10'!Z16</f>
        <v>0</v>
      </c>
      <c r="O22" s="333">
        <f>'Z10'!AA16</f>
        <v>7.1499999999999995</v>
      </c>
      <c r="P22" s="335">
        <f>'Z10'!AB16</f>
        <v>16.7</v>
      </c>
    </row>
    <row r="23" spans="1:16" ht="16.5">
      <c r="A23" s="328">
        <v>3</v>
      </c>
      <c r="B23" s="328">
        <f>Seznam!B63</f>
        <v>4</v>
      </c>
      <c r="C23" s="329" t="str">
        <f>Seznam!C63</f>
        <v>Kutišová Tereza</v>
      </c>
      <c r="D23" s="330">
        <f>Seznam!D63</f>
        <v>2003</v>
      </c>
      <c r="E23" s="331" t="str">
        <f>Seznam!E63</f>
        <v>RG Proactive Milevsko</v>
      </c>
      <c r="F23" s="328" t="str">
        <f>Seznam!F63</f>
        <v>CZE</v>
      </c>
      <c r="G23" s="297">
        <f>'Z10'!X12</f>
        <v>3.2</v>
      </c>
      <c r="H23" s="297">
        <f>'Z10'!Y12</f>
        <v>4.800000000000001</v>
      </c>
      <c r="I23" s="332">
        <f>'Z10'!Z12</f>
        <v>0</v>
      </c>
      <c r="J23" s="333">
        <f>'Z10'!AA12</f>
        <v>8</v>
      </c>
      <c r="K23" s="334" t="str">
        <f>'Z10'!W19</f>
        <v>stuha</v>
      </c>
      <c r="L23" s="297">
        <f>'Z10'!X19</f>
        <v>3.5</v>
      </c>
      <c r="M23" s="297">
        <f>'Z10'!Y19</f>
        <v>4.550000000000001</v>
      </c>
      <c r="N23" s="332">
        <f>'Z10'!Z19</f>
        <v>0</v>
      </c>
      <c r="O23" s="333">
        <f>'Z10'!AA19</f>
        <v>8.05</v>
      </c>
      <c r="P23" s="335">
        <f>'Z10'!AB19</f>
        <v>16.05</v>
      </c>
    </row>
    <row r="24" spans="1:16" ht="15">
      <c r="A24" s="284">
        <v>4</v>
      </c>
      <c r="B24" s="284">
        <f>Seznam!B61</f>
        <v>2</v>
      </c>
      <c r="C24" s="285" t="str">
        <f>Seznam!C61</f>
        <v>Suková Eliška </v>
      </c>
      <c r="D24" s="286">
        <f>Seznam!D61</f>
        <v>1997</v>
      </c>
      <c r="E24" s="287" t="str">
        <f>Seznam!E61</f>
        <v>MG TJ Jiskra Humpolec</v>
      </c>
      <c r="F24" s="284" t="str">
        <f>Seznam!F61</f>
        <v>CZE</v>
      </c>
      <c r="G24" s="281">
        <f>'Z10'!X10</f>
        <v>2.8</v>
      </c>
      <c r="H24" s="281">
        <f>'Z10'!Y10</f>
        <v>5.800000000000001</v>
      </c>
      <c r="I24" s="288">
        <f>'Z10'!Z10</f>
        <v>0</v>
      </c>
      <c r="J24" s="289">
        <f>'Z10'!AA10</f>
        <v>8.600000000000001</v>
      </c>
      <c r="K24" s="290" t="str">
        <f>'Z10'!W17</f>
        <v>kuž</v>
      </c>
      <c r="L24" s="281">
        <f>'Z10'!X17</f>
        <v>1.9</v>
      </c>
      <c r="M24" s="281">
        <f>'Z10'!Y17</f>
        <v>4.8500000000000005</v>
      </c>
      <c r="N24" s="288">
        <f>'Z10'!Z17</f>
        <v>0</v>
      </c>
      <c r="O24" s="289">
        <f>'Z10'!AA17</f>
        <v>6.75</v>
      </c>
      <c r="P24" s="291">
        <f>'Z10'!AB17</f>
        <v>15.350000000000001</v>
      </c>
    </row>
  </sheetData>
  <sheetProtection/>
  <mergeCells count="10">
    <mergeCell ref="A1:K1"/>
    <mergeCell ref="A3:K3"/>
    <mergeCell ref="A5:K5"/>
    <mergeCell ref="A7:K7"/>
    <mergeCell ref="K19:K20"/>
    <mergeCell ref="K11:K12"/>
    <mergeCell ref="G10:J10"/>
    <mergeCell ref="K10:O10"/>
    <mergeCell ref="G18:J18"/>
    <mergeCell ref="K18:O18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9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7.25390625" style="31" bestFit="1" customWidth="1"/>
    <col min="3" max="16384" width="9.125" style="29" customWidth="1"/>
  </cols>
  <sheetData>
    <row r="1" spans="1:2" ht="12.75">
      <c r="A1" s="31" t="s">
        <v>849</v>
      </c>
      <c r="B1" s="31" t="s">
        <v>850</v>
      </c>
    </row>
    <row r="2" spans="1:2" ht="12.75">
      <c r="A2" s="31" t="s">
        <v>1327</v>
      </c>
      <c r="B2" s="31" t="s">
        <v>1327</v>
      </c>
    </row>
    <row r="3" spans="1:2" ht="12.75">
      <c r="A3" s="24" t="s">
        <v>69</v>
      </c>
      <c r="B3" s="24" t="s">
        <v>71</v>
      </c>
    </row>
    <row r="4" spans="1:2" ht="12.75">
      <c r="A4" s="31" t="s">
        <v>163</v>
      </c>
      <c r="B4" s="31" t="s">
        <v>165</v>
      </c>
    </row>
    <row r="5" spans="1:2" ht="15">
      <c r="A5" s="209" t="s">
        <v>1279</v>
      </c>
      <c r="B5" s="209" t="s">
        <v>1296</v>
      </c>
    </row>
    <row r="6" spans="1:2" ht="12.75">
      <c r="A6" s="29" t="s">
        <v>851</v>
      </c>
      <c r="B6" s="29" t="s">
        <v>851</v>
      </c>
    </row>
    <row r="7" spans="1:2" ht="12.75">
      <c r="A7" s="29" t="s">
        <v>852</v>
      </c>
      <c r="B7" s="29" t="s">
        <v>852</v>
      </c>
    </row>
    <row r="8" spans="1:2" ht="12.75">
      <c r="A8" s="32" t="s">
        <v>853</v>
      </c>
      <c r="B8" s="32" t="s">
        <v>853</v>
      </c>
    </row>
    <row r="9" spans="1:2" ht="12.75">
      <c r="A9" s="31" t="s">
        <v>105</v>
      </c>
      <c r="B9" s="31" t="s">
        <v>107</v>
      </c>
    </row>
    <row r="10" spans="1:2" ht="12.75">
      <c r="A10" s="32" t="s">
        <v>160</v>
      </c>
      <c r="B10" s="32" t="s">
        <v>160</v>
      </c>
    </row>
    <row r="11" spans="1:2" ht="12.75">
      <c r="A11" s="31" t="s">
        <v>1335</v>
      </c>
      <c r="B11" s="31" t="s">
        <v>1335</v>
      </c>
    </row>
    <row r="12" spans="1:2" ht="12.75">
      <c r="A12" s="30" t="s">
        <v>854</v>
      </c>
      <c r="B12" s="30" t="s">
        <v>855</v>
      </c>
    </row>
    <row r="13" spans="1:2" ht="12.75">
      <c r="A13" s="31" t="s">
        <v>1326</v>
      </c>
      <c r="B13" s="31" t="s">
        <v>1326</v>
      </c>
    </row>
    <row r="14" spans="1:2" ht="12.75">
      <c r="A14" s="31" t="s">
        <v>1074</v>
      </c>
      <c r="B14" s="31" t="s">
        <v>1074</v>
      </c>
    </row>
    <row r="15" spans="1:2" ht="12.75">
      <c r="A15" s="34" t="s">
        <v>856</v>
      </c>
      <c r="B15" s="34" t="s">
        <v>857</v>
      </c>
    </row>
    <row r="16" spans="1:2" ht="15">
      <c r="A16" s="207" t="s">
        <v>1275</v>
      </c>
      <c r="B16" s="207" t="s">
        <v>1295</v>
      </c>
    </row>
    <row r="17" spans="1:2" ht="12.75">
      <c r="A17" s="32" t="s">
        <v>858</v>
      </c>
      <c r="B17" s="32" t="s">
        <v>858</v>
      </c>
    </row>
    <row r="18" spans="1:2" ht="12.75">
      <c r="A18" s="31" t="s">
        <v>1220</v>
      </c>
      <c r="B18" s="31" t="s">
        <v>1253</v>
      </c>
    </row>
    <row r="19" spans="1:2" ht="12.75">
      <c r="A19" s="31" t="s">
        <v>1317</v>
      </c>
      <c r="B19" s="31" t="s">
        <v>1317</v>
      </c>
    </row>
    <row r="20" spans="1:2" ht="12.75">
      <c r="A20" s="31" t="s">
        <v>859</v>
      </c>
      <c r="B20" s="31" t="s">
        <v>860</v>
      </c>
    </row>
    <row r="21" spans="1:2" ht="12.75">
      <c r="A21" s="31" t="s">
        <v>861</v>
      </c>
      <c r="B21" s="31" t="s">
        <v>862</v>
      </c>
    </row>
    <row r="22" spans="1:2" ht="12.75">
      <c r="A22" s="224" t="s">
        <v>1336</v>
      </c>
      <c r="B22" s="224" t="s">
        <v>1356</v>
      </c>
    </row>
    <row r="23" spans="1:2" ht="12.75">
      <c r="A23" s="29" t="s">
        <v>863</v>
      </c>
      <c r="B23" s="29" t="s">
        <v>863</v>
      </c>
    </row>
    <row r="24" spans="1:2" ht="12.75">
      <c r="A24" s="31" t="s">
        <v>1340</v>
      </c>
      <c r="B24" s="31" t="s">
        <v>1340</v>
      </c>
    </row>
    <row r="25" spans="1:2" ht="12.75">
      <c r="A25" s="24" t="s">
        <v>26</v>
      </c>
      <c r="B25" s="24" t="s">
        <v>28</v>
      </c>
    </row>
    <row r="26" spans="1:2" ht="15">
      <c r="A26" s="206" t="s">
        <v>1272</v>
      </c>
      <c r="B26" s="206" t="s">
        <v>1294</v>
      </c>
    </row>
    <row r="27" spans="1:2" ht="12.75">
      <c r="A27" s="32" t="s">
        <v>864</v>
      </c>
      <c r="B27" s="32" t="s">
        <v>864</v>
      </c>
    </row>
    <row r="28" spans="1:2" ht="12.75">
      <c r="A28" s="31" t="s">
        <v>148</v>
      </c>
      <c r="B28" s="31" t="s">
        <v>150</v>
      </c>
    </row>
    <row r="29" spans="1:2" ht="12.75">
      <c r="A29" s="29" t="s">
        <v>865</v>
      </c>
      <c r="B29" s="29" t="s">
        <v>866</v>
      </c>
    </row>
    <row r="30" spans="1:2" ht="12.75">
      <c r="A30" s="31" t="s">
        <v>1337</v>
      </c>
      <c r="B30" s="31" t="s">
        <v>1337</v>
      </c>
    </row>
    <row r="31" spans="1:2" ht="12.75">
      <c r="A31" s="34" t="s">
        <v>867</v>
      </c>
      <c r="B31" s="34" t="s">
        <v>868</v>
      </c>
    </row>
    <row r="32" spans="1:2" ht="12.75">
      <c r="A32" s="31" t="s">
        <v>1329</v>
      </c>
      <c r="B32" s="31" t="s">
        <v>1329</v>
      </c>
    </row>
    <row r="33" spans="1:2" ht="12.75">
      <c r="A33" s="31" t="s">
        <v>46</v>
      </c>
      <c r="B33" s="31" t="s">
        <v>48</v>
      </c>
    </row>
    <row r="34" spans="1:2" ht="15">
      <c r="A34" s="205" t="s">
        <v>1268</v>
      </c>
      <c r="B34" s="205" t="s">
        <v>1293</v>
      </c>
    </row>
    <row r="35" spans="1:2" ht="12.75">
      <c r="A35" s="34" t="s">
        <v>869</v>
      </c>
      <c r="B35" s="34" t="s">
        <v>870</v>
      </c>
    </row>
    <row r="36" spans="1:2" ht="12.75">
      <c r="A36" s="31" t="s">
        <v>871</v>
      </c>
      <c r="B36" s="31" t="s">
        <v>872</v>
      </c>
    </row>
    <row r="37" spans="1:2" ht="12.75">
      <c r="A37" s="31" t="s">
        <v>1341</v>
      </c>
      <c r="B37" s="31" t="s">
        <v>1341</v>
      </c>
    </row>
    <row r="38" spans="1:2" ht="12.75">
      <c r="A38" s="29" t="s">
        <v>873</v>
      </c>
      <c r="B38" s="29" t="s">
        <v>873</v>
      </c>
    </row>
    <row r="39" spans="1:2" ht="12.75">
      <c r="A39" s="29" t="s">
        <v>874</v>
      </c>
      <c r="B39" s="29" t="s">
        <v>875</v>
      </c>
    </row>
    <row r="40" spans="1:2" ht="12.75">
      <c r="A40" s="30" t="s">
        <v>97</v>
      </c>
      <c r="B40" s="30" t="s">
        <v>98</v>
      </c>
    </row>
    <row r="41" spans="1:2" ht="12.75">
      <c r="A41" s="29" t="s">
        <v>876</v>
      </c>
      <c r="B41" s="29" t="s">
        <v>876</v>
      </c>
    </row>
    <row r="42" spans="1:2" ht="12.75">
      <c r="A42" s="31" t="s">
        <v>1323</v>
      </c>
      <c r="B42" s="31" t="s">
        <v>1323</v>
      </c>
    </row>
    <row r="43" spans="1:2" ht="12.75">
      <c r="A43" s="29" t="s">
        <v>877</v>
      </c>
      <c r="B43" s="31" t="s">
        <v>878</v>
      </c>
    </row>
    <row r="44" spans="1:2" ht="12.75">
      <c r="A44" s="224" t="s">
        <v>1305</v>
      </c>
      <c r="B44" s="224" t="s">
        <v>1347</v>
      </c>
    </row>
    <row r="45" spans="1:2" ht="12.75">
      <c r="A45" s="29" t="s">
        <v>879</v>
      </c>
      <c r="B45" s="29" t="s">
        <v>879</v>
      </c>
    </row>
    <row r="46" spans="1:2" ht="12.75">
      <c r="A46" s="31" t="s">
        <v>167</v>
      </c>
      <c r="B46" s="31" t="s">
        <v>169</v>
      </c>
    </row>
    <row r="47" spans="1:2" ht="12.75">
      <c r="A47" s="29" t="s">
        <v>202</v>
      </c>
      <c r="B47" s="29" t="s">
        <v>202</v>
      </c>
    </row>
    <row r="48" spans="1:2" ht="12.75">
      <c r="A48" s="34" t="s">
        <v>880</v>
      </c>
      <c r="B48" s="34" t="s">
        <v>880</v>
      </c>
    </row>
    <row r="49" spans="1:2" ht="12.75">
      <c r="A49" s="224" t="s">
        <v>1304</v>
      </c>
      <c r="B49" s="224" t="s">
        <v>1346</v>
      </c>
    </row>
    <row r="50" spans="1:2" ht="12.75">
      <c r="A50" s="31" t="s">
        <v>171</v>
      </c>
      <c r="B50" s="31" t="s">
        <v>172</v>
      </c>
    </row>
    <row r="51" spans="1:2" ht="12.75">
      <c r="A51" s="34" t="s">
        <v>881</v>
      </c>
      <c r="B51" s="34" t="s">
        <v>882</v>
      </c>
    </row>
    <row r="52" spans="1:2" ht="12.75">
      <c r="A52" s="34" t="s">
        <v>883</v>
      </c>
      <c r="B52" s="34" t="s">
        <v>884</v>
      </c>
    </row>
    <row r="53" spans="1:2" ht="12.75">
      <c r="A53" s="32" t="s">
        <v>885</v>
      </c>
      <c r="B53" s="32" t="s">
        <v>885</v>
      </c>
    </row>
    <row r="54" spans="1:2" ht="12.75">
      <c r="A54" s="29" t="s">
        <v>885</v>
      </c>
      <c r="B54" s="29" t="s">
        <v>886</v>
      </c>
    </row>
    <row r="55" spans="1:2" ht="12.75">
      <c r="A55" s="31" t="s">
        <v>1333</v>
      </c>
      <c r="B55" s="31" t="s">
        <v>1333</v>
      </c>
    </row>
    <row r="56" spans="1:2" ht="12.75">
      <c r="A56" s="31" t="s">
        <v>1186</v>
      </c>
      <c r="B56" s="31" t="s">
        <v>1186</v>
      </c>
    </row>
    <row r="57" spans="1:2" ht="12.75">
      <c r="A57" s="31" t="s">
        <v>1342</v>
      </c>
      <c r="B57" s="31" t="s">
        <v>1342</v>
      </c>
    </row>
    <row r="58" spans="1:2" ht="12.75">
      <c r="A58" s="31" t="s">
        <v>67</v>
      </c>
      <c r="B58" s="31" t="s">
        <v>68</v>
      </c>
    </row>
    <row r="59" spans="1:2" ht="12.75">
      <c r="A59" s="31" t="s">
        <v>1093</v>
      </c>
      <c r="B59" s="31" t="s">
        <v>1133</v>
      </c>
    </row>
    <row r="60" spans="1:2" ht="12.75">
      <c r="A60" s="31" t="s">
        <v>1063</v>
      </c>
      <c r="B60" s="31" t="s">
        <v>1128</v>
      </c>
    </row>
    <row r="61" spans="1:2" ht="12.75">
      <c r="A61" s="31" t="s">
        <v>1069</v>
      </c>
      <c r="B61" s="31" t="s">
        <v>1069</v>
      </c>
    </row>
    <row r="62" spans="1:2" ht="12.75">
      <c r="A62" s="31" t="s">
        <v>1059</v>
      </c>
      <c r="B62" s="31" t="s">
        <v>1059</v>
      </c>
    </row>
    <row r="63" spans="1:2" ht="12.75">
      <c r="A63" s="32" t="s">
        <v>887</v>
      </c>
      <c r="B63" s="32" t="s">
        <v>887</v>
      </c>
    </row>
    <row r="64" spans="1:2" ht="12.75">
      <c r="A64" s="224" t="s">
        <v>1328</v>
      </c>
      <c r="B64" s="224" t="s">
        <v>1355</v>
      </c>
    </row>
    <row r="65" spans="1:2" ht="12.75">
      <c r="A65" s="29" t="s">
        <v>888</v>
      </c>
      <c r="B65" s="29" t="s">
        <v>889</v>
      </c>
    </row>
    <row r="66" spans="1:2" ht="12.75">
      <c r="A66" s="31" t="s">
        <v>1300</v>
      </c>
      <c r="B66" s="31" t="s">
        <v>1300</v>
      </c>
    </row>
    <row r="67" spans="1:2" ht="12.75">
      <c r="A67" s="31" t="s">
        <v>183</v>
      </c>
      <c r="B67" s="31" t="s">
        <v>185</v>
      </c>
    </row>
    <row r="68" spans="1:2" ht="12.75">
      <c r="A68" s="29" t="s">
        <v>890</v>
      </c>
      <c r="B68" s="29" t="s">
        <v>890</v>
      </c>
    </row>
    <row r="69" spans="1:2" ht="12.75">
      <c r="A69" s="32" t="s">
        <v>891</v>
      </c>
      <c r="B69" s="32" t="s">
        <v>891</v>
      </c>
    </row>
    <row r="70" spans="1:2" ht="12.75">
      <c r="A70" s="30" t="s">
        <v>892</v>
      </c>
      <c r="B70" s="30" t="s">
        <v>893</v>
      </c>
    </row>
    <row r="71" spans="1:2" ht="12.75">
      <c r="A71" s="31" t="s">
        <v>50</v>
      </c>
      <c r="B71" s="31" t="s">
        <v>52</v>
      </c>
    </row>
    <row r="72" spans="1:2" ht="12.75">
      <c r="A72" s="31" t="s">
        <v>1057</v>
      </c>
      <c r="B72" s="31" t="s">
        <v>1126</v>
      </c>
    </row>
    <row r="73" spans="1:2" ht="12.75">
      <c r="A73" s="31" t="s">
        <v>175</v>
      </c>
      <c r="B73" s="31" t="s">
        <v>176</v>
      </c>
    </row>
    <row r="74" spans="1:2" ht="12.75">
      <c r="A74" s="32" t="s">
        <v>894</v>
      </c>
      <c r="B74" s="32" t="s">
        <v>894</v>
      </c>
    </row>
    <row r="75" spans="1:2" ht="12.75">
      <c r="A75" s="29" t="s">
        <v>895</v>
      </c>
      <c r="B75" s="29" t="s">
        <v>896</v>
      </c>
    </row>
    <row r="76" spans="1:2" ht="12.75">
      <c r="A76" s="32" t="s">
        <v>897</v>
      </c>
      <c r="B76" s="32" t="s">
        <v>897</v>
      </c>
    </row>
    <row r="77" spans="1:2" ht="12.75">
      <c r="A77" s="224" t="s">
        <v>1306</v>
      </c>
      <c r="B77" s="224" t="s">
        <v>1348</v>
      </c>
    </row>
    <row r="78" spans="1:2" ht="12.75">
      <c r="A78" s="29" t="s">
        <v>898</v>
      </c>
      <c r="B78" s="29" t="s">
        <v>898</v>
      </c>
    </row>
    <row r="79" spans="1:2" ht="12.75">
      <c r="A79" s="31" t="s">
        <v>899</v>
      </c>
      <c r="B79" s="31" t="s">
        <v>900</v>
      </c>
    </row>
    <row r="80" spans="1:2" ht="12.75">
      <c r="A80" s="29" t="s">
        <v>901</v>
      </c>
      <c r="B80" s="29" t="s">
        <v>902</v>
      </c>
    </row>
    <row r="81" spans="1:2" ht="12.75">
      <c r="A81" s="30" t="s">
        <v>903</v>
      </c>
      <c r="B81" s="30" t="s">
        <v>904</v>
      </c>
    </row>
    <row r="82" spans="1:2" ht="12.75">
      <c r="A82" s="30" t="s">
        <v>905</v>
      </c>
      <c r="B82" s="30" t="s">
        <v>906</v>
      </c>
    </row>
    <row r="83" spans="1:2" ht="15">
      <c r="A83" s="209" t="s">
        <v>1282</v>
      </c>
      <c r="B83" s="209" t="s">
        <v>1282</v>
      </c>
    </row>
    <row r="84" spans="1:2" ht="12.75">
      <c r="A84" s="31" t="s">
        <v>152</v>
      </c>
      <c r="B84" s="31" t="s">
        <v>154</v>
      </c>
    </row>
    <row r="85" spans="1:2" ht="12.75">
      <c r="A85" s="32" t="s">
        <v>907</v>
      </c>
      <c r="B85" s="32" t="s">
        <v>907</v>
      </c>
    </row>
    <row r="86" spans="1:2" ht="12.75">
      <c r="A86" s="30" t="s">
        <v>908</v>
      </c>
      <c r="B86" s="30" t="s">
        <v>909</v>
      </c>
    </row>
    <row r="87" spans="1:2" ht="12.75">
      <c r="A87" s="31" t="s">
        <v>1344</v>
      </c>
      <c r="B87" s="31" t="s">
        <v>1344</v>
      </c>
    </row>
    <row r="88" spans="1:2" ht="12.75">
      <c r="A88" s="32" t="s">
        <v>910</v>
      </c>
      <c r="B88" s="32" t="s">
        <v>910</v>
      </c>
    </row>
    <row r="89" spans="1:2" ht="12.75">
      <c r="A89" s="31" t="s">
        <v>1098</v>
      </c>
      <c r="B89" s="31" t="s">
        <v>1098</v>
      </c>
    </row>
    <row r="90" spans="1:2" ht="12.75">
      <c r="A90" s="31" t="s">
        <v>911</v>
      </c>
      <c r="B90" s="31" t="s">
        <v>912</v>
      </c>
    </row>
    <row r="91" spans="1:2" ht="12.75">
      <c r="A91" s="224" t="s">
        <v>1325</v>
      </c>
      <c r="B91" s="224" t="s">
        <v>1354</v>
      </c>
    </row>
    <row r="92" spans="1:2" ht="12.75">
      <c r="A92" s="31" t="s">
        <v>913</v>
      </c>
      <c r="B92" s="31" t="s">
        <v>914</v>
      </c>
    </row>
    <row r="93" spans="1:2" ht="12.75">
      <c r="A93" s="31" t="s">
        <v>915</v>
      </c>
      <c r="B93" s="31" t="s">
        <v>916</v>
      </c>
    </row>
    <row r="94" spans="1:2" ht="12.75">
      <c r="A94" s="32" t="s">
        <v>917</v>
      </c>
      <c r="B94" s="32" t="s">
        <v>917</v>
      </c>
    </row>
    <row r="95" spans="1:2" ht="12.75">
      <c r="A95" s="32" t="s">
        <v>87</v>
      </c>
      <c r="B95" s="32" t="s">
        <v>89</v>
      </c>
    </row>
    <row r="96" spans="1:2" ht="12.75">
      <c r="A96" s="224" t="s">
        <v>1339</v>
      </c>
      <c r="B96" s="224" t="s">
        <v>1357</v>
      </c>
    </row>
    <row r="97" spans="1:2" ht="12.75">
      <c r="A97" s="31" t="s">
        <v>1203</v>
      </c>
      <c r="B97" s="31" t="s">
        <v>1252</v>
      </c>
    </row>
    <row r="98" spans="1:2" ht="12.75">
      <c r="A98" s="32" t="s">
        <v>918</v>
      </c>
      <c r="B98" s="32" t="s">
        <v>918</v>
      </c>
    </row>
    <row r="99" spans="1:2" ht="12.75">
      <c r="A99" s="32" t="s">
        <v>919</v>
      </c>
      <c r="B99" s="32" t="s">
        <v>919</v>
      </c>
    </row>
    <row r="100" spans="1:2" ht="12.75">
      <c r="A100" s="32" t="s">
        <v>920</v>
      </c>
      <c r="B100" s="32" t="s">
        <v>920</v>
      </c>
    </row>
    <row r="101" spans="1:2" ht="12.75">
      <c r="A101" s="224" t="s">
        <v>1343</v>
      </c>
      <c r="B101" s="224" t="s">
        <v>1358</v>
      </c>
    </row>
    <row r="102" spans="1:2" ht="12.75">
      <c r="A102" s="34" t="s">
        <v>921</v>
      </c>
      <c r="B102" s="34" t="s">
        <v>922</v>
      </c>
    </row>
    <row r="103" spans="1:2" ht="12.75">
      <c r="A103" s="31" t="s">
        <v>1077</v>
      </c>
      <c r="B103" s="31" t="s">
        <v>1131</v>
      </c>
    </row>
    <row r="104" spans="1:2" ht="12.75">
      <c r="A104" s="29" t="s">
        <v>923</v>
      </c>
      <c r="B104" s="29" t="s">
        <v>923</v>
      </c>
    </row>
    <row r="105" spans="1:2" ht="12.75">
      <c r="A105" s="32" t="s">
        <v>924</v>
      </c>
      <c r="B105" s="32" t="s">
        <v>924</v>
      </c>
    </row>
    <row r="106" spans="1:2" ht="12.75">
      <c r="A106" s="29" t="s">
        <v>206</v>
      </c>
      <c r="B106" s="29" t="s">
        <v>925</v>
      </c>
    </row>
    <row r="107" spans="1:2" ht="12.75">
      <c r="A107" s="32" t="s">
        <v>926</v>
      </c>
      <c r="B107" s="32" t="s">
        <v>926</v>
      </c>
    </row>
    <row r="108" spans="1:2" ht="12.75">
      <c r="A108" s="32" t="s">
        <v>927</v>
      </c>
      <c r="B108" s="32" t="s">
        <v>927</v>
      </c>
    </row>
    <row r="109" spans="1:2" ht="12.75">
      <c r="A109" s="31" t="s">
        <v>109</v>
      </c>
      <c r="B109" s="31" t="s">
        <v>111</v>
      </c>
    </row>
    <row r="110" spans="1:2" ht="12.75">
      <c r="A110" s="31" t="s">
        <v>1320</v>
      </c>
      <c r="B110" s="31" t="s">
        <v>1320</v>
      </c>
    </row>
    <row r="111" spans="1:2" ht="12.75">
      <c r="A111" s="29" t="s">
        <v>928</v>
      </c>
      <c r="B111" s="31" t="s">
        <v>929</v>
      </c>
    </row>
    <row r="112" spans="1:2" ht="12.75">
      <c r="A112" s="31" t="s">
        <v>101</v>
      </c>
      <c r="B112" s="31" t="s">
        <v>103</v>
      </c>
    </row>
    <row r="113" spans="1:2" ht="12.75">
      <c r="A113" s="31" t="s">
        <v>1191</v>
      </c>
      <c r="B113" s="31" t="s">
        <v>1248</v>
      </c>
    </row>
    <row r="114" spans="1:2" ht="12.75">
      <c r="A114" s="31" t="s">
        <v>93</v>
      </c>
      <c r="B114" s="31" t="s">
        <v>95</v>
      </c>
    </row>
    <row r="115" spans="1:2" ht="12.75">
      <c r="A115" s="29" t="s">
        <v>930</v>
      </c>
      <c r="B115" s="29" t="s">
        <v>930</v>
      </c>
    </row>
    <row r="116" spans="1:2" ht="12.75">
      <c r="A116" s="29" t="s">
        <v>931</v>
      </c>
      <c r="B116" s="31" t="s">
        <v>932</v>
      </c>
    </row>
    <row r="117" spans="1:2" ht="12.75">
      <c r="A117" s="31" t="s">
        <v>73</v>
      </c>
      <c r="B117" s="31" t="s">
        <v>75</v>
      </c>
    </row>
    <row r="118" spans="1:2" ht="12.75">
      <c r="A118" s="224" t="s">
        <v>1313</v>
      </c>
      <c r="B118" s="224" t="s">
        <v>1352</v>
      </c>
    </row>
    <row r="119" spans="1:2" ht="12.75">
      <c r="A119" s="31" t="s">
        <v>933</v>
      </c>
      <c r="B119" s="31" t="s">
        <v>934</v>
      </c>
    </row>
    <row r="120" spans="1:2" ht="12.75">
      <c r="A120" s="29" t="s">
        <v>935</v>
      </c>
      <c r="B120" s="31" t="s">
        <v>936</v>
      </c>
    </row>
    <row r="121" spans="1:2" ht="12.75">
      <c r="A121" s="31" t="s">
        <v>1125</v>
      </c>
      <c r="B121" s="31" t="s">
        <v>1129</v>
      </c>
    </row>
    <row r="122" spans="1:2" ht="12.75">
      <c r="A122" s="32" t="s">
        <v>937</v>
      </c>
      <c r="B122" s="32" t="s">
        <v>937</v>
      </c>
    </row>
    <row r="123" spans="1:2" ht="12.75">
      <c r="A123" s="32" t="s">
        <v>938</v>
      </c>
      <c r="B123" s="32" t="s">
        <v>938</v>
      </c>
    </row>
    <row r="124" spans="1:2" ht="12.75">
      <c r="A124" s="31" t="s">
        <v>939</v>
      </c>
      <c r="B124" s="31" t="s">
        <v>940</v>
      </c>
    </row>
    <row r="125" spans="1:2" ht="12.75">
      <c r="A125" s="31" t="s">
        <v>1193</v>
      </c>
      <c r="B125" s="31" t="s">
        <v>1250</v>
      </c>
    </row>
    <row r="126" spans="1:2" ht="12.75">
      <c r="A126" s="224" t="s">
        <v>1309</v>
      </c>
      <c r="B126" s="224" t="s">
        <v>1349</v>
      </c>
    </row>
    <row r="127" spans="1:2" ht="12.75">
      <c r="A127" s="30" t="s">
        <v>116</v>
      </c>
      <c r="B127" s="30" t="s">
        <v>118</v>
      </c>
    </row>
    <row r="128" spans="1:2" ht="12.75">
      <c r="A128" s="34" t="s">
        <v>22</v>
      </c>
      <c r="B128" s="34" t="s">
        <v>24</v>
      </c>
    </row>
    <row r="129" spans="1:2" ht="12.75">
      <c r="A129" s="31" t="s">
        <v>1103</v>
      </c>
      <c r="B129" s="31" t="s">
        <v>1136</v>
      </c>
    </row>
    <row r="130" spans="1:2" ht="12.75">
      <c r="A130" s="29" t="s">
        <v>941</v>
      </c>
      <c r="B130" s="31" t="s">
        <v>942</v>
      </c>
    </row>
    <row r="131" spans="1:2" ht="12.75">
      <c r="A131" s="31" t="s">
        <v>943</v>
      </c>
      <c r="B131" s="31" t="s">
        <v>942</v>
      </c>
    </row>
    <row r="132" spans="1:2" ht="12.75">
      <c r="A132" s="32" t="s">
        <v>944</v>
      </c>
      <c r="B132" s="32" t="s">
        <v>944</v>
      </c>
    </row>
    <row r="133" spans="1:2" ht="12.75">
      <c r="A133" s="31" t="s">
        <v>212</v>
      </c>
      <c r="B133" s="31" t="s">
        <v>945</v>
      </c>
    </row>
    <row r="134" spans="1:2" ht="12.75">
      <c r="A134" s="29" t="s">
        <v>946</v>
      </c>
      <c r="B134" s="29" t="s">
        <v>947</v>
      </c>
    </row>
    <row r="135" spans="1:2" ht="12.75">
      <c r="A135" s="31" t="s">
        <v>1338</v>
      </c>
      <c r="B135" s="31" t="s">
        <v>1338</v>
      </c>
    </row>
    <row r="136" spans="1:2" ht="12.75">
      <c r="A136" s="31" t="s">
        <v>1216</v>
      </c>
      <c r="B136" s="31" t="s">
        <v>1255</v>
      </c>
    </row>
    <row r="137" spans="1:2" ht="12.75">
      <c r="A137" s="30" t="s">
        <v>948</v>
      </c>
      <c r="B137" s="30" t="s">
        <v>948</v>
      </c>
    </row>
    <row r="138" spans="1:2" ht="12.75">
      <c r="A138" s="32" t="s">
        <v>949</v>
      </c>
      <c r="B138" s="32" t="s">
        <v>949</v>
      </c>
    </row>
    <row r="139" spans="1:2" ht="12.75">
      <c r="A139" s="32" t="s">
        <v>950</v>
      </c>
      <c r="B139" s="32" t="s">
        <v>950</v>
      </c>
    </row>
    <row r="140" spans="1:2" ht="12.75">
      <c r="A140" s="34" t="s">
        <v>951</v>
      </c>
      <c r="B140" s="34" t="s">
        <v>952</v>
      </c>
    </row>
    <row r="141" spans="1:2" ht="12.75">
      <c r="A141" s="29" t="s">
        <v>953</v>
      </c>
      <c r="B141" s="29" t="s">
        <v>954</v>
      </c>
    </row>
    <row r="142" spans="1:2" ht="12.75">
      <c r="A142" s="34" t="s">
        <v>955</v>
      </c>
      <c r="B142" s="34" t="s">
        <v>956</v>
      </c>
    </row>
    <row r="143" spans="1:2" ht="12.75">
      <c r="A143" s="32" t="s">
        <v>957</v>
      </c>
      <c r="B143" s="32" t="s">
        <v>958</v>
      </c>
    </row>
    <row r="144" spans="1:2" ht="12.75">
      <c r="A144" s="31" t="s">
        <v>959</v>
      </c>
      <c r="B144" s="31" t="s">
        <v>954</v>
      </c>
    </row>
    <row r="145" spans="1:2" ht="12.75">
      <c r="A145" s="32" t="s">
        <v>960</v>
      </c>
      <c r="B145" s="32" t="s">
        <v>960</v>
      </c>
    </row>
    <row r="146" spans="1:2" ht="12.75">
      <c r="A146" s="32" t="s">
        <v>961</v>
      </c>
      <c r="B146" s="32" t="s">
        <v>961</v>
      </c>
    </row>
    <row r="147" spans="1:2" ht="12.75">
      <c r="A147" s="32" t="s">
        <v>962</v>
      </c>
      <c r="B147" s="32" t="s">
        <v>962</v>
      </c>
    </row>
    <row r="148" spans="1:2" ht="12.75">
      <c r="A148" s="29" t="s">
        <v>963</v>
      </c>
      <c r="B148" s="29" t="s">
        <v>963</v>
      </c>
    </row>
    <row r="149" spans="1:2" ht="12.75">
      <c r="A149" s="31" t="s">
        <v>138</v>
      </c>
      <c r="B149" s="31" t="s">
        <v>140</v>
      </c>
    </row>
    <row r="150" spans="1:2" ht="12.75">
      <c r="A150" s="32" t="s">
        <v>964</v>
      </c>
      <c r="B150" s="32" t="s">
        <v>964</v>
      </c>
    </row>
    <row r="151" spans="1:2" ht="12.75">
      <c r="A151" s="31" t="s">
        <v>126</v>
      </c>
      <c r="B151" s="31" t="s">
        <v>128</v>
      </c>
    </row>
    <row r="152" spans="1:2" ht="12.75">
      <c r="A152" s="32" t="s">
        <v>965</v>
      </c>
      <c r="B152" s="32" t="s">
        <v>965</v>
      </c>
    </row>
    <row r="153" spans="1:2" ht="12.75">
      <c r="A153" s="31" t="s">
        <v>1188</v>
      </c>
      <c r="B153" s="31" t="s">
        <v>1247</v>
      </c>
    </row>
    <row r="154" spans="1:2" ht="12.75">
      <c r="A154" s="31" t="s">
        <v>1196</v>
      </c>
      <c r="B154" s="31" t="s">
        <v>1251</v>
      </c>
    </row>
    <row r="155" spans="1:2" ht="12.75">
      <c r="A155" s="31" t="s">
        <v>120</v>
      </c>
      <c r="B155" s="31" t="s">
        <v>122</v>
      </c>
    </row>
    <row r="156" spans="1:2" ht="12.75">
      <c r="A156" s="34" t="s">
        <v>966</v>
      </c>
      <c r="B156" s="34" t="s">
        <v>967</v>
      </c>
    </row>
    <row r="157" spans="1:2" ht="12.75">
      <c r="A157" s="32" t="s">
        <v>968</v>
      </c>
      <c r="B157" s="32" t="s">
        <v>968</v>
      </c>
    </row>
    <row r="158" spans="1:2" ht="12.75">
      <c r="A158" s="31" t="s">
        <v>1108</v>
      </c>
      <c r="B158" s="31" t="s">
        <v>1138</v>
      </c>
    </row>
    <row r="159" spans="1:2" ht="12.75">
      <c r="A159" s="31" t="s">
        <v>969</v>
      </c>
      <c r="B159" s="31" t="s">
        <v>970</v>
      </c>
    </row>
    <row r="160" spans="1:2" ht="12.75">
      <c r="A160" s="29" t="s">
        <v>58</v>
      </c>
      <c r="B160" s="29" t="s">
        <v>60</v>
      </c>
    </row>
    <row r="161" spans="1:2" ht="12.75">
      <c r="A161" s="29" t="s">
        <v>971</v>
      </c>
      <c r="B161" s="29" t="s">
        <v>971</v>
      </c>
    </row>
    <row r="162" spans="1:2" ht="12.75">
      <c r="A162" s="31" t="s">
        <v>1209</v>
      </c>
      <c r="B162" s="31" t="s">
        <v>1209</v>
      </c>
    </row>
    <row r="163" spans="1:2" ht="12.75">
      <c r="A163" s="32" t="s">
        <v>38</v>
      </c>
      <c r="B163" s="32" t="s">
        <v>40</v>
      </c>
    </row>
    <row r="164" spans="1:2" ht="12.75">
      <c r="A164" s="29" t="s">
        <v>972</v>
      </c>
      <c r="B164" s="29" t="s">
        <v>972</v>
      </c>
    </row>
    <row r="165" spans="1:2" ht="12.75">
      <c r="A165" s="34" t="s">
        <v>973</v>
      </c>
      <c r="B165" s="34" t="s">
        <v>974</v>
      </c>
    </row>
    <row r="166" spans="1:2" ht="12.75">
      <c r="A166" s="29" t="s">
        <v>975</v>
      </c>
      <c r="B166" s="29" t="s">
        <v>975</v>
      </c>
    </row>
    <row r="167" spans="1:2" ht="12.75">
      <c r="A167" s="34" t="s">
        <v>976</v>
      </c>
      <c r="B167" s="34" t="s">
        <v>976</v>
      </c>
    </row>
    <row r="168" spans="1:2" ht="12.75">
      <c r="A168" s="34" t="s">
        <v>977</v>
      </c>
      <c r="B168" s="34" t="s">
        <v>977</v>
      </c>
    </row>
    <row r="169" spans="1:2" ht="12.75">
      <c r="A169" s="29" t="s">
        <v>977</v>
      </c>
      <c r="B169" s="29" t="s">
        <v>977</v>
      </c>
    </row>
    <row r="170" spans="1:2" ht="12.75">
      <c r="A170" s="34" t="s">
        <v>978</v>
      </c>
      <c r="B170" s="34" t="s">
        <v>978</v>
      </c>
    </row>
    <row r="171" spans="1:2" ht="12.75">
      <c r="A171" s="29" t="s">
        <v>978</v>
      </c>
      <c r="B171" s="29" t="s">
        <v>978</v>
      </c>
    </row>
    <row r="172" spans="1:2" ht="12.75">
      <c r="A172" s="31" t="s">
        <v>979</v>
      </c>
      <c r="B172" s="31" t="s">
        <v>980</v>
      </c>
    </row>
    <row r="173" spans="1:2" ht="12.75">
      <c r="A173" s="29" t="s">
        <v>981</v>
      </c>
      <c r="B173" s="29" t="s">
        <v>981</v>
      </c>
    </row>
    <row r="174" spans="1:2" ht="12.75">
      <c r="A174" s="29" t="s">
        <v>79</v>
      </c>
      <c r="B174" s="31" t="s">
        <v>81</v>
      </c>
    </row>
    <row r="175" spans="1:2" ht="12.75">
      <c r="A175" s="29" t="s">
        <v>982</v>
      </c>
      <c r="B175" s="29" t="s">
        <v>982</v>
      </c>
    </row>
    <row r="176" spans="1:2" ht="12.75">
      <c r="A176" s="32" t="s">
        <v>983</v>
      </c>
      <c r="B176" s="32" t="s">
        <v>983</v>
      </c>
    </row>
    <row r="177" spans="1:2" ht="12.75">
      <c r="A177" s="32" t="s">
        <v>984</v>
      </c>
      <c r="B177" s="32" t="s">
        <v>985</v>
      </c>
    </row>
    <row r="178" spans="1:2" ht="12.75">
      <c r="A178" s="32" t="s">
        <v>986</v>
      </c>
      <c r="B178" s="32" t="s">
        <v>986</v>
      </c>
    </row>
    <row r="179" spans="1:2" ht="12.75">
      <c r="A179" s="32" t="s">
        <v>987</v>
      </c>
      <c r="B179" s="32" t="s">
        <v>987</v>
      </c>
    </row>
    <row r="180" spans="1:2" ht="12.75">
      <c r="A180" s="29" t="s">
        <v>987</v>
      </c>
      <c r="B180" s="29" t="s">
        <v>987</v>
      </c>
    </row>
    <row r="181" spans="1:2" ht="12.75">
      <c r="A181" s="34" t="s">
        <v>83</v>
      </c>
      <c r="B181" s="34" t="s">
        <v>85</v>
      </c>
    </row>
    <row r="182" spans="1:2" ht="12.75">
      <c r="A182" s="32" t="s">
        <v>988</v>
      </c>
      <c r="B182" s="32" t="s">
        <v>989</v>
      </c>
    </row>
    <row r="183" spans="1:2" ht="12.75">
      <c r="A183" s="31" t="s">
        <v>990</v>
      </c>
      <c r="B183" s="31" t="s">
        <v>991</v>
      </c>
    </row>
    <row r="184" spans="1:2" ht="12.75">
      <c r="A184" s="31" t="s">
        <v>1083</v>
      </c>
      <c r="B184" s="31" t="s">
        <v>1083</v>
      </c>
    </row>
    <row r="185" spans="1:2" ht="12.75">
      <c r="A185" s="31" t="s">
        <v>1215</v>
      </c>
      <c r="B185" s="31" t="s">
        <v>1254</v>
      </c>
    </row>
    <row r="186" spans="1:2" ht="12.75">
      <c r="A186" s="29" t="s">
        <v>992</v>
      </c>
      <c r="B186" s="29" t="s">
        <v>992</v>
      </c>
    </row>
    <row r="187" spans="1:2" ht="12.75">
      <c r="A187" s="30" t="s">
        <v>993</v>
      </c>
      <c r="B187" s="30" t="s">
        <v>994</v>
      </c>
    </row>
    <row r="188" spans="1:2" ht="12.75">
      <c r="A188" s="31" t="s">
        <v>995</v>
      </c>
      <c r="B188" s="31" t="s">
        <v>996</v>
      </c>
    </row>
    <row r="189" spans="1:2" ht="12.75">
      <c r="A189" s="31" t="s">
        <v>1319</v>
      </c>
      <c r="B189" s="31" t="s">
        <v>1319</v>
      </c>
    </row>
    <row r="190" spans="1:2" ht="12.75">
      <c r="A190" s="31" t="s">
        <v>1081</v>
      </c>
      <c r="B190" s="31" t="s">
        <v>1132</v>
      </c>
    </row>
    <row r="191" spans="1:2" ht="12.75">
      <c r="A191" s="24" t="s">
        <v>30</v>
      </c>
      <c r="B191" s="24" t="s">
        <v>32</v>
      </c>
    </row>
    <row r="192" spans="1:2" ht="12.75">
      <c r="A192" s="31" t="s">
        <v>997</v>
      </c>
      <c r="B192" s="31" t="s">
        <v>998</v>
      </c>
    </row>
    <row r="193" spans="1:2" ht="12.75">
      <c r="A193" s="29" t="s">
        <v>997</v>
      </c>
      <c r="B193" s="29" t="s">
        <v>997</v>
      </c>
    </row>
    <row r="194" spans="1:2" ht="12.75">
      <c r="A194" s="32" t="s">
        <v>999</v>
      </c>
      <c r="B194" s="32" t="s">
        <v>999</v>
      </c>
    </row>
    <row r="195" spans="1:2" ht="12.75">
      <c r="A195" s="24" t="s">
        <v>1000</v>
      </c>
      <c r="B195" s="24" t="s">
        <v>1001</v>
      </c>
    </row>
    <row r="196" spans="1:2" ht="12.75">
      <c r="A196" s="24" t="s">
        <v>113</v>
      </c>
      <c r="B196" s="24" t="s">
        <v>113</v>
      </c>
    </row>
    <row r="197" spans="1:2" ht="12.75">
      <c r="A197" s="31" t="s">
        <v>1110</v>
      </c>
      <c r="B197" s="31" t="s">
        <v>1139</v>
      </c>
    </row>
    <row r="198" spans="1:2" ht="12.75">
      <c r="A198" s="30" t="s">
        <v>1002</v>
      </c>
      <c r="B198" s="30" t="s">
        <v>1003</v>
      </c>
    </row>
    <row r="199" spans="1:2" ht="12.75">
      <c r="A199" s="31" t="s">
        <v>1004</v>
      </c>
      <c r="B199" s="31" t="s">
        <v>1005</v>
      </c>
    </row>
    <row r="200" spans="1:2" ht="12.75">
      <c r="A200" s="31" t="s">
        <v>1303</v>
      </c>
      <c r="B200" s="31" t="s">
        <v>1345</v>
      </c>
    </row>
    <row r="201" spans="1:2" ht="12.75">
      <c r="A201" s="29" t="s">
        <v>1006</v>
      </c>
      <c r="B201" s="29" t="s">
        <v>1006</v>
      </c>
    </row>
    <row r="202" spans="1:2" ht="12.75">
      <c r="A202" s="31" t="s">
        <v>1007</v>
      </c>
      <c r="B202" s="31" t="s">
        <v>1008</v>
      </c>
    </row>
    <row r="203" spans="1:2" ht="12.75">
      <c r="A203" s="31" t="s">
        <v>1330</v>
      </c>
      <c r="B203" s="31" t="s">
        <v>1330</v>
      </c>
    </row>
    <row r="204" spans="1:2" ht="12.75">
      <c r="A204" s="224" t="s">
        <v>1321</v>
      </c>
      <c r="B204" s="224" t="s">
        <v>1353</v>
      </c>
    </row>
    <row r="205" spans="1:2" ht="12.75">
      <c r="A205" s="224" t="s">
        <v>1311</v>
      </c>
      <c r="B205" s="224" t="s">
        <v>1350</v>
      </c>
    </row>
    <row r="206" spans="1:2" ht="12.75">
      <c r="A206" s="30" t="s">
        <v>1009</v>
      </c>
      <c r="B206" s="30" t="s">
        <v>1009</v>
      </c>
    </row>
    <row r="207" spans="1:2" ht="12.75">
      <c r="A207" s="31" t="s">
        <v>1219</v>
      </c>
      <c r="B207" s="31" t="s">
        <v>1249</v>
      </c>
    </row>
    <row r="208" spans="1:2" ht="12.75">
      <c r="A208" s="31" t="s">
        <v>1010</v>
      </c>
      <c r="B208" s="31" t="s">
        <v>1011</v>
      </c>
    </row>
    <row r="209" spans="1:2" ht="12.75">
      <c r="A209" s="29" t="s">
        <v>1010</v>
      </c>
      <c r="B209" s="29" t="s">
        <v>1011</v>
      </c>
    </row>
    <row r="210" spans="1:2" ht="12.75">
      <c r="A210" s="32" t="s">
        <v>1012</v>
      </c>
      <c r="B210" s="32" t="s">
        <v>1012</v>
      </c>
    </row>
    <row r="211" spans="1:2" ht="12.75">
      <c r="A211" s="29" t="s">
        <v>1013</v>
      </c>
      <c r="B211" s="29" t="s">
        <v>1014</v>
      </c>
    </row>
    <row r="212" spans="1:2" ht="12.75">
      <c r="A212" s="29" t="s">
        <v>1013</v>
      </c>
      <c r="B212" s="29" t="s">
        <v>1013</v>
      </c>
    </row>
    <row r="213" spans="1:2" ht="12.75">
      <c r="A213" s="31" t="s">
        <v>1061</v>
      </c>
      <c r="B213" s="31" t="s">
        <v>1127</v>
      </c>
    </row>
    <row r="214" spans="1:2" ht="12.75">
      <c r="A214" s="29" t="s">
        <v>1015</v>
      </c>
      <c r="B214" s="29" t="s">
        <v>1015</v>
      </c>
    </row>
    <row r="215" spans="1:2" ht="12.75">
      <c r="A215" s="31" t="s">
        <v>34</v>
      </c>
      <c r="B215" s="31" t="s">
        <v>36</v>
      </c>
    </row>
    <row r="216" spans="1:2" ht="12.75">
      <c r="A216" s="34" t="s">
        <v>1016</v>
      </c>
      <c r="B216" s="34" t="s">
        <v>1017</v>
      </c>
    </row>
    <row r="217" spans="1:2" ht="12.75">
      <c r="A217" s="24" t="s">
        <v>1018</v>
      </c>
      <c r="B217" s="24" t="s">
        <v>1019</v>
      </c>
    </row>
    <row r="218" spans="1:2" ht="12.75">
      <c r="A218" s="24" t="s">
        <v>142</v>
      </c>
      <c r="B218" s="24" t="s">
        <v>144</v>
      </c>
    </row>
    <row r="219" spans="1:2" ht="12.75">
      <c r="A219" s="31" t="s">
        <v>1095</v>
      </c>
      <c r="B219" s="31" t="s">
        <v>1134</v>
      </c>
    </row>
    <row r="220" spans="1:2" ht="15">
      <c r="A220" s="207" t="s">
        <v>1274</v>
      </c>
      <c r="B220" s="207" t="s">
        <v>1021</v>
      </c>
    </row>
    <row r="221" spans="1:2" ht="12.75">
      <c r="A221" s="224" t="s">
        <v>1312</v>
      </c>
      <c r="B221" s="224" t="s">
        <v>1351</v>
      </c>
    </row>
    <row r="222" spans="1:2" ht="12.75">
      <c r="A222" s="30" t="s">
        <v>1020</v>
      </c>
      <c r="B222" s="30" t="s">
        <v>1021</v>
      </c>
    </row>
    <row r="223" spans="1:2" ht="12.75">
      <c r="A223" s="31" t="s">
        <v>1117</v>
      </c>
      <c r="B223" s="31" t="s">
        <v>1140</v>
      </c>
    </row>
    <row r="224" spans="1:2" ht="12.75">
      <c r="A224" s="31" t="s">
        <v>1331</v>
      </c>
      <c r="B224" s="31" t="s">
        <v>1331</v>
      </c>
    </row>
    <row r="225" spans="1:2" ht="12.75">
      <c r="A225" s="31" t="s">
        <v>1324</v>
      </c>
      <c r="B225" s="31" t="s">
        <v>1324</v>
      </c>
    </row>
    <row r="226" spans="1:2" ht="12.75">
      <c r="A226" s="30" t="s">
        <v>1022</v>
      </c>
      <c r="B226" s="30" t="s">
        <v>1023</v>
      </c>
    </row>
    <row r="227" spans="1:2" ht="12.75">
      <c r="A227" s="31" t="s">
        <v>1024</v>
      </c>
      <c r="B227" s="31" t="s">
        <v>1025</v>
      </c>
    </row>
    <row r="228" spans="1:2" ht="12.75">
      <c r="A228" s="31" t="s">
        <v>42</v>
      </c>
      <c r="B228" s="31" t="s">
        <v>44</v>
      </c>
    </row>
    <row r="229" spans="1:2" ht="12.75">
      <c r="A229" s="32" t="s">
        <v>1026</v>
      </c>
      <c r="B229" s="32" t="s">
        <v>1026</v>
      </c>
    </row>
    <row r="230" spans="1:2" ht="12.75">
      <c r="A230" s="31" t="s">
        <v>134</v>
      </c>
      <c r="B230" s="31" t="s">
        <v>136</v>
      </c>
    </row>
    <row r="231" spans="1:2" ht="12.75">
      <c r="A231" s="31" t="s">
        <v>1090</v>
      </c>
      <c r="B231" s="31" t="s">
        <v>1090</v>
      </c>
    </row>
    <row r="232" spans="1:2" ht="12.75">
      <c r="A232" s="31" t="s">
        <v>1100</v>
      </c>
      <c r="B232" s="31" t="s">
        <v>1135</v>
      </c>
    </row>
    <row r="233" spans="1:2" ht="12.75">
      <c r="A233" s="31" t="s">
        <v>1107</v>
      </c>
      <c r="B233" s="31" t="s">
        <v>1137</v>
      </c>
    </row>
    <row r="234" spans="1:2" ht="12.75">
      <c r="A234" s="34" t="s">
        <v>201</v>
      </c>
      <c r="B234" s="34" t="s">
        <v>1027</v>
      </c>
    </row>
    <row r="235" spans="1:2" ht="12.75">
      <c r="A235" s="29" t="s">
        <v>1028</v>
      </c>
      <c r="B235" s="29" t="s">
        <v>1028</v>
      </c>
    </row>
    <row r="236" spans="1:2" ht="12.75">
      <c r="A236" s="24" t="s">
        <v>64</v>
      </c>
      <c r="B236" s="24" t="s">
        <v>64</v>
      </c>
    </row>
    <row r="237" spans="1:2" ht="12.75">
      <c r="A237" s="30" t="s">
        <v>1029</v>
      </c>
      <c r="B237" s="30" t="s">
        <v>1029</v>
      </c>
    </row>
    <row r="238" spans="1:2" ht="12.75">
      <c r="A238" s="34" t="s">
        <v>1030</v>
      </c>
      <c r="B238" s="34" t="s">
        <v>1031</v>
      </c>
    </row>
    <row r="239" spans="1:2" ht="12.75">
      <c r="A239" s="31" t="s">
        <v>1072</v>
      </c>
      <c r="B239" s="31" t="s">
        <v>1130</v>
      </c>
    </row>
    <row r="240" spans="1:2" ht="12.75">
      <c r="A240" s="31" t="s">
        <v>1322</v>
      </c>
      <c r="B240" s="31" t="s">
        <v>1322</v>
      </c>
    </row>
    <row r="241" spans="1:2" ht="12.75">
      <c r="A241" s="31" t="s">
        <v>204</v>
      </c>
      <c r="B241" s="31" t="s">
        <v>1032</v>
      </c>
    </row>
    <row r="242" spans="1:2" ht="12.75">
      <c r="A242" s="31" t="s">
        <v>1033</v>
      </c>
      <c r="B242" s="31" t="s">
        <v>1034</v>
      </c>
    </row>
    <row r="243" spans="1:2" ht="12.75">
      <c r="A243" s="31" t="s">
        <v>1301</v>
      </c>
      <c r="B243" s="31" t="s">
        <v>1359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5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4.25390625" style="31" bestFit="1" customWidth="1"/>
    <col min="3" max="16384" width="9.125" style="29" customWidth="1"/>
  </cols>
  <sheetData>
    <row r="1" spans="1:2" ht="12.75">
      <c r="A1" s="31" t="s">
        <v>213</v>
      </c>
      <c r="B1" s="31" t="s">
        <v>214</v>
      </c>
    </row>
    <row r="2" spans="1:2" ht="12.75">
      <c r="A2" s="31" t="s">
        <v>181</v>
      </c>
      <c r="B2" s="31" t="s">
        <v>182</v>
      </c>
    </row>
    <row r="3" spans="1:2" ht="12.75">
      <c r="A3" s="30" t="s">
        <v>215</v>
      </c>
      <c r="B3" s="30" t="s">
        <v>215</v>
      </c>
    </row>
    <row r="4" spans="1:2" ht="12.75">
      <c r="A4" s="29" t="s">
        <v>216</v>
      </c>
      <c r="B4" s="29" t="s">
        <v>216</v>
      </c>
    </row>
    <row r="5" spans="1:2" ht="12.75">
      <c r="A5" s="29" t="s">
        <v>217</v>
      </c>
      <c r="B5" s="29" t="s">
        <v>218</v>
      </c>
    </row>
    <row r="6" spans="1:2" ht="12.75">
      <c r="A6" s="32" t="s">
        <v>219</v>
      </c>
      <c r="B6" s="32" t="s">
        <v>219</v>
      </c>
    </row>
    <row r="7" spans="1:2" ht="12.75">
      <c r="A7" s="33" t="s">
        <v>220</v>
      </c>
      <c r="B7" s="33" t="s">
        <v>221</v>
      </c>
    </row>
    <row r="8" spans="1:2" ht="12.75">
      <c r="A8" s="29" t="s">
        <v>222</v>
      </c>
      <c r="B8" s="29" t="s">
        <v>223</v>
      </c>
    </row>
    <row r="9" spans="1:2" ht="12.75">
      <c r="A9" s="31" t="s">
        <v>224</v>
      </c>
      <c r="B9" s="31" t="s">
        <v>225</v>
      </c>
    </row>
    <row r="10" spans="1:2" ht="12.75">
      <c r="A10" s="31" t="s">
        <v>226</v>
      </c>
      <c r="B10" s="31" t="s">
        <v>227</v>
      </c>
    </row>
    <row r="11" spans="1:2" ht="12.75">
      <c r="A11" s="29" t="s">
        <v>228</v>
      </c>
      <c r="B11" s="29" t="s">
        <v>229</v>
      </c>
    </row>
    <row r="12" spans="1:2" ht="12.75">
      <c r="A12" s="34" t="s">
        <v>1089</v>
      </c>
      <c r="B12" s="34" t="s">
        <v>1089</v>
      </c>
    </row>
    <row r="13" spans="1:2" ht="12.75">
      <c r="A13" s="32" t="s">
        <v>1067</v>
      </c>
      <c r="B13" s="32" t="s">
        <v>1148</v>
      </c>
    </row>
    <row r="14" spans="1:2" ht="12.75">
      <c r="A14" s="34" t="s">
        <v>1067</v>
      </c>
      <c r="B14" s="34" t="s">
        <v>1148</v>
      </c>
    </row>
    <row r="15" spans="1:2" ht="12.75">
      <c r="A15" s="30" t="s">
        <v>230</v>
      </c>
      <c r="B15" s="30" t="s">
        <v>231</v>
      </c>
    </row>
    <row r="16" spans="1:2" ht="12.75">
      <c r="A16" s="34" t="s">
        <v>1124</v>
      </c>
      <c r="B16" s="34" t="s">
        <v>1182</v>
      </c>
    </row>
    <row r="17" spans="1:2" ht="12.75">
      <c r="A17" s="31" t="s">
        <v>1204</v>
      </c>
      <c r="B17" s="31" t="s">
        <v>1236</v>
      </c>
    </row>
    <row r="18" spans="1:2" ht="12.75">
      <c r="A18" s="30" t="s">
        <v>232</v>
      </c>
      <c r="B18" s="30" t="s">
        <v>233</v>
      </c>
    </row>
    <row r="19" spans="1:2" ht="12.75">
      <c r="A19" s="30" t="s">
        <v>234</v>
      </c>
      <c r="B19" s="30" t="s">
        <v>235</v>
      </c>
    </row>
    <row r="20" spans="1:2" ht="12.75">
      <c r="A20" s="22" t="s">
        <v>94</v>
      </c>
      <c r="B20" s="22" t="s">
        <v>96</v>
      </c>
    </row>
    <row r="21" spans="1:2" ht="12.75">
      <c r="A21" s="34" t="s">
        <v>236</v>
      </c>
      <c r="B21" s="34" t="s">
        <v>237</v>
      </c>
    </row>
    <row r="22" spans="1:2" ht="12.75">
      <c r="A22" s="34" t="s">
        <v>238</v>
      </c>
      <c r="B22" s="34" t="s">
        <v>239</v>
      </c>
    </row>
    <row r="23" spans="1:2" ht="12.75">
      <c r="A23" s="29" t="s">
        <v>240</v>
      </c>
      <c r="B23" s="29" t="s">
        <v>241</v>
      </c>
    </row>
    <row r="24" spans="1:2" ht="12.75">
      <c r="A24" s="32" t="s">
        <v>242</v>
      </c>
      <c r="B24" s="32" t="s">
        <v>242</v>
      </c>
    </row>
    <row r="25" spans="1:2" ht="12.75">
      <c r="A25" s="31" t="s">
        <v>1212</v>
      </c>
      <c r="B25" s="31" t="s">
        <v>1242</v>
      </c>
    </row>
    <row r="26" spans="1:2" ht="12.75">
      <c r="A26" s="34" t="s">
        <v>243</v>
      </c>
      <c r="B26" s="34" t="s">
        <v>244</v>
      </c>
    </row>
    <row r="27" spans="1:2" ht="12.75">
      <c r="A27" s="30" t="s">
        <v>245</v>
      </c>
      <c r="B27" s="30" t="s">
        <v>246</v>
      </c>
    </row>
    <row r="28" spans="1:2" ht="12.75">
      <c r="A28" s="30" t="s">
        <v>247</v>
      </c>
      <c r="B28" s="30" t="s">
        <v>248</v>
      </c>
    </row>
    <row r="29" spans="1:2" ht="12.75">
      <c r="A29" s="29" t="s">
        <v>249</v>
      </c>
      <c r="B29" s="29" t="s">
        <v>250</v>
      </c>
    </row>
    <row r="30" spans="1:2" ht="12.75">
      <c r="A30" s="29" t="s">
        <v>251</v>
      </c>
      <c r="B30" s="29" t="s">
        <v>252</v>
      </c>
    </row>
    <row r="31" spans="1:2" ht="12.75">
      <c r="A31" s="32" t="s">
        <v>1073</v>
      </c>
      <c r="B31" s="32" t="s">
        <v>1073</v>
      </c>
    </row>
    <row r="32" spans="1:2" ht="12.75">
      <c r="A32" s="30" t="s">
        <v>253</v>
      </c>
      <c r="B32" s="30" t="s">
        <v>254</v>
      </c>
    </row>
    <row r="33" spans="1:2" ht="12.75">
      <c r="A33" s="34" t="s">
        <v>1091</v>
      </c>
      <c r="B33" s="34" t="s">
        <v>1159</v>
      </c>
    </row>
    <row r="34" spans="1:2" ht="12.75">
      <c r="A34" s="32" t="s">
        <v>255</v>
      </c>
      <c r="B34" s="32" t="s">
        <v>256</v>
      </c>
    </row>
    <row r="35" spans="1:2" ht="12.75">
      <c r="A35" s="34" t="s">
        <v>1121</v>
      </c>
      <c r="B35" s="34" t="s">
        <v>1179</v>
      </c>
    </row>
    <row r="36" spans="1:2" ht="12.75">
      <c r="A36" s="31" t="s">
        <v>121</v>
      </c>
      <c r="B36" s="31" t="s">
        <v>123</v>
      </c>
    </row>
    <row r="37" spans="1:2" ht="12.75">
      <c r="A37" s="34" t="s">
        <v>257</v>
      </c>
      <c r="B37" s="34" t="s">
        <v>258</v>
      </c>
    </row>
    <row r="38" spans="1:2" ht="12.75">
      <c r="A38" s="33" t="s">
        <v>259</v>
      </c>
      <c r="B38" s="33" t="s">
        <v>260</v>
      </c>
    </row>
    <row r="39" spans="1:2" ht="12.75">
      <c r="A39" s="34" t="s">
        <v>1088</v>
      </c>
      <c r="B39" s="34" t="s">
        <v>1158</v>
      </c>
    </row>
    <row r="40" spans="1:2" ht="12.75">
      <c r="A40" s="22" t="s">
        <v>84</v>
      </c>
      <c r="B40" s="22" t="s">
        <v>86</v>
      </c>
    </row>
    <row r="41" spans="1:2" ht="12.75">
      <c r="A41" s="22" t="s">
        <v>43</v>
      </c>
      <c r="B41" s="22" t="s">
        <v>45</v>
      </c>
    </row>
    <row r="42" spans="1:2" ht="12.75">
      <c r="A42" s="29" t="s">
        <v>261</v>
      </c>
      <c r="B42" s="29" t="s">
        <v>262</v>
      </c>
    </row>
    <row r="43" spans="1:2" ht="12.75">
      <c r="A43" s="30" t="s">
        <v>263</v>
      </c>
      <c r="B43" s="30" t="s">
        <v>264</v>
      </c>
    </row>
    <row r="44" spans="1:2" ht="12.75">
      <c r="A44" s="31" t="s">
        <v>265</v>
      </c>
      <c r="B44" s="31" t="s">
        <v>266</v>
      </c>
    </row>
    <row r="45" spans="1:2" ht="12.75">
      <c r="A45" s="31" t="s">
        <v>267</v>
      </c>
      <c r="B45" s="31" t="s">
        <v>268</v>
      </c>
    </row>
    <row r="46" spans="1:2" ht="12.75">
      <c r="A46" s="30" t="s">
        <v>269</v>
      </c>
      <c r="B46" s="30" t="s">
        <v>269</v>
      </c>
    </row>
    <row r="47" spans="1:2" ht="12.75">
      <c r="A47" s="34" t="s">
        <v>270</v>
      </c>
      <c r="B47" s="34" t="s">
        <v>271</v>
      </c>
    </row>
    <row r="48" spans="1:2" ht="12.75">
      <c r="A48" s="32" t="s">
        <v>272</v>
      </c>
      <c r="B48" s="32" t="s">
        <v>272</v>
      </c>
    </row>
    <row r="49" spans="1:2" ht="12.75">
      <c r="A49" s="30" t="s">
        <v>273</v>
      </c>
      <c r="B49" s="30" t="s">
        <v>273</v>
      </c>
    </row>
    <row r="50" spans="1:2" ht="12.75">
      <c r="A50" s="32" t="s">
        <v>274</v>
      </c>
      <c r="B50" s="32" t="s">
        <v>274</v>
      </c>
    </row>
    <row r="51" spans="1:2" ht="12.75">
      <c r="A51" s="34" t="s">
        <v>275</v>
      </c>
      <c r="B51" s="34" t="s">
        <v>276</v>
      </c>
    </row>
    <row r="52" spans="1:2" ht="12.75">
      <c r="A52" s="31" t="s">
        <v>1207</v>
      </c>
      <c r="B52" s="31" t="s">
        <v>1238</v>
      </c>
    </row>
    <row r="53" spans="1:2" ht="12.75">
      <c r="A53" s="30" t="s">
        <v>277</v>
      </c>
      <c r="B53" s="30" t="s">
        <v>278</v>
      </c>
    </row>
    <row r="54" spans="1:2" ht="12.75">
      <c r="A54" s="31" t="s">
        <v>279</v>
      </c>
      <c r="B54" s="31" t="s">
        <v>280</v>
      </c>
    </row>
    <row r="55" spans="1:2" ht="12.75">
      <c r="A55" s="31" t="s">
        <v>281</v>
      </c>
      <c r="B55" s="31" t="s">
        <v>282</v>
      </c>
    </row>
    <row r="56" spans="1:2" ht="12.75">
      <c r="A56" s="30" t="s">
        <v>283</v>
      </c>
      <c r="B56" s="30" t="s">
        <v>284</v>
      </c>
    </row>
    <row r="57" spans="1:2" ht="15">
      <c r="A57" s="206" t="s">
        <v>1269</v>
      </c>
      <c r="B57" s="206" t="s">
        <v>1284</v>
      </c>
    </row>
    <row r="58" spans="1:2" ht="12.75">
      <c r="A58" s="34" t="s">
        <v>285</v>
      </c>
      <c r="B58" s="34" t="s">
        <v>286</v>
      </c>
    </row>
    <row r="59" spans="1:2" ht="12.75">
      <c r="A59" s="29" t="s">
        <v>287</v>
      </c>
      <c r="B59" s="29" t="s">
        <v>287</v>
      </c>
    </row>
    <row r="60" spans="1:2" ht="12.75">
      <c r="A60" s="34" t="s">
        <v>1101</v>
      </c>
      <c r="B60" s="34" t="s">
        <v>1164</v>
      </c>
    </row>
    <row r="61" spans="1:2" ht="12.75">
      <c r="A61" s="32" t="s">
        <v>1068</v>
      </c>
      <c r="B61" s="32" t="s">
        <v>1068</v>
      </c>
    </row>
    <row r="62" spans="1:2" ht="12.75">
      <c r="A62" s="34" t="s">
        <v>1120</v>
      </c>
      <c r="B62" s="34" t="s">
        <v>1178</v>
      </c>
    </row>
    <row r="63" spans="1:2" ht="12.75">
      <c r="A63" s="30" t="s">
        <v>288</v>
      </c>
      <c r="B63" s="30" t="s">
        <v>289</v>
      </c>
    </row>
    <row r="64" spans="1:2" ht="12.75">
      <c r="A64" s="29" t="s">
        <v>290</v>
      </c>
      <c r="B64" s="29" t="s">
        <v>291</v>
      </c>
    </row>
    <row r="65" spans="1:2" ht="12.75">
      <c r="A65" s="29" t="s">
        <v>292</v>
      </c>
      <c r="B65" s="29" t="s">
        <v>292</v>
      </c>
    </row>
    <row r="66" spans="1:2" ht="12.75">
      <c r="A66" s="33" t="s">
        <v>293</v>
      </c>
      <c r="B66" s="33" t="s">
        <v>294</v>
      </c>
    </row>
    <row r="67" spans="1:2" ht="12.75">
      <c r="A67" s="30" t="s">
        <v>295</v>
      </c>
      <c r="B67" s="30" t="s">
        <v>296</v>
      </c>
    </row>
    <row r="68" spans="1:2" ht="12.75">
      <c r="A68" s="29" t="s">
        <v>177</v>
      </c>
      <c r="B68" s="29" t="s">
        <v>178</v>
      </c>
    </row>
    <row r="69" spans="1:2" ht="12.75">
      <c r="A69" s="31" t="s">
        <v>297</v>
      </c>
      <c r="B69" s="31" t="s">
        <v>298</v>
      </c>
    </row>
    <row r="70" spans="1:2" ht="12.75">
      <c r="A70" s="30" t="s">
        <v>299</v>
      </c>
      <c r="B70" s="30" t="s">
        <v>299</v>
      </c>
    </row>
    <row r="71" spans="1:2" ht="12.75">
      <c r="A71" s="34" t="s">
        <v>300</v>
      </c>
      <c r="B71" s="34" t="s">
        <v>301</v>
      </c>
    </row>
    <row r="72" spans="1:2" ht="12.75">
      <c r="A72" s="32" t="s">
        <v>1062</v>
      </c>
      <c r="B72" s="32" t="s">
        <v>1144</v>
      </c>
    </row>
    <row r="73" spans="1:2" ht="12.75">
      <c r="A73" s="30" t="s">
        <v>302</v>
      </c>
      <c r="B73" s="30" t="s">
        <v>303</v>
      </c>
    </row>
    <row r="74" spans="1:2" ht="12.75">
      <c r="A74" s="32" t="s">
        <v>304</v>
      </c>
      <c r="B74" s="32" t="s">
        <v>304</v>
      </c>
    </row>
    <row r="75" spans="1:2" ht="12.75">
      <c r="A75" s="22" t="s">
        <v>189</v>
      </c>
      <c r="B75" s="22" t="s">
        <v>190</v>
      </c>
    </row>
    <row r="76" spans="1:2" ht="12.75">
      <c r="A76" s="31" t="s">
        <v>305</v>
      </c>
      <c r="B76" s="31" t="s">
        <v>306</v>
      </c>
    </row>
    <row r="77" spans="1:2" ht="12.75">
      <c r="A77" s="22" t="s">
        <v>80</v>
      </c>
      <c r="B77" s="22" t="s">
        <v>82</v>
      </c>
    </row>
    <row r="78" spans="1:2" ht="12.75">
      <c r="A78" s="31" t="s">
        <v>307</v>
      </c>
      <c r="B78" s="31" t="s">
        <v>308</v>
      </c>
    </row>
    <row r="79" spans="1:2" ht="12.75">
      <c r="A79" s="22" t="s">
        <v>146</v>
      </c>
      <c r="B79" s="22" t="s">
        <v>147</v>
      </c>
    </row>
    <row r="80" spans="1:2" ht="12.75">
      <c r="A80" s="34" t="s">
        <v>1123</v>
      </c>
      <c r="B80" s="34" t="s">
        <v>1181</v>
      </c>
    </row>
    <row r="81" spans="1:2" ht="12.75">
      <c r="A81" s="30" t="s">
        <v>309</v>
      </c>
      <c r="B81" s="30" t="s">
        <v>310</v>
      </c>
    </row>
    <row r="82" spans="1:2" ht="12.75">
      <c r="A82" s="29" t="s">
        <v>311</v>
      </c>
      <c r="B82" s="29" t="s">
        <v>312</v>
      </c>
    </row>
    <row r="83" spans="1:2" ht="15">
      <c r="A83" s="206" t="s">
        <v>1271</v>
      </c>
      <c r="B83" s="206" t="s">
        <v>1286</v>
      </c>
    </row>
    <row r="84" spans="1:2" ht="12.75">
      <c r="A84" s="22" t="s">
        <v>51</v>
      </c>
      <c r="B84" s="22" t="s">
        <v>53</v>
      </c>
    </row>
    <row r="85" spans="1:2" ht="12.75">
      <c r="A85" s="29" t="s">
        <v>313</v>
      </c>
      <c r="B85" s="29" t="s">
        <v>314</v>
      </c>
    </row>
    <row r="86" spans="1:2" ht="12.75">
      <c r="A86" s="29" t="s">
        <v>315</v>
      </c>
      <c r="B86" s="29" t="s">
        <v>315</v>
      </c>
    </row>
    <row r="87" spans="1:2" ht="12.75">
      <c r="A87" s="31" t="s">
        <v>316</v>
      </c>
      <c r="B87" s="31" t="s">
        <v>317</v>
      </c>
    </row>
    <row r="88" spans="1:2" ht="12.75">
      <c r="A88" s="31" t="s">
        <v>318</v>
      </c>
      <c r="B88" s="31" t="s">
        <v>319</v>
      </c>
    </row>
    <row r="89" spans="1:2" ht="12.75">
      <c r="A89" s="29" t="s">
        <v>187</v>
      </c>
      <c r="B89" s="29" t="s">
        <v>188</v>
      </c>
    </row>
    <row r="90" spans="1:2" ht="12.75">
      <c r="A90" s="30" t="s">
        <v>320</v>
      </c>
      <c r="B90" s="30" t="s">
        <v>320</v>
      </c>
    </row>
    <row r="91" spans="1:2" ht="12.75">
      <c r="A91" s="22" t="s">
        <v>158</v>
      </c>
      <c r="B91" s="22" t="s">
        <v>159</v>
      </c>
    </row>
    <row r="92" spans="1:2" ht="12.75">
      <c r="A92" s="30" t="s">
        <v>321</v>
      </c>
      <c r="B92" s="30" t="s">
        <v>321</v>
      </c>
    </row>
    <row r="93" spans="1:2" ht="12.75">
      <c r="A93" s="30" t="s">
        <v>322</v>
      </c>
      <c r="B93" s="30" t="s">
        <v>322</v>
      </c>
    </row>
    <row r="94" spans="1:2" ht="12.75">
      <c r="A94" s="29" t="s">
        <v>323</v>
      </c>
      <c r="B94" s="29" t="s">
        <v>324</v>
      </c>
    </row>
    <row r="95" spans="1:2" ht="12.75">
      <c r="A95" s="30" t="s">
        <v>325</v>
      </c>
      <c r="B95" s="30" t="s">
        <v>325</v>
      </c>
    </row>
    <row r="96" spans="1:2" ht="12.75">
      <c r="A96" s="29" t="s">
        <v>326</v>
      </c>
      <c r="B96" s="29" t="s">
        <v>326</v>
      </c>
    </row>
    <row r="97" spans="1:2" ht="12.75">
      <c r="A97" s="32" t="s">
        <v>327</v>
      </c>
      <c r="B97" s="32" t="s">
        <v>327</v>
      </c>
    </row>
    <row r="98" spans="1:2" ht="12.75">
      <c r="A98" s="32" t="s">
        <v>328</v>
      </c>
      <c r="B98" s="32" t="s">
        <v>328</v>
      </c>
    </row>
    <row r="99" spans="1:2" ht="12.75">
      <c r="A99" s="29" t="s">
        <v>329</v>
      </c>
      <c r="B99" s="29" t="s">
        <v>330</v>
      </c>
    </row>
    <row r="100" spans="1:2" ht="12.75">
      <c r="A100" s="30" t="s">
        <v>331</v>
      </c>
      <c r="B100" s="30" t="s">
        <v>331</v>
      </c>
    </row>
    <row r="101" spans="1:2" ht="12.75">
      <c r="A101" s="30" t="s">
        <v>332</v>
      </c>
      <c r="B101" s="30" t="s">
        <v>333</v>
      </c>
    </row>
    <row r="102" spans="1:2" ht="12.75">
      <c r="A102" s="34" t="s">
        <v>1087</v>
      </c>
      <c r="B102" s="34" t="s">
        <v>1157</v>
      </c>
    </row>
    <row r="103" spans="1:2" ht="12.75">
      <c r="A103" s="30" t="s">
        <v>334</v>
      </c>
      <c r="B103" s="30" t="s">
        <v>334</v>
      </c>
    </row>
    <row r="104" spans="1:2" ht="12.75">
      <c r="A104" s="30" t="s">
        <v>335</v>
      </c>
      <c r="B104" s="30" t="s">
        <v>336</v>
      </c>
    </row>
    <row r="105" spans="1:2" ht="12.75">
      <c r="A105" s="31" t="s">
        <v>1201</v>
      </c>
      <c r="B105" s="31" t="s">
        <v>1234</v>
      </c>
    </row>
    <row r="106" spans="1:2" ht="12.75">
      <c r="A106" s="31" t="s">
        <v>1201</v>
      </c>
      <c r="B106" s="31" t="s">
        <v>1234</v>
      </c>
    </row>
    <row r="107" spans="1:2" ht="12.75">
      <c r="A107" s="30" t="s">
        <v>337</v>
      </c>
      <c r="B107" s="30" t="s">
        <v>338</v>
      </c>
    </row>
    <row r="108" spans="1:2" ht="12.75">
      <c r="A108" s="30" t="s">
        <v>127</v>
      </c>
      <c r="B108" s="30" t="s">
        <v>129</v>
      </c>
    </row>
    <row r="109" spans="1:2" ht="12.75">
      <c r="A109" s="22" t="s">
        <v>114</v>
      </c>
      <c r="B109" s="22" t="s">
        <v>115</v>
      </c>
    </row>
    <row r="110" spans="1:2" ht="12.75">
      <c r="A110" s="31" t="s">
        <v>339</v>
      </c>
      <c r="B110" s="31" t="s">
        <v>340</v>
      </c>
    </row>
    <row r="111" spans="1:2" ht="12.75">
      <c r="A111" s="30" t="s">
        <v>341</v>
      </c>
      <c r="B111" s="30" t="s">
        <v>342</v>
      </c>
    </row>
    <row r="112" spans="1:2" ht="12.75">
      <c r="A112" s="30" t="s">
        <v>343</v>
      </c>
      <c r="B112" s="30" t="s">
        <v>344</v>
      </c>
    </row>
    <row r="113" spans="1:2" ht="12.75">
      <c r="A113" s="29" t="s">
        <v>345</v>
      </c>
      <c r="B113" s="29" t="s">
        <v>346</v>
      </c>
    </row>
    <row r="114" spans="1:2" ht="12.75">
      <c r="A114" s="30" t="s">
        <v>347</v>
      </c>
      <c r="B114" s="30" t="s">
        <v>348</v>
      </c>
    </row>
    <row r="115" spans="1:2" ht="12.75">
      <c r="A115" s="29" t="s">
        <v>349</v>
      </c>
      <c r="B115" s="29" t="s">
        <v>349</v>
      </c>
    </row>
    <row r="116" spans="1:2" ht="12.75">
      <c r="A116" s="30" t="s">
        <v>350</v>
      </c>
      <c r="B116" s="30" t="s">
        <v>350</v>
      </c>
    </row>
    <row r="117" spans="1:2" ht="12.75">
      <c r="A117" s="32" t="s">
        <v>1056</v>
      </c>
      <c r="B117" s="32" t="s">
        <v>1142</v>
      </c>
    </row>
    <row r="118" spans="1:2" ht="12.75">
      <c r="A118" s="31" t="s">
        <v>164</v>
      </c>
      <c r="B118" s="31" t="s">
        <v>166</v>
      </c>
    </row>
    <row r="119" spans="1:2" ht="12.75">
      <c r="A119" s="34" t="s">
        <v>1118</v>
      </c>
      <c r="B119" s="34" t="s">
        <v>1176</v>
      </c>
    </row>
    <row r="120" spans="1:2" ht="12.75">
      <c r="A120" s="31" t="s">
        <v>351</v>
      </c>
      <c r="B120" s="31" t="s">
        <v>352</v>
      </c>
    </row>
    <row r="121" spans="1:2" ht="12.75">
      <c r="A121" s="34" t="s">
        <v>1099</v>
      </c>
      <c r="B121" s="34" t="s">
        <v>1163</v>
      </c>
    </row>
    <row r="122" spans="1:2" ht="12.75">
      <c r="A122" s="30" t="s">
        <v>353</v>
      </c>
      <c r="B122" s="30" t="s">
        <v>354</v>
      </c>
    </row>
    <row r="123" spans="1:2" ht="12.75">
      <c r="A123" s="30" t="s">
        <v>355</v>
      </c>
      <c r="B123" s="30" t="s">
        <v>356</v>
      </c>
    </row>
    <row r="124" spans="1:2" ht="12.75">
      <c r="A124" s="31" t="s">
        <v>357</v>
      </c>
      <c r="B124" s="31" t="s">
        <v>358</v>
      </c>
    </row>
    <row r="125" spans="1:2" ht="12.75">
      <c r="A125" s="30" t="s">
        <v>359</v>
      </c>
      <c r="B125" s="30" t="s">
        <v>359</v>
      </c>
    </row>
    <row r="126" spans="1:2" ht="12.75">
      <c r="A126" s="31" t="s">
        <v>1205</v>
      </c>
      <c r="B126" s="31" t="s">
        <v>1205</v>
      </c>
    </row>
    <row r="127" spans="1:2" ht="12.75">
      <c r="A127" s="29" t="s">
        <v>360</v>
      </c>
      <c r="B127" s="29" t="s">
        <v>361</v>
      </c>
    </row>
    <row r="128" spans="1:2" ht="12.75">
      <c r="A128" s="30" t="s">
        <v>362</v>
      </c>
      <c r="B128" s="30" t="s">
        <v>363</v>
      </c>
    </row>
    <row r="129" spans="1:2" ht="12.75">
      <c r="A129" s="34" t="s">
        <v>364</v>
      </c>
      <c r="B129" s="34" t="s">
        <v>365</v>
      </c>
    </row>
    <row r="130" spans="1:2" ht="12.75">
      <c r="A130" s="31" t="s">
        <v>366</v>
      </c>
      <c r="B130" s="31" t="s">
        <v>367</v>
      </c>
    </row>
    <row r="131" spans="1:2" ht="12.75">
      <c r="A131" s="22" t="s">
        <v>23</v>
      </c>
      <c r="B131" s="22" t="s">
        <v>25</v>
      </c>
    </row>
    <row r="132" spans="1:2" ht="12.75">
      <c r="A132" s="29" t="s">
        <v>368</v>
      </c>
      <c r="B132" s="29" t="s">
        <v>369</v>
      </c>
    </row>
    <row r="133" spans="1:2" ht="12.75">
      <c r="A133" s="30" t="s">
        <v>173</v>
      </c>
      <c r="B133" s="30" t="s">
        <v>174</v>
      </c>
    </row>
    <row r="134" spans="1:2" ht="12.75">
      <c r="A134" s="34" t="s">
        <v>370</v>
      </c>
      <c r="B134" s="34" t="s">
        <v>371</v>
      </c>
    </row>
    <row r="135" spans="1:2" ht="12.75">
      <c r="A135" s="34" t="s">
        <v>1105</v>
      </c>
      <c r="B135" s="34" t="s">
        <v>1167</v>
      </c>
    </row>
    <row r="136" spans="1:2" ht="12.75">
      <c r="A136" s="32" t="s">
        <v>1060</v>
      </c>
      <c r="B136" s="32" t="s">
        <v>1143</v>
      </c>
    </row>
    <row r="137" spans="1:2" ht="12.75">
      <c r="A137" s="34" t="s">
        <v>372</v>
      </c>
      <c r="B137" s="34" t="s">
        <v>373</v>
      </c>
    </row>
    <row r="138" spans="1:2" ht="12.75">
      <c r="A138" s="34" t="s">
        <v>374</v>
      </c>
      <c r="B138" s="34" t="s">
        <v>375</v>
      </c>
    </row>
    <row r="139" spans="1:2" ht="12.75">
      <c r="A139" s="34" t="s">
        <v>1096</v>
      </c>
      <c r="B139" s="34" t="s">
        <v>1162</v>
      </c>
    </row>
    <row r="140" spans="1:2" ht="12.75">
      <c r="A140" s="29" t="s">
        <v>376</v>
      </c>
      <c r="B140" s="29" t="s">
        <v>377</v>
      </c>
    </row>
    <row r="141" spans="1:2" ht="15">
      <c r="A141" s="207" t="s">
        <v>1276</v>
      </c>
      <c r="B141" s="207" t="s">
        <v>1288</v>
      </c>
    </row>
    <row r="142" spans="1:2" ht="12.75">
      <c r="A142" s="32" t="s">
        <v>378</v>
      </c>
      <c r="B142" s="32" t="s">
        <v>379</v>
      </c>
    </row>
    <row r="143" spans="1:2" ht="12.75">
      <c r="A143" s="29" t="s">
        <v>380</v>
      </c>
      <c r="B143" s="29" t="s">
        <v>381</v>
      </c>
    </row>
    <row r="144" spans="1:2" ht="12.75">
      <c r="A144" s="30" t="s">
        <v>382</v>
      </c>
      <c r="B144" s="30" t="s">
        <v>383</v>
      </c>
    </row>
    <row r="145" spans="1:2" ht="12.75">
      <c r="A145" s="32" t="s">
        <v>384</v>
      </c>
      <c r="B145" s="32" t="s">
        <v>384</v>
      </c>
    </row>
    <row r="146" spans="1:2" ht="12.75">
      <c r="A146" s="31" t="s">
        <v>1202</v>
      </c>
      <c r="B146" s="31" t="s">
        <v>1235</v>
      </c>
    </row>
    <row r="147" spans="1:2" ht="12.75">
      <c r="A147" s="30" t="s">
        <v>385</v>
      </c>
      <c r="B147" s="30" t="s">
        <v>386</v>
      </c>
    </row>
    <row r="148" spans="1:2" ht="12.75">
      <c r="A148" s="30" t="s">
        <v>387</v>
      </c>
      <c r="B148" s="30" t="s">
        <v>388</v>
      </c>
    </row>
    <row r="149" spans="1:2" ht="12.75">
      <c r="A149" s="34" t="s">
        <v>389</v>
      </c>
      <c r="B149" s="34" t="s">
        <v>390</v>
      </c>
    </row>
    <row r="150" spans="1:2" ht="12.75">
      <c r="A150" s="31" t="s">
        <v>210</v>
      </c>
      <c r="B150" s="31" t="s">
        <v>391</v>
      </c>
    </row>
    <row r="151" spans="1:2" ht="12.75">
      <c r="A151" s="34" t="s">
        <v>392</v>
      </c>
      <c r="B151" s="34" t="s">
        <v>393</v>
      </c>
    </row>
    <row r="152" spans="1:2" ht="12.75">
      <c r="A152" s="34" t="s">
        <v>394</v>
      </c>
      <c r="B152" s="34" t="s">
        <v>395</v>
      </c>
    </row>
    <row r="153" spans="1:2" ht="12.75">
      <c r="A153" s="32" t="s">
        <v>1064</v>
      </c>
      <c r="B153" s="32" t="s">
        <v>1145</v>
      </c>
    </row>
    <row r="154" spans="1:2" ht="12.75">
      <c r="A154" s="29" t="s">
        <v>132</v>
      </c>
      <c r="B154" s="29" t="s">
        <v>133</v>
      </c>
    </row>
    <row r="155" spans="1:2" ht="15">
      <c r="A155" s="206" t="s">
        <v>1273</v>
      </c>
      <c r="B155" s="206" t="s">
        <v>1287</v>
      </c>
    </row>
    <row r="156" spans="1:2" ht="12.75">
      <c r="A156" s="34" t="s">
        <v>396</v>
      </c>
      <c r="B156" s="34" t="s">
        <v>397</v>
      </c>
    </row>
    <row r="157" spans="1:2" ht="12.75">
      <c r="A157" s="30" t="s">
        <v>398</v>
      </c>
      <c r="B157" s="30" t="s">
        <v>399</v>
      </c>
    </row>
    <row r="158" spans="1:2" ht="12.75">
      <c r="A158" s="29" t="s">
        <v>400</v>
      </c>
      <c r="B158" s="29" t="s">
        <v>401</v>
      </c>
    </row>
    <row r="159" spans="1:2" ht="12.75">
      <c r="A159" s="32" t="s">
        <v>1058</v>
      </c>
      <c r="B159" s="32" t="s">
        <v>1058</v>
      </c>
    </row>
    <row r="160" spans="1:2" ht="12.75">
      <c r="A160" s="34" t="s">
        <v>402</v>
      </c>
      <c r="B160" s="34" t="s">
        <v>403</v>
      </c>
    </row>
    <row r="161" spans="1:2" ht="12.75">
      <c r="A161" s="30" t="s">
        <v>404</v>
      </c>
      <c r="B161" s="30" t="s">
        <v>405</v>
      </c>
    </row>
    <row r="162" spans="1:2" ht="12.75">
      <c r="A162" s="30" t="s">
        <v>406</v>
      </c>
      <c r="B162" s="30" t="s">
        <v>407</v>
      </c>
    </row>
    <row r="163" spans="1:2" ht="12.75">
      <c r="A163" s="29" t="s">
        <v>408</v>
      </c>
      <c r="B163" s="29" t="s">
        <v>409</v>
      </c>
    </row>
    <row r="164" spans="1:2" ht="12.75">
      <c r="A164" s="31" t="s">
        <v>410</v>
      </c>
      <c r="B164" s="31" t="s">
        <v>411</v>
      </c>
    </row>
    <row r="165" spans="1:2" ht="12.75">
      <c r="A165" s="30" t="s">
        <v>412</v>
      </c>
      <c r="B165" s="30" t="s">
        <v>412</v>
      </c>
    </row>
    <row r="166" spans="1:2" ht="12.75">
      <c r="A166" s="29" t="s">
        <v>413</v>
      </c>
      <c r="B166" s="29" t="s">
        <v>414</v>
      </c>
    </row>
    <row r="167" spans="1:2" ht="12.75">
      <c r="A167" s="29" t="s">
        <v>415</v>
      </c>
      <c r="B167" s="29" t="s">
        <v>415</v>
      </c>
    </row>
    <row r="168" spans="1:2" ht="12.75">
      <c r="A168" s="31" t="s">
        <v>1195</v>
      </c>
      <c r="B168" s="31" t="s">
        <v>1229</v>
      </c>
    </row>
    <row r="169" spans="1:2" ht="12.75">
      <c r="A169" s="31" t="s">
        <v>416</v>
      </c>
      <c r="B169" s="31" t="s">
        <v>417</v>
      </c>
    </row>
    <row r="170" spans="1:2" ht="12.75">
      <c r="A170" s="31" t="s">
        <v>1185</v>
      </c>
      <c r="B170" s="31" t="s">
        <v>1223</v>
      </c>
    </row>
    <row r="171" spans="1:2" ht="12.75">
      <c r="A171" s="31" t="s">
        <v>1185</v>
      </c>
      <c r="B171" s="31" t="s">
        <v>1223</v>
      </c>
    </row>
    <row r="172" spans="1:2" ht="12.75">
      <c r="A172" s="30" t="s">
        <v>418</v>
      </c>
      <c r="B172" s="30" t="s">
        <v>419</v>
      </c>
    </row>
    <row r="173" spans="1:2" ht="12.75">
      <c r="A173" s="30" t="s">
        <v>135</v>
      </c>
      <c r="B173" s="30" t="s">
        <v>137</v>
      </c>
    </row>
    <row r="174" spans="1:2" ht="12.75">
      <c r="A174" s="30" t="s">
        <v>420</v>
      </c>
      <c r="B174" s="30" t="s">
        <v>420</v>
      </c>
    </row>
    <row r="175" spans="1:2" ht="12.75">
      <c r="A175" s="32" t="s">
        <v>421</v>
      </c>
      <c r="B175" s="32" t="s">
        <v>422</v>
      </c>
    </row>
    <row r="176" spans="1:2" ht="12.75">
      <c r="A176" s="30" t="s">
        <v>423</v>
      </c>
      <c r="B176" s="30" t="s">
        <v>424</v>
      </c>
    </row>
    <row r="177" spans="1:2" ht="12.75">
      <c r="A177" s="22" t="s">
        <v>425</v>
      </c>
      <c r="B177" s="22" t="s">
        <v>425</v>
      </c>
    </row>
    <row r="178" spans="1:2" ht="12.75">
      <c r="A178" s="30" t="s">
        <v>426</v>
      </c>
      <c r="B178" s="30" t="s">
        <v>427</v>
      </c>
    </row>
    <row r="179" spans="1:2" ht="12.75">
      <c r="A179" s="34" t="s">
        <v>428</v>
      </c>
      <c r="B179" s="34" t="s">
        <v>429</v>
      </c>
    </row>
    <row r="180" spans="1:2" ht="12.75">
      <c r="A180" s="29" t="s">
        <v>430</v>
      </c>
      <c r="B180" s="29" t="s">
        <v>431</v>
      </c>
    </row>
    <row r="181" spans="1:2" ht="12.75">
      <c r="A181" s="31" t="s">
        <v>432</v>
      </c>
      <c r="B181" s="31" t="s">
        <v>433</v>
      </c>
    </row>
    <row r="182" spans="1:2" ht="15">
      <c r="A182" s="205" t="s">
        <v>1267</v>
      </c>
      <c r="B182" s="205" t="s">
        <v>1283</v>
      </c>
    </row>
    <row r="183" spans="1:2" ht="12.75">
      <c r="A183" s="34" t="s">
        <v>434</v>
      </c>
      <c r="B183" s="34" t="s">
        <v>435</v>
      </c>
    </row>
    <row r="184" spans="1:2" ht="12.75">
      <c r="A184" s="30" t="s">
        <v>436</v>
      </c>
      <c r="B184" s="30" t="s">
        <v>437</v>
      </c>
    </row>
    <row r="185" spans="1:2" ht="12.75">
      <c r="A185" s="31" t="s">
        <v>438</v>
      </c>
      <c r="B185" s="31" t="s">
        <v>439</v>
      </c>
    </row>
    <row r="186" spans="1:2" ht="12.75">
      <c r="A186" s="32" t="s">
        <v>1066</v>
      </c>
      <c r="B186" s="32" t="s">
        <v>1147</v>
      </c>
    </row>
    <row r="187" spans="1:2" ht="12.75">
      <c r="A187" s="30" t="s">
        <v>117</v>
      </c>
      <c r="B187" s="30" t="s">
        <v>119</v>
      </c>
    </row>
    <row r="188" spans="1:2" ht="12.75">
      <c r="A188" s="30" t="s">
        <v>440</v>
      </c>
      <c r="B188" s="30" t="s">
        <v>441</v>
      </c>
    </row>
    <row r="189" spans="1:2" ht="12.75">
      <c r="A189" s="34" t="s">
        <v>442</v>
      </c>
      <c r="B189" s="34" t="s">
        <v>443</v>
      </c>
    </row>
    <row r="190" spans="1:2" ht="12.75">
      <c r="A190" s="30" t="s">
        <v>444</v>
      </c>
      <c r="B190" s="30" t="s">
        <v>445</v>
      </c>
    </row>
    <row r="191" spans="1:2" ht="12.75">
      <c r="A191" s="32" t="s">
        <v>1079</v>
      </c>
      <c r="B191" s="32" t="s">
        <v>1079</v>
      </c>
    </row>
    <row r="192" spans="1:2" ht="15">
      <c r="A192" s="205" t="s">
        <v>1280</v>
      </c>
      <c r="B192" s="205" t="s">
        <v>1292</v>
      </c>
    </row>
    <row r="193" spans="1:2" ht="12.75">
      <c r="A193" s="32" t="s">
        <v>446</v>
      </c>
      <c r="B193" s="32" t="s">
        <v>446</v>
      </c>
    </row>
    <row r="194" spans="1:2" ht="12.75">
      <c r="A194" s="31" t="s">
        <v>447</v>
      </c>
      <c r="B194" s="31" t="s">
        <v>448</v>
      </c>
    </row>
    <row r="195" spans="1:2" ht="12.75">
      <c r="A195" s="32" t="s">
        <v>449</v>
      </c>
      <c r="B195" s="32" t="s">
        <v>449</v>
      </c>
    </row>
    <row r="196" spans="1:2" ht="12.75">
      <c r="A196" s="34" t="s">
        <v>1097</v>
      </c>
      <c r="B196" s="34" t="s">
        <v>1097</v>
      </c>
    </row>
    <row r="197" spans="1:2" ht="12.75">
      <c r="A197" s="29" t="s">
        <v>450</v>
      </c>
      <c r="B197" s="29" t="s">
        <v>451</v>
      </c>
    </row>
    <row r="198" spans="1:2" ht="12.75">
      <c r="A198" s="29" t="s">
        <v>452</v>
      </c>
      <c r="B198" s="29" t="s">
        <v>453</v>
      </c>
    </row>
    <row r="199" spans="1:2" ht="12.75">
      <c r="A199" s="30" t="s">
        <v>454</v>
      </c>
      <c r="B199" s="30" t="s">
        <v>455</v>
      </c>
    </row>
    <row r="200" spans="1:2" ht="12.75">
      <c r="A200" s="31" t="s">
        <v>1214</v>
      </c>
      <c r="B200" s="31" t="s">
        <v>1244</v>
      </c>
    </row>
    <row r="201" spans="1:2" ht="12.75">
      <c r="A201" s="31" t="s">
        <v>211</v>
      </c>
      <c r="B201" s="31" t="s">
        <v>456</v>
      </c>
    </row>
    <row r="202" spans="1:2" ht="12.75">
      <c r="A202" s="30" t="s">
        <v>457</v>
      </c>
      <c r="B202" s="30" t="s">
        <v>458</v>
      </c>
    </row>
    <row r="203" spans="1:2" ht="12.75">
      <c r="A203" s="30" t="s">
        <v>459</v>
      </c>
      <c r="B203" s="30" t="s">
        <v>459</v>
      </c>
    </row>
    <row r="204" spans="1:2" ht="12.75">
      <c r="A204" s="34" t="s">
        <v>460</v>
      </c>
      <c r="B204" s="34" t="s">
        <v>461</v>
      </c>
    </row>
    <row r="205" spans="1:2" ht="12.75">
      <c r="A205" s="31" t="s">
        <v>462</v>
      </c>
      <c r="B205" s="31" t="s">
        <v>463</v>
      </c>
    </row>
    <row r="206" spans="1:2" ht="12.75">
      <c r="A206" s="22" t="s">
        <v>39</v>
      </c>
      <c r="B206" s="22" t="s">
        <v>41</v>
      </c>
    </row>
    <row r="207" spans="1:2" ht="12.75">
      <c r="A207" s="31" t="s">
        <v>464</v>
      </c>
      <c r="B207" s="31" t="s">
        <v>465</v>
      </c>
    </row>
    <row r="208" spans="1:2" ht="12.75">
      <c r="A208" s="34" t="s">
        <v>466</v>
      </c>
      <c r="B208" s="34" t="s">
        <v>467</v>
      </c>
    </row>
    <row r="209" spans="1:2" ht="12.75">
      <c r="A209" s="30" t="s">
        <v>468</v>
      </c>
      <c r="B209" s="30" t="s">
        <v>469</v>
      </c>
    </row>
    <row r="210" spans="1:2" ht="12.75">
      <c r="A210" s="29" t="s">
        <v>470</v>
      </c>
      <c r="B210" s="29" t="s">
        <v>471</v>
      </c>
    </row>
    <row r="211" spans="1:2" ht="12.75">
      <c r="A211" s="22" t="s">
        <v>70</v>
      </c>
      <c r="B211" s="22" t="s">
        <v>72</v>
      </c>
    </row>
    <row r="212" spans="1:2" ht="12.75">
      <c r="A212" s="30" t="s">
        <v>472</v>
      </c>
      <c r="B212" s="30" t="s">
        <v>473</v>
      </c>
    </row>
    <row r="213" spans="1:2" ht="12.75">
      <c r="A213" s="34" t="s">
        <v>74</v>
      </c>
      <c r="B213" s="34" t="s">
        <v>76</v>
      </c>
    </row>
    <row r="214" spans="1:2" ht="12.75">
      <c r="A214" s="34" t="s">
        <v>110</v>
      </c>
      <c r="B214" s="34" t="s">
        <v>112</v>
      </c>
    </row>
    <row r="215" spans="1:2" ht="12.75">
      <c r="A215" s="31" t="s">
        <v>474</v>
      </c>
      <c r="B215" s="31" t="s">
        <v>475</v>
      </c>
    </row>
    <row r="216" spans="1:2" ht="12.75">
      <c r="A216" s="34" t="s">
        <v>476</v>
      </c>
      <c r="B216" s="34" t="s">
        <v>477</v>
      </c>
    </row>
    <row r="217" spans="1:2" ht="12.75">
      <c r="A217" s="31" t="s">
        <v>1198</v>
      </c>
      <c r="B217" s="31" t="s">
        <v>1231</v>
      </c>
    </row>
    <row r="218" spans="1:2" ht="12.75">
      <c r="A218" s="32" t="s">
        <v>478</v>
      </c>
      <c r="B218" s="32" t="s">
        <v>479</v>
      </c>
    </row>
    <row r="219" spans="1:2" ht="12.75">
      <c r="A219" s="31" t="s">
        <v>480</v>
      </c>
      <c r="B219" s="31" t="s">
        <v>481</v>
      </c>
    </row>
    <row r="220" spans="1:2" ht="12.75">
      <c r="A220" s="31" t="s">
        <v>482</v>
      </c>
      <c r="B220" s="31" t="s">
        <v>483</v>
      </c>
    </row>
    <row r="221" spans="1:2" ht="12.75">
      <c r="A221" s="32" t="s">
        <v>1055</v>
      </c>
      <c r="B221" s="32" t="s">
        <v>1141</v>
      </c>
    </row>
    <row r="222" spans="1:2" ht="12.75">
      <c r="A222" s="31" t="s">
        <v>484</v>
      </c>
      <c r="B222" s="31" t="s">
        <v>485</v>
      </c>
    </row>
    <row r="223" spans="1:2" ht="12.75">
      <c r="A223" s="30" t="s">
        <v>486</v>
      </c>
      <c r="B223" s="30" t="s">
        <v>487</v>
      </c>
    </row>
    <row r="224" spans="1:2" ht="12.75">
      <c r="A224" s="30" t="s">
        <v>488</v>
      </c>
      <c r="B224" s="30" t="s">
        <v>489</v>
      </c>
    </row>
    <row r="225" spans="1:2" ht="12.75">
      <c r="A225" s="34" t="s">
        <v>91</v>
      </c>
      <c r="B225" s="34" t="s">
        <v>92</v>
      </c>
    </row>
    <row r="226" spans="1:2" ht="12.75">
      <c r="A226" s="31" t="s">
        <v>490</v>
      </c>
      <c r="B226" s="31" t="s">
        <v>491</v>
      </c>
    </row>
    <row r="227" spans="1:2" ht="12.75">
      <c r="A227" s="32" t="s">
        <v>492</v>
      </c>
      <c r="B227" s="32" t="s">
        <v>492</v>
      </c>
    </row>
    <row r="228" spans="1:2" ht="12.75">
      <c r="A228" s="31" t="s">
        <v>31</v>
      </c>
      <c r="B228" s="31" t="s">
        <v>33</v>
      </c>
    </row>
    <row r="229" spans="1:2" ht="12.75">
      <c r="A229" s="34" t="s">
        <v>493</v>
      </c>
      <c r="B229" s="34" t="s">
        <v>494</v>
      </c>
    </row>
    <row r="230" spans="1:2" ht="12.75">
      <c r="A230" s="33" t="s">
        <v>495</v>
      </c>
      <c r="B230" s="33" t="s">
        <v>496</v>
      </c>
    </row>
    <row r="231" spans="1:2" ht="12.75">
      <c r="A231" s="31" t="s">
        <v>497</v>
      </c>
      <c r="B231" s="31" t="s">
        <v>498</v>
      </c>
    </row>
    <row r="232" spans="1:2" ht="12.75">
      <c r="A232" s="31" t="s">
        <v>499</v>
      </c>
      <c r="B232" s="31" t="s">
        <v>500</v>
      </c>
    </row>
    <row r="233" spans="1:2" ht="12.75">
      <c r="A233" s="30" t="s">
        <v>161</v>
      </c>
      <c r="B233" s="30" t="s">
        <v>162</v>
      </c>
    </row>
    <row r="234" spans="1:2" ht="15">
      <c r="A234" s="208" t="s">
        <v>1278</v>
      </c>
      <c r="B234" s="208" t="s">
        <v>1290</v>
      </c>
    </row>
    <row r="235" spans="1:2" ht="12.75">
      <c r="A235" s="34" t="s">
        <v>1114</v>
      </c>
      <c r="B235" s="34" t="s">
        <v>1173</v>
      </c>
    </row>
    <row r="236" spans="1:2" ht="12.75">
      <c r="A236" s="32" t="s">
        <v>501</v>
      </c>
      <c r="B236" s="32" t="s">
        <v>502</v>
      </c>
    </row>
    <row r="237" spans="1:2" ht="12.75">
      <c r="A237" s="30" t="s">
        <v>503</v>
      </c>
      <c r="B237" s="30" t="s">
        <v>504</v>
      </c>
    </row>
    <row r="238" spans="1:2" ht="12.75">
      <c r="A238" s="31" t="s">
        <v>505</v>
      </c>
      <c r="B238" s="31" t="s">
        <v>506</v>
      </c>
    </row>
    <row r="239" spans="1:2" ht="12.75">
      <c r="A239" s="32" t="s">
        <v>507</v>
      </c>
      <c r="B239" s="32" t="s">
        <v>507</v>
      </c>
    </row>
    <row r="240" spans="1:2" ht="12.75">
      <c r="A240" s="31" t="s">
        <v>508</v>
      </c>
      <c r="B240" s="31" t="s">
        <v>509</v>
      </c>
    </row>
    <row r="241" spans="1:2" ht="12.75">
      <c r="A241" s="31" t="s">
        <v>1192</v>
      </c>
      <c r="B241" s="31" t="s">
        <v>1227</v>
      </c>
    </row>
    <row r="242" spans="1:2" ht="12.75">
      <c r="A242" s="31" t="s">
        <v>35</v>
      </c>
      <c r="B242" s="31" t="s">
        <v>37</v>
      </c>
    </row>
    <row r="243" spans="1:2" ht="12.75">
      <c r="A243" s="31" t="s">
        <v>1211</v>
      </c>
      <c r="B243" s="31" t="s">
        <v>1241</v>
      </c>
    </row>
    <row r="244" spans="1:2" ht="12.75">
      <c r="A244" s="31" t="s">
        <v>1211</v>
      </c>
      <c r="B244" s="31" t="s">
        <v>1241</v>
      </c>
    </row>
    <row r="245" spans="1:2" ht="12.75">
      <c r="A245" s="31" t="s">
        <v>1187</v>
      </c>
      <c r="B245" s="31" t="s">
        <v>1224</v>
      </c>
    </row>
    <row r="246" spans="1:2" ht="12.75">
      <c r="A246" s="22" t="s">
        <v>54</v>
      </c>
      <c r="B246" s="22" t="s">
        <v>55</v>
      </c>
    </row>
    <row r="247" spans="1:2" ht="12.75">
      <c r="A247" s="30" t="s">
        <v>510</v>
      </c>
      <c r="B247" s="30" t="s">
        <v>510</v>
      </c>
    </row>
    <row r="248" spans="1:2" ht="12.75">
      <c r="A248" s="31" t="s">
        <v>1206</v>
      </c>
      <c r="B248" s="31" t="s">
        <v>1237</v>
      </c>
    </row>
    <row r="249" spans="1:2" ht="12.75">
      <c r="A249" s="32" t="s">
        <v>1071</v>
      </c>
      <c r="B249" s="32" t="s">
        <v>1149</v>
      </c>
    </row>
    <row r="250" spans="1:2" ht="12.75">
      <c r="A250" s="34" t="s">
        <v>1071</v>
      </c>
      <c r="B250" s="34" t="s">
        <v>1149</v>
      </c>
    </row>
    <row r="251" spans="1:2" ht="12.75">
      <c r="A251" s="30" t="s">
        <v>511</v>
      </c>
      <c r="B251" s="30" t="s">
        <v>512</v>
      </c>
    </row>
    <row r="252" spans="1:2" ht="12.75">
      <c r="A252" s="30" t="s">
        <v>513</v>
      </c>
      <c r="B252" s="30" t="s">
        <v>514</v>
      </c>
    </row>
    <row r="253" spans="1:2" ht="12.75">
      <c r="A253" s="30" t="s">
        <v>515</v>
      </c>
      <c r="B253" s="30" t="s">
        <v>515</v>
      </c>
    </row>
    <row r="254" spans="1:2" ht="12.75">
      <c r="A254" s="30" t="s">
        <v>516</v>
      </c>
      <c r="B254" s="30" t="s">
        <v>516</v>
      </c>
    </row>
    <row r="255" spans="1:2" ht="12.75">
      <c r="A255" s="32" t="s">
        <v>517</v>
      </c>
      <c r="B255" s="32" t="s">
        <v>517</v>
      </c>
    </row>
    <row r="256" spans="1:2" ht="12.75">
      <c r="A256" s="30" t="s">
        <v>518</v>
      </c>
      <c r="B256" s="30" t="s">
        <v>519</v>
      </c>
    </row>
    <row r="257" spans="1:2" ht="12.75">
      <c r="A257" s="32" t="s">
        <v>520</v>
      </c>
      <c r="B257" s="32" t="s">
        <v>520</v>
      </c>
    </row>
    <row r="258" spans="1:2" ht="12.75">
      <c r="A258" s="30" t="s">
        <v>521</v>
      </c>
      <c r="B258" s="30" t="s">
        <v>522</v>
      </c>
    </row>
    <row r="259" spans="1:2" ht="12.75">
      <c r="A259" s="34" t="s">
        <v>1112</v>
      </c>
      <c r="B259" s="34" t="s">
        <v>1171</v>
      </c>
    </row>
    <row r="260" spans="1:2" ht="12.75">
      <c r="A260" s="31" t="s">
        <v>1208</v>
      </c>
      <c r="B260" s="31" t="s">
        <v>1239</v>
      </c>
    </row>
    <row r="261" spans="1:2" ht="12.75">
      <c r="A261" s="32" t="s">
        <v>523</v>
      </c>
      <c r="B261" s="32" t="s">
        <v>524</v>
      </c>
    </row>
    <row r="262" spans="1:2" ht="12.75">
      <c r="A262" s="34" t="s">
        <v>1104</v>
      </c>
      <c r="B262" s="34" t="s">
        <v>1166</v>
      </c>
    </row>
    <row r="263" spans="1:2" ht="12.75">
      <c r="A263" s="30" t="s">
        <v>525</v>
      </c>
      <c r="B263" s="30" t="s">
        <v>526</v>
      </c>
    </row>
    <row r="264" spans="1:2" ht="12.75">
      <c r="A264" s="30" t="s">
        <v>527</v>
      </c>
      <c r="B264" s="30" t="s">
        <v>527</v>
      </c>
    </row>
    <row r="265" spans="1:2" ht="12.75">
      <c r="A265" s="32" t="s">
        <v>528</v>
      </c>
      <c r="B265" s="32" t="s">
        <v>528</v>
      </c>
    </row>
    <row r="266" spans="1:2" ht="12.75">
      <c r="A266" s="30" t="s">
        <v>529</v>
      </c>
      <c r="B266" s="30" t="s">
        <v>530</v>
      </c>
    </row>
    <row r="267" spans="1:2" ht="12.75">
      <c r="A267" s="31" t="s">
        <v>531</v>
      </c>
      <c r="B267" s="31" t="s">
        <v>532</v>
      </c>
    </row>
    <row r="268" spans="1:2" ht="12.75">
      <c r="A268" s="29" t="s">
        <v>533</v>
      </c>
      <c r="B268" s="29" t="s">
        <v>534</v>
      </c>
    </row>
    <row r="269" spans="1:2" ht="12.75">
      <c r="A269" s="22" t="s">
        <v>88</v>
      </c>
      <c r="B269" s="22" t="s">
        <v>90</v>
      </c>
    </row>
    <row r="270" spans="1:2" ht="12.75">
      <c r="A270" s="34" t="s">
        <v>535</v>
      </c>
      <c r="B270" s="34" t="s">
        <v>536</v>
      </c>
    </row>
    <row r="271" spans="1:2" ht="12.75">
      <c r="A271" s="30" t="s">
        <v>537</v>
      </c>
      <c r="B271" s="30" t="s">
        <v>538</v>
      </c>
    </row>
    <row r="272" spans="1:2" ht="12.75">
      <c r="A272" s="34" t="s">
        <v>1102</v>
      </c>
      <c r="B272" s="34" t="s">
        <v>1165</v>
      </c>
    </row>
    <row r="273" spans="1:2" ht="12.75">
      <c r="A273" s="32" t="s">
        <v>539</v>
      </c>
      <c r="B273" s="32" t="s">
        <v>540</v>
      </c>
    </row>
    <row r="274" spans="1:2" ht="12.75">
      <c r="A274" s="22" t="s">
        <v>153</v>
      </c>
      <c r="B274" s="22" t="s">
        <v>155</v>
      </c>
    </row>
    <row r="275" spans="1:2" ht="12.75">
      <c r="A275" s="31" t="s">
        <v>541</v>
      </c>
      <c r="B275" s="31" t="s">
        <v>542</v>
      </c>
    </row>
    <row r="276" spans="1:2" ht="12.75">
      <c r="A276" s="34" t="s">
        <v>1113</v>
      </c>
      <c r="B276" s="34" t="s">
        <v>1172</v>
      </c>
    </row>
    <row r="277" spans="1:2" ht="12.75">
      <c r="A277" s="34" t="s">
        <v>543</v>
      </c>
      <c r="B277" s="34" t="s">
        <v>543</v>
      </c>
    </row>
    <row r="278" spans="1:2" ht="12.75">
      <c r="A278" s="30" t="s">
        <v>544</v>
      </c>
      <c r="B278" s="30" t="s">
        <v>545</v>
      </c>
    </row>
    <row r="279" spans="1:2" ht="12.75">
      <c r="A279" s="29" t="s">
        <v>205</v>
      </c>
      <c r="B279" s="29" t="s">
        <v>546</v>
      </c>
    </row>
    <row r="280" spans="1:2" ht="12.75">
      <c r="A280" s="34" t="s">
        <v>1109</v>
      </c>
      <c r="B280" s="34" t="s">
        <v>1169</v>
      </c>
    </row>
    <row r="281" spans="1:2" ht="12.75">
      <c r="A281" s="29" t="s">
        <v>547</v>
      </c>
      <c r="B281" s="29" t="s">
        <v>548</v>
      </c>
    </row>
    <row r="282" spans="1:2" ht="12.75">
      <c r="A282" s="32" t="s">
        <v>549</v>
      </c>
      <c r="B282" s="32" t="s">
        <v>549</v>
      </c>
    </row>
    <row r="283" spans="1:2" ht="12.75">
      <c r="A283" s="32" t="s">
        <v>550</v>
      </c>
      <c r="B283" s="32" t="s">
        <v>550</v>
      </c>
    </row>
    <row r="284" spans="1:2" ht="12.75">
      <c r="A284" s="30" t="s">
        <v>551</v>
      </c>
      <c r="B284" s="30" t="s">
        <v>551</v>
      </c>
    </row>
    <row r="285" spans="1:2" ht="12.75">
      <c r="A285" s="30" t="s">
        <v>552</v>
      </c>
      <c r="B285" s="30" t="s">
        <v>553</v>
      </c>
    </row>
    <row r="286" spans="1:2" ht="12.75">
      <c r="A286" s="34" t="s">
        <v>554</v>
      </c>
      <c r="B286" s="34" t="s">
        <v>554</v>
      </c>
    </row>
    <row r="287" spans="1:2" ht="12.75">
      <c r="A287" s="31" t="s">
        <v>207</v>
      </c>
      <c r="B287" s="31" t="s">
        <v>555</v>
      </c>
    </row>
    <row r="288" spans="1:2" ht="12.75">
      <c r="A288" s="31" t="s">
        <v>556</v>
      </c>
      <c r="B288" s="31" t="s">
        <v>557</v>
      </c>
    </row>
    <row r="289" spans="1:2" ht="12.75">
      <c r="A289" s="30" t="s">
        <v>558</v>
      </c>
      <c r="B289" s="30" t="s">
        <v>558</v>
      </c>
    </row>
    <row r="290" spans="1:2" ht="12.75">
      <c r="A290" s="29" t="s">
        <v>559</v>
      </c>
      <c r="B290" s="29" t="s">
        <v>559</v>
      </c>
    </row>
    <row r="291" spans="1:2" ht="12.75">
      <c r="A291" s="30" t="s">
        <v>560</v>
      </c>
      <c r="B291" s="30" t="s">
        <v>561</v>
      </c>
    </row>
    <row r="292" spans="1:2" ht="12.75">
      <c r="A292" s="29" t="s">
        <v>562</v>
      </c>
      <c r="B292" s="29" t="s">
        <v>563</v>
      </c>
    </row>
    <row r="293" spans="1:2" ht="12.75">
      <c r="A293" s="31" t="s">
        <v>564</v>
      </c>
      <c r="B293" s="31" t="s">
        <v>565</v>
      </c>
    </row>
    <row r="294" spans="1:2" ht="12.75">
      <c r="A294" s="31" t="s">
        <v>1184</v>
      </c>
      <c r="B294" s="31" t="s">
        <v>1222</v>
      </c>
    </row>
    <row r="295" spans="1:2" ht="15">
      <c r="A295" s="207" t="s">
        <v>1277</v>
      </c>
      <c r="B295" s="207" t="s">
        <v>1289</v>
      </c>
    </row>
    <row r="296" spans="1:2" ht="12.75">
      <c r="A296" s="31" t="s">
        <v>566</v>
      </c>
      <c r="B296" s="31" t="s">
        <v>567</v>
      </c>
    </row>
    <row r="297" spans="1:2" ht="12.75">
      <c r="A297" s="29" t="s">
        <v>203</v>
      </c>
      <c r="B297" s="29" t="s">
        <v>568</v>
      </c>
    </row>
    <row r="298" spans="1:2" ht="12.75">
      <c r="A298" s="34" t="s">
        <v>65</v>
      </c>
      <c r="B298" s="34" t="s">
        <v>66</v>
      </c>
    </row>
    <row r="299" spans="1:2" ht="12.75">
      <c r="A299" s="30" t="s">
        <v>569</v>
      </c>
      <c r="B299" s="30" t="s">
        <v>570</v>
      </c>
    </row>
    <row r="300" spans="1:2" ht="12.75">
      <c r="A300" s="30" t="s">
        <v>571</v>
      </c>
      <c r="B300" s="30" t="s">
        <v>572</v>
      </c>
    </row>
    <row r="301" spans="1:2" ht="12.75">
      <c r="A301" s="31" t="s">
        <v>1210</v>
      </c>
      <c r="B301" s="31" t="s">
        <v>1240</v>
      </c>
    </row>
    <row r="302" spans="1:2" ht="12.75">
      <c r="A302" s="30" t="s">
        <v>573</v>
      </c>
      <c r="B302" s="30" t="s">
        <v>573</v>
      </c>
    </row>
    <row r="303" spans="1:2" ht="12.75">
      <c r="A303" s="30" t="s">
        <v>574</v>
      </c>
      <c r="B303" s="30" t="s">
        <v>575</v>
      </c>
    </row>
    <row r="304" spans="1:2" ht="12.75">
      <c r="A304" s="31" t="s">
        <v>576</v>
      </c>
      <c r="B304" s="31" t="s">
        <v>577</v>
      </c>
    </row>
    <row r="305" spans="1:2" ht="12.75">
      <c r="A305" s="30" t="s">
        <v>578</v>
      </c>
      <c r="B305" s="30" t="s">
        <v>579</v>
      </c>
    </row>
    <row r="306" spans="1:2" ht="12.75">
      <c r="A306" s="31" t="s">
        <v>580</v>
      </c>
      <c r="B306" s="31" t="s">
        <v>581</v>
      </c>
    </row>
    <row r="307" spans="1:2" ht="12.75">
      <c r="A307" s="30" t="s">
        <v>582</v>
      </c>
      <c r="B307" s="30" t="s">
        <v>582</v>
      </c>
    </row>
    <row r="308" spans="1:2" ht="12.75">
      <c r="A308" s="30" t="s">
        <v>583</v>
      </c>
      <c r="B308" s="30" t="s">
        <v>584</v>
      </c>
    </row>
    <row r="309" spans="1:2" ht="12.75">
      <c r="A309" s="30" t="s">
        <v>585</v>
      </c>
      <c r="B309" s="30" t="s">
        <v>586</v>
      </c>
    </row>
    <row r="310" spans="1:2" ht="12.75">
      <c r="A310" s="30" t="s">
        <v>587</v>
      </c>
      <c r="B310" s="30" t="s">
        <v>588</v>
      </c>
    </row>
    <row r="311" spans="1:2" ht="12.75">
      <c r="A311" s="34" t="s">
        <v>589</v>
      </c>
      <c r="B311" s="34" t="s">
        <v>590</v>
      </c>
    </row>
    <row r="312" spans="1:2" ht="12.75">
      <c r="A312" s="30" t="s">
        <v>591</v>
      </c>
      <c r="B312" s="30" t="s">
        <v>592</v>
      </c>
    </row>
    <row r="313" spans="1:2" ht="12.75">
      <c r="A313" s="34" t="s">
        <v>106</v>
      </c>
      <c r="B313" s="34" t="s">
        <v>108</v>
      </c>
    </row>
    <row r="314" spans="1:2" ht="12.75">
      <c r="A314" s="30" t="s">
        <v>593</v>
      </c>
      <c r="B314" s="30" t="s">
        <v>593</v>
      </c>
    </row>
    <row r="315" spans="1:2" ht="12.75">
      <c r="A315" s="32" t="s">
        <v>594</v>
      </c>
      <c r="B315" s="32" t="s">
        <v>595</v>
      </c>
    </row>
    <row r="316" spans="1:2" ht="12.75">
      <c r="A316" s="31" t="s">
        <v>596</v>
      </c>
      <c r="B316" s="31" t="s">
        <v>597</v>
      </c>
    </row>
    <row r="317" spans="1:2" ht="12.75">
      <c r="A317" s="30" t="s">
        <v>598</v>
      </c>
      <c r="B317" s="30" t="s">
        <v>598</v>
      </c>
    </row>
    <row r="318" spans="1:2" ht="12.75">
      <c r="A318" s="30" t="s">
        <v>599</v>
      </c>
      <c r="B318" s="30" t="s">
        <v>599</v>
      </c>
    </row>
    <row r="319" spans="1:2" ht="12.75">
      <c r="A319" s="34" t="s">
        <v>600</v>
      </c>
      <c r="B319" s="34" t="s">
        <v>601</v>
      </c>
    </row>
    <row r="320" spans="1:2" ht="12.75">
      <c r="A320" s="32" t="s">
        <v>1075</v>
      </c>
      <c r="B320" s="32" t="s">
        <v>1150</v>
      </c>
    </row>
    <row r="321" spans="1:2" ht="12.75">
      <c r="A321" s="34" t="s">
        <v>602</v>
      </c>
      <c r="B321" s="34" t="s">
        <v>603</v>
      </c>
    </row>
    <row r="322" spans="1:2" ht="12.75">
      <c r="A322" s="22" t="s">
        <v>604</v>
      </c>
      <c r="B322" s="22" t="s">
        <v>605</v>
      </c>
    </row>
    <row r="323" spans="1:2" ht="12.75">
      <c r="A323" s="22" t="s">
        <v>606</v>
      </c>
      <c r="B323" s="22" t="s">
        <v>607</v>
      </c>
    </row>
    <row r="324" spans="1:2" ht="12.75">
      <c r="A324" s="31" t="s">
        <v>1200</v>
      </c>
      <c r="B324" s="31" t="s">
        <v>1233</v>
      </c>
    </row>
    <row r="325" spans="1:2" ht="12.75">
      <c r="A325" s="34" t="s">
        <v>608</v>
      </c>
      <c r="B325" s="34" t="s">
        <v>609</v>
      </c>
    </row>
    <row r="326" spans="1:2" ht="12.75">
      <c r="A326" s="34" t="s">
        <v>1094</v>
      </c>
      <c r="B326" s="34" t="s">
        <v>1161</v>
      </c>
    </row>
    <row r="327" spans="1:2" ht="12.75">
      <c r="A327" s="29" t="s">
        <v>610</v>
      </c>
      <c r="B327" s="29" t="s">
        <v>610</v>
      </c>
    </row>
    <row r="328" spans="1:2" ht="15">
      <c r="A328" s="206" t="s">
        <v>1270</v>
      </c>
      <c r="B328" s="206" t="s">
        <v>1285</v>
      </c>
    </row>
    <row r="329" spans="1:2" ht="12.75">
      <c r="A329" s="32" t="s">
        <v>611</v>
      </c>
      <c r="B329" s="32" t="s">
        <v>611</v>
      </c>
    </row>
    <row r="330" spans="1:2" ht="12.75">
      <c r="A330" s="29" t="s">
        <v>168</v>
      </c>
      <c r="B330" s="29" t="s">
        <v>170</v>
      </c>
    </row>
    <row r="331" spans="1:2" ht="12.75">
      <c r="A331" s="30" t="s">
        <v>612</v>
      </c>
      <c r="B331" s="30" t="s">
        <v>613</v>
      </c>
    </row>
    <row r="332" spans="1:2" ht="12.75">
      <c r="A332" s="29" t="s">
        <v>614</v>
      </c>
      <c r="B332" s="29" t="s">
        <v>615</v>
      </c>
    </row>
    <row r="333" spans="1:2" ht="12.75">
      <c r="A333" s="34" t="s">
        <v>616</v>
      </c>
      <c r="B333" s="34" t="s">
        <v>617</v>
      </c>
    </row>
    <row r="334" spans="1:2" ht="12.75">
      <c r="A334" s="29" t="s">
        <v>618</v>
      </c>
      <c r="B334" s="29" t="s">
        <v>619</v>
      </c>
    </row>
    <row r="335" spans="1:2" ht="12.75">
      <c r="A335" s="31" t="s">
        <v>620</v>
      </c>
      <c r="B335" s="31" t="s">
        <v>621</v>
      </c>
    </row>
    <row r="336" spans="1:2" ht="12.75">
      <c r="A336" s="34" t="s">
        <v>1115</v>
      </c>
      <c r="B336" s="34" t="s">
        <v>1174</v>
      </c>
    </row>
    <row r="337" spans="1:2" ht="12.75">
      <c r="A337" s="29" t="s">
        <v>622</v>
      </c>
      <c r="B337" s="29" t="s">
        <v>623</v>
      </c>
    </row>
    <row r="338" spans="1:2" ht="12.75">
      <c r="A338" s="30" t="s">
        <v>624</v>
      </c>
      <c r="B338" s="30" t="s">
        <v>625</v>
      </c>
    </row>
    <row r="339" spans="1:2" ht="12.75">
      <c r="A339" s="30" t="s">
        <v>626</v>
      </c>
      <c r="B339" s="30" t="s">
        <v>627</v>
      </c>
    </row>
    <row r="340" spans="1:2" ht="12.75">
      <c r="A340" s="31" t="s">
        <v>628</v>
      </c>
      <c r="B340" s="31" t="s">
        <v>629</v>
      </c>
    </row>
    <row r="341" spans="1:2" ht="12.75">
      <c r="A341" s="32" t="s">
        <v>1082</v>
      </c>
      <c r="B341" s="32" t="s">
        <v>1082</v>
      </c>
    </row>
    <row r="342" spans="1:2" ht="12.75">
      <c r="A342" s="31" t="s">
        <v>630</v>
      </c>
      <c r="B342" s="31" t="s">
        <v>631</v>
      </c>
    </row>
    <row r="343" spans="1:2" ht="12.75">
      <c r="A343" s="31" t="s">
        <v>1194</v>
      </c>
      <c r="B343" s="31" t="s">
        <v>1228</v>
      </c>
    </row>
    <row r="344" spans="1:2" ht="12.75">
      <c r="A344" s="31" t="s">
        <v>632</v>
      </c>
      <c r="B344" s="31" t="s">
        <v>633</v>
      </c>
    </row>
    <row r="345" spans="1:2" ht="12.75">
      <c r="A345" s="29" t="s">
        <v>634</v>
      </c>
      <c r="B345" s="29" t="s">
        <v>634</v>
      </c>
    </row>
    <row r="346" spans="1:2" ht="12.75">
      <c r="A346" s="31" t="s">
        <v>635</v>
      </c>
      <c r="B346" s="31" t="s">
        <v>636</v>
      </c>
    </row>
    <row r="347" spans="1:2" ht="12.75">
      <c r="A347" s="34" t="s">
        <v>637</v>
      </c>
      <c r="B347" s="34" t="s">
        <v>638</v>
      </c>
    </row>
    <row r="348" spans="1:2" ht="12.75">
      <c r="A348" s="34" t="s">
        <v>1078</v>
      </c>
      <c r="B348" s="34" t="s">
        <v>1152</v>
      </c>
    </row>
    <row r="349" spans="1:2" ht="12.75">
      <c r="A349" s="29" t="s">
        <v>639</v>
      </c>
      <c r="B349" s="29" t="s">
        <v>640</v>
      </c>
    </row>
    <row r="350" spans="1:2" ht="12.75">
      <c r="A350" s="22" t="s">
        <v>27</v>
      </c>
      <c r="B350" s="22" t="s">
        <v>29</v>
      </c>
    </row>
    <row r="351" spans="1:2" ht="12.75">
      <c r="A351" s="30" t="s">
        <v>641</v>
      </c>
      <c r="B351" s="30" t="s">
        <v>642</v>
      </c>
    </row>
    <row r="352" spans="1:2" ht="12.75">
      <c r="A352" s="29" t="s">
        <v>643</v>
      </c>
      <c r="B352" s="29" t="s">
        <v>644</v>
      </c>
    </row>
    <row r="353" spans="1:2" ht="12.75">
      <c r="A353" s="31" t="s">
        <v>209</v>
      </c>
      <c r="B353" s="31" t="s">
        <v>645</v>
      </c>
    </row>
    <row r="354" spans="1:2" ht="12.75">
      <c r="A354" s="32" t="s">
        <v>646</v>
      </c>
      <c r="B354" s="32" t="s">
        <v>646</v>
      </c>
    </row>
    <row r="355" spans="1:2" ht="12.75">
      <c r="A355" s="30" t="s">
        <v>647</v>
      </c>
      <c r="B355" s="30" t="s">
        <v>648</v>
      </c>
    </row>
    <row r="356" spans="1:2" ht="12.75">
      <c r="A356" s="31" t="s">
        <v>1190</v>
      </c>
      <c r="B356" s="31" t="s">
        <v>1226</v>
      </c>
    </row>
    <row r="357" spans="1:2" ht="12.75">
      <c r="A357" s="22" t="s">
        <v>62</v>
      </c>
      <c r="B357" s="22" t="s">
        <v>63</v>
      </c>
    </row>
    <row r="358" spans="1:2" ht="12.75">
      <c r="A358" s="31" t="s">
        <v>649</v>
      </c>
      <c r="B358" s="31" t="s">
        <v>650</v>
      </c>
    </row>
    <row r="359" spans="1:2" ht="12.75">
      <c r="A359" s="34" t="s">
        <v>651</v>
      </c>
      <c r="B359" s="34" t="s">
        <v>652</v>
      </c>
    </row>
    <row r="360" spans="1:2" ht="12.75">
      <c r="A360" s="32" t="s">
        <v>653</v>
      </c>
      <c r="B360" s="32" t="s">
        <v>653</v>
      </c>
    </row>
    <row r="361" spans="1:2" ht="12.75">
      <c r="A361" s="34" t="s">
        <v>1122</v>
      </c>
      <c r="B361" s="34" t="s">
        <v>1180</v>
      </c>
    </row>
    <row r="362" spans="1:2" ht="12.75">
      <c r="A362" s="29" t="s">
        <v>654</v>
      </c>
      <c r="B362" s="29" t="s">
        <v>655</v>
      </c>
    </row>
    <row r="363" spans="1:2" ht="12.75">
      <c r="A363" s="31" t="s">
        <v>656</v>
      </c>
      <c r="B363" s="31" t="s">
        <v>657</v>
      </c>
    </row>
    <row r="364" spans="1:2" ht="12.75">
      <c r="A364" s="31" t="s">
        <v>1183</v>
      </c>
      <c r="B364" s="31" t="s">
        <v>1221</v>
      </c>
    </row>
    <row r="365" spans="1:2" ht="12.75">
      <c r="A365" s="30" t="s">
        <v>658</v>
      </c>
      <c r="B365" s="30" t="s">
        <v>658</v>
      </c>
    </row>
    <row r="366" spans="1:2" ht="12.75">
      <c r="A366" s="31" t="s">
        <v>659</v>
      </c>
      <c r="B366" s="31" t="s">
        <v>660</v>
      </c>
    </row>
    <row r="367" spans="1:2" ht="12.75">
      <c r="A367" s="31" t="s">
        <v>661</v>
      </c>
      <c r="B367" s="31" t="s">
        <v>662</v>
      </c>
    </row>
    <row r="368" spans="1:2" ht="12.75">
      <c r="A368" s="30" t="s">
        <v>663</v>
      </c>
      <c r="B368" s="30" t="s">
        <v>664</v>
      </c>
    </row>
    <row r="369" spans="1:2" ht="12.75">
      <c r="A369" s="32" t="s">
        <v>665</v>
      </c>
      <c r="B369" s="32" t="s">
        <v>665</v>
      </c>
    </row>
    <row r="370" spans="1:2" ht="12.75">
      <c r="A370" s="34" t="s">
        <v>77</v>
      </c>
      <c r="B370" s="34" t="s">
        <v>78</v>
      </c>
    </row>
    <row r="371" spans="1:2" ht="12.75">
      <c r="A371" s="29" t="s">
        <v>208</v>
      </c>
      <c r="B371" s="29" t="s">
        <v>666</v>
      </c>
    </row>
    <row r="372" spans="1:2" ht="12.75">
      <c r="A372" s="34" t="s">
        <v>667</v>
      </c>
      <c r="B372" s="34" t="s">
        <v>668</v>
      </c>
    </row>
    <row r="373" spans="1:2" ht="12.75">
      <c r="A373" s="31" t="s">
        <v>1197</v>
      </c>
      <c r="B373" s="31" t="s">
        <v>1230</v>
      </c>
    </row>
    <row r="374" spans="1:2" ht="12.75">
      <c r="A374" s="29" t="s">
        <v>669</v>
      </c>
      <c r="B374" s="29" t="s">
        <v>670</v>
      </c>
    </row>
    <row r="375" spans="1:2" ht="12.75">
      <c r="A375" s="31" t="s">
        <v>671</v>
      </c>
      <c r="B375" s="31" t="s">
        <v>672</v>
      </c>
    </row>
    <row r="376" spans="1:2" ht="12.75">
      <c r="A376" s="34" t="s">
        <v>1111</v>
      </c>
      <c r="B376" s="34" t="s">
        <v>1170</v>
      </c>
    </row>
    <row r="377" spans="1:2" ht="12.75">
      <c r="A377" s="29" t="s">
        <v>673</v>
      </c>
      <c r="B377" s="29" t="s">
        <v>673</v>
      </c>
    </row>
    <row r="378" spans="1:2" ht="12.75">
      <c r="A378" s="30" t="s">
        <v>674</v>
      </c>
      <c r="B378" s="30" t="s">
        <v>674</v>
      </c>
    </row>
    <row r="379" spans="1:2" ht="12.75">
      <c r="A379" s="30" t="s">
        <v>675</v>
      </c>
      <c r="B379" s="30" t="s">
        <v>676</v>
      </c>
    </row>
    <row r="380" spans="1:2" ht="12.75">
      <c r="A380" s="30" t="s">
        <v>677</v>
      </c>
      <c r="B380" s="30" t="s">
        <v>678</v>
      </c>
    </row>
    <row r="381" spans="1:2" ht="12.75">
      <c r="A381" s="29" t="s">
        <v>679</v>
      </c>
      <c r="B381" s="29" t="s">
        <v>679</v>
      </c>
    </row>
    <row r="382" spans="1:2" ht="12.75">
      <c r="A382" s="32" t="s">
        <v>1070</v>
      </c>
      <c r="B382" s="32" t="s">
        <v>1070</v>
      </c>
    </row>
    <row r="383" spans="1:2" ht="12.75">
      <c r="A383" s="32" t="s">
        <v>680</v>
      </c>
      <c r="B383" s="32" t="s">
        <v>680</v>
      </c>
    </row>
    <row r="384" spans="1:2" ht="12.75">
      <c r="A384" s="29" t="s">
        <v>184</v>
      </c>
      <c r="B384" s="29" t="s">
        <v>186</v>
      </c>
    </row>
    <row r="385" spans="1:2" ht="12.75">
      <c r="A385" s="34" t="s">
        <v>681</v>
      </c>
      <c r="B385" s="34" t="s">
        <v>681</v>
      </c>
    </row>
    <row r="386" spans="1:2" ht="12.75">
      <c r="A386" s="30" t="s">
        <v>682</v>
      </c>
      <c r="B386" s="30" t="s">
        <v>683</v>
      </c>
    </row>
    <row r="387" spans="1:2" ht="12.75">
      <c r="A387" s="31" t="s">
        <v>684</v>
      </c>
      <c r="B387" s="31" t="s">
        <v>685</v>
      </c>
    </row>
    <row r="388" spans="1:2" ht="12.75">
      <c r="A388" s="30" t="s">
        <v>56</v>
      </c>
      <c r="B388" s="30" t="s">
        <v>57</v>
      </c>
    </row>
    <row r="389" spans="1:2" ht="12.75">
      <c r="A389" s="29" t="s">
        <v>686</v>
      </c>
      <c r="B389" s="29" t="s">
        <v>687</v>
      </c>
    </row>
    <row r="390" spans="1:2" ht="12.75">
      <c r="A390" s="29" t="s">
        <v>688</v>
      </c>
      <c r="B390" s="29" t="s">
        <v>689</v>
      </c>
    </row>
    <row r="391" spans="1:2" ht="12.75">
      <c r="A391" s="29" t="s">
        <v>690</v>
      </c>
      <c r="B391" s="29" t="s">
        <v>691</v>
      </c>
    </row>
    <row r="392" spans="1:2" ht="12.75">
      <c r="A392" s="30" t="s">
        <v>692</v>
      </c>
      <c r="B392" s="30" t="s">
        <v>693</v>
      </c>
    </row>
    <row r="393" spans="1:2" ht="12.75">
      <c r="A393" s="30" t="s">
        <v>694</v>
      </c>
      <c r="B393" s="30" t="s">
        <v>695</v>
      </c>
    </row>
    <row r="394" spans="1:2" ht="12.75">
      <c r="A394" s="31" t="s">
        <v>696</v>
      </c>
      <c r="B394" s="31" t="s">
        <v>697</v>
      </c>
    </row>
    <row r="395" spans="1:2" ht="12.75">
      <c r="A395" s="30" t="s">
        <v>698</v>
      </c>
      <c r="B395" s="30" t="s">
        <v>699</v>
      </c>
    </row>
    <row r="396" spans="1:2" ht="12.75">
      <c r="A396" s="34" t="s">
        <v>1092</v>
      </c>
      <c r="B396" s="34" t="s">
        <v>1160</v>
      </c>
    </row>
    <row r="397" spans="1:2" ht="12.75">
      <c r="A397" s="32" t="s">
        <v>1084</v>
      </c>
      <c r="B397" s="32" t="s">
        <v>1154</v>
      </c>
    </row>
    <row r="398" spans="1:2" ht="12.75">
      <c r="A398" s="32" t="s">
        <v>700</v>
      </c>
      <c r="B398" s="32" t="s">
        <v>700</v>
      </c>
    </row>
    <row r="399" spans="1:2" ht="12.75">
      <c r="A399" s="22" t="s">
        <v>156</v>
      </c>
      <c r="B399" s="22" t="s">
        <v>157</v>
      </c>
    </row>
    <row r="400" spans="1:2" ht="12.75">
      <c r="A400" s="30" t="s">
        <v>701</v>
      </c>
      <c r="B400" s="30" t="s">
        <v>702</v>
      </c>
    </row>
    <row r="401" spans="1:2" ht="12.75">
      <c r="A401" s="32" t="s">
        <v>703</v>
      </c>
      <c r="B401" s="32" t="s">
        <v>703</v>
      </c>
    </row>
    <row r="402" spans="1:2" ht="12.75">
      <c r="A402" s="31" t="s">
        <v>704</v>
      </c>
      <c r="B402" s="31" t="s">
        <v>705</v>
      </c>
    </row>
    <row r="403" spans="1:2" ht="12.75">
      <c r="A403" s="29" t="s">
        <v>706</v>
      </c>
      <c r="B403" s="29" t="s">
        <v>707</v>
      </c>
    </row>
    <row r="404" spans="1:2" ht="12.75">
      <c r="A404" s="29" t="s">
        <v>708</v>
      </c>
      <c r="B404" s="29" t="s">
        <v>709</v>
      </c>
    </row>
    <row r="405" spans="1:2" ht="12.75">
      <c r="A405" s="33" t="s">
        <v>710</v>
      </c>
      <c r="B405" s="33" t="s">
        <v>711</v>
      </c>
    </row>
    <row r="406" spans="1:2" ht="12.75">
      <c r="A406" s="22" t="s">
        <v>712</v>
      </c>
      <c r="B406" s="22" t="s">
        <v>713</v>
      </c>
    </row>
    <row r="407" spans="1:2" ht="12.75">
      <c r="A407" s="29" t="s">
        <v>102</v>
      </c>
      <c r="B407" s="29" t="s">
        <v>104</v>
      </c>
    </row>
    <row r="408" spans="1:2" ht="12.75">
      <c r="A408" s="29" t="s">
        <v>102</v>
      </c>
      <c r="B408" s="29" t="s">
        <v>104</v>
      </c>
    </row>
    <row r="409" spans="1:2" ht="12.75">
      <c r="A409" s="29" t="s">
        <v>714</v>
      </c>
      <c r="B409" s="29" t="s">
        <v>714</v>
      </c>
    </row>
    <row r="410" spans="1:2" ht="12.75">
      <c r="A410" s="29" t="s">
        <v>715</v>
      </c>
      <c r="B410" s="29" t="s">
        <v>716</v>
      </c>
    </row>
    <row r="411" spans="1:2" ht="12.75">
      <c r="A411" s="30" t="s">
        <v>717</v>
      </c>
      <c r="B411" s="30" t="s">
        <v>717</v>
      </c>
    </row>
    <row r="412" spans="1:2" ht="12.75">
      <c r="A412" s="30" t="s">
        <v>718</v>
      </c>
      <c r="B412" s="30" t="s">
        <v>718</v>
      </c>
    </row>
    <row r="413" spans="1:2" ht="12.75">
      <c r="A413" s="30" t="s">
        <v>719</v>
      </c>
      <c r="B413" s="30" t="s">
        <v>720</v>
      </c>
    </row>
    <row r="414" spans="1:2" ht="15">
      <c r="A414" s="209" t="s">
        <v>1281</v>
      </c>
      <c r="B414" s="209" t="s">
        <v>1291</v>
      </c>
    </row>
    <row r="415" spans="1:2" ht="12.75">
      <c r="A415" s="29" t="s">
        <v>721</v>
      </c>
      <c r="B415" s="29" t="s">
        <v>722</v>
      </c>
    </row>
    <row r="416" spans="1:2" ht="12.75">
      <c r="A416" s="29" t="s">
        <v>723</v>
      </c>
      <c r="B416" s="29" t="s">
        <v>724</v>
      </c>
    </row>
    <row r="417" spans="1:2" ht="12.75">
      <c r="A417" s="31" t="s">
        <v>725</v>
      </c>
      <c r="B417" s="31" t="s">
        <v>726</v>
      </c>
    </row>
    <row r="418" spans="1:2" ht="12.75">
      <c r="A418" s="30" t="s">
        <v>124</v>
      </c>
      <c r="B418" s="30" t="s">
        <v>125</v>
      </c>
    </row>
    <row r="419" spans="1:2" ht="12.75">
      <c r="A419" s="34" t="s">
        <v>1119</v>
      </c>
      <c r="B419" s="34" t="s">
        <v>1177</v>
      </c>
    </row>
    <row r="420" spans="1:2" ht="12.75">
      <c r="A420" s="31" t="s">
        <v>727</v>
      </c>
      <c r="B420" s="31" t="s">
        <v>728</v>
      </c>
    </row>
    <row r="421" spans="1:2" ht="12.75">
      <c r="A421" s="34" t="s">
        <v>1085</v>
      </c>
      <c r="B421" s="34" t="s">
        <v>1155</v>
      </c>
    </row>
    <row r="422" spans="1:2" ht="12.75">
      <c r="A422" s="34" t="s">
        <v>1085</v>
      </c>
      <c r="B422" s="34" t="s">
        <v>1155</v>
      </c>
    </row>
    <row r="423" spans="1:2" ht="12.75">
      <c r="A423" s="30" t="s">
        <v>729</v>
      </c>
      <c r="B423" s="30" t="s">
        <v>730</v>
      </c>
    </row>
    <row r="424" spans="1:2" ht="12.75">
      <c r="A424" s="31" t="s">
        <v>99</v>
      </c>
      <c r="B424" s="31" t="s">
        <v>100</v>
      </c>
    </row>
    <row r="425" spans="1:2" ht="12.75">
      <c r="A425" s="30" t="s">
        <v>731</v>
      </c>
      <c r="B425" s="30" t="s">
        <v>732</v>
      </c>
    </row>
    <row r="426" spans="1:2" ht="12.75">
      <c r="A426" s="30" t="s">
        <v>733</v>
      </c>
      <c r="B426" s="30" t="s">
        <v>734</v>
      </c>
    </row>
    <row r="427" spans="1:2" ht="12.75">
      <c r="A427" s="30" t="s">
        <v>735</v>
      </c>
      <c r="B427" s="30" t="s">
        <v>736</v>
      </c>
    </row>
    <row r="428" spans="1:2" ht="12.75">
      <c r="A428" s="29" t="s">
        <v>737</v>
      </c>
      <c r="B428" s="29" t="s">
        <v>738</v>
      </c>
    </row>
    <row r="429" spans="1:2" ht="12.75">
      <c r="A429" s="31" t="s">
        <v>1217</v>
      </c>
      <c r="B429" s="31" t="s">
        <v>1245</v>
      </c>
    </row>
    <row r="430" spans="1:2" ht="12.75">
      <c r="A430" s="30" t="s">
        <v>739</v>
      </c>
      <c r="B430" s="30" t="s">
        <v>740</v>
      </c>
    </row>
    <row r="431" spans="1:2" ht="12.75">
      <c r="A431" s="31" t="s">
        <v>1218</v>
      </c>
      <c r="B431" s="31" t="s">
        <v>1246</v>
      </c>
    </row>
    <row r="432" spans="1:2" ht="12.75">
      <c r="A432" s="32" t="s">
        <v>741</v>
      </c>
      <c r="B432" s="32" t="s">
        <v>742</v>
      </c>
    </row>
    <row r="433" spans="1:2" ht="12.75">
      <c r="A433" s="29" t="s">
        <v>743</v>
      </c>
      <c r="B433" s="29" t="s">
        <v>744</v>
      </c>
    </row>
    <row r="434" spans="1:2" ht="12.75">
      <c r="A434" s="34" t="s">
        <v>1106</v>
      </c>
      <c r="B434" s="34" t="s">
        <v>1168</v>
      </c>
    </row>
    <row r="435" spans="1:2" ht="12.75">
      <c r="A435" s="30" t="s">
        <v>745</v>
      </c>
      <c r="B435" s="30" t="s">
        <v>746</v>
      </c>
    </row>
    <row r="436" spans="1:2" ht="12.75">
      <c r="A436" s="30" t="s">
        <v>747</v>
      </c>
      <c r="B436" s="30" t="s">
        <v>748</v>
      </c>
    </row>
    <row r="437" spans="1:2" ht="12.75">
      <c r="A437" s="31" t="s">
        <v>749</v>
      </c>
      <c r="B437" s="31" t="s">
        <v>750</v>
      </c>
    </row>
    <row r="438" spans="1:2" ht="12.75">
      <c r="A438" s="29" t="s">
        <v>751</v>
      </c>
      <c r="B438" s="29" t="s">
        <v>752</v>
      </c>
    </row>
    <row r="439" spans="1:2" ht="12.75">
      <c r="A439" s="30" t="s">
        <v>753</v>
      </c>
      <c r="B439" s="30" t="s">
        <v>754</v>
      </c>
    </row>
    <row r="440" spans="1:2" ht="12.75">
      <c r="A440" s="30" t="s">
        <v>755</v>
      </c>
      <c r="B440" s="30" t="s">
        <v>756</v>
      </c>
    </row>
    <row r="441" spans="1:2" ht="12.75">
      <c r="A441" s="31" t="s">
        <v>757</v>
      </c>
      <c r="B441" s="31" t="s">
        <v>758</v>
      </c>
    </row>
    <row r="442" spans="1:2" ht="12.75">
      <c r="A442" s="29" t="s">
        <v>759</v>
      </c>
      <c r="B442" s="29" t="s">
        <v>760</v>
      </c>
    </row>
    <row r="443" spans="1:2" ht="12.75">
      <c r="A443" s="29" t="s">
        <v>761</v>
      </c>
      <c r="B443" s="29" t="s">
        <v>762</v>
      </c>
    </row>
    <row r="444" spans="1:2" ht="12.75">
      <c r="A444" s="31" t="s">
        <v>1213</v>
      </c>
      <c r="B444" s="31" t="s">
        <v>1243</v>
      </c>
    </row>
    <row r="445" spans="1:2" ht="12.75">
      <c r="A445" s="31" t="s">
        <v>763</v>
      </c>
      <c r="B445" s="31" t="s">
        <v>764</v>
      </c>
    </row>
    <row r="446" spans="1:2" ht="12.75">
      <c r="A446" s="22" t="s">
        <v>143</v>
      </c>
      <c r="B446" s="22" t="s">
        <v>145</v>
      </c>
    </row>
    <row r="447" spans="1:2" ht="12.75">
      <c r="A447" s="30" t="s">
        <v>765</v>
      </c>
      <c r="B447" s="30" t="s">
        <v>765</v>
      </c>
    </row>
    <row r="448" spans="1:2" ht="12.75">
      <c r="A448" s="29" t="s">
        <v>766</v>
      </c>
      <c r="B448" s="29" t="s">
        <v>767</v>
      </c>
    </row>
    <row r="449" spans="1:2" ht="12.75">
      <c r="A449" s="32" t="s">
        <v>768</v>
      </c>
      <c r="B449" s="32" t="s">
        <v>769</v>
      </c>
    </row>
    <row r="450" spans="1:2" ht="12.75">
      <c r="A450" s="29" t="s">
        <v>770</v>
      </c>
      <c r="B450" s="29" t="s">
        <v>770</v>
      </c>
    </row>
    <row r="451" spans="1:2" ht="12.75">
      <c r="A451" s="31" t="s">
        <v>771</v>
      </c>
      <c r="B451" s="31" t="s">
        <v>772</v>
      </c>
    </row>
    <row r="452" spans="1:2" ht="12.75">
      <c r="A452" s="31" t="s">
        <v>773</v>
      </c>
      <c r="B452" s="31" t="s">
        <v>774</v>
      </c>
    </row>
    <row r="453" spans="1:2" ht="12.75">
      <c r="A453" s="34" t="s">
        <v>775</v>
      </c>
      <c r="B453" s="34" t="s">
        <v>776</v>
      </c>
    </row>
    <row r="454" spans="1:2" ht="12.75">
      <c r="A454" s="31" t="s">
        <v>777</v>
      </c>
      <c r="B454" s="31" t="s">
        <v>778</v>
      </c>
    </row>
    <row r="455" spans="1:2" ht="12.75">
      <c r="A455" s="29" t="s">
        <v>779</v>
      </c>
      <c r="B455" s="29" t="s">
        <v>780</v>
      </c>
    </row>
    <row r="456" spans="1:2" ht="12.75">
      <c r="A456" s="22" t="s">
        <v>781</v>
      </c>
      <c r="B456" s="22" t="s">
        <v>782</v>
      </c>
    </row>
    <row r="457" spans="1:2" ht="12.75">
      <c r="A457" s="31" t="s">
        <v>783</v>
      </c>
      <c r="B457" s="31" t="s">
        <v>784</v>
      </c>
    </row>
    <row r="458" spans="1:2" ht="12.75">
      <c r="A458" s="30" t="s">
        <v>785</v>
      </c>
      <c r="B458" s="30" t="s">
        <v>786</v>
      </c>
    </row>
    <row r="459" spans="1:2" ht="12.75">
      <c r="A459" s="29" t="s">
        <v>787</v>
      </c>
      <c r="B459" s="29" t="s">
        <v>788</v>
      </c>
    </row>
    <row r="460" spans="1:2" ht="12.75">
      <c r="A460" s="34" t="s">
        <v>1080</v>
      </c>
      <c r="B460" s="34" t="s">
        <v>1153</v>
      </c>
    </row>
    <row r="461" spans="1:2" ht="12.75">
      <c r="A461" s="29" t="s">
        <v>789</v>
      </c>
      <c r="B461" s="29" t="s">
        <v>790</v>
      </c>
    </row>
    <row r="462" spans="1:2" ht="12.75">
      <c r="A462" s="32" t="s">
        <v>1065</v>
      </c>
      <c r="B462" s="32" t="s">
        <v>1146</v>
      </c>
    </row>
    <row r="463" spans="1:2" ht="12.75">
      <c r="A463" s="31" t="s">
        <v>1189</v>
      </c>
      <c r="B463" s="31" t="s">
        <v>1225</v>
      </c>
    </row>
    <row r="464" spans="1:2" ht="12.75">
      <c r="A464" s="30" t="s">
        <v>791</v>
      </c>
      <c r="B464" s="30" t="s">
        <v>792</v>
      </c>
    </row>
    <row r="465" spans="1:2" ht="12.75">
      <c r="A465" s="22" t="s">
        <v>47</v>
      </c>
      <c r="B465" s="22" t="s">
        <v>49</v>
      </c>
    </row>
    <row r="466" spans="1:2" ht="12.75">
      <c r="A466" s="32" t="s">
        <v>1086</v>
      </c>
      <c r="B466" s="32" t="s">
        <v>1156</v>
      </c>
    </row>
    <row r="467" spans="1:2" ht="12.75">
      <c r="A467" s="29" t="s">
        <v>179</v>
      </c>
      <c r="B467" s="29" t="s">
        <v>180</v>
      </c>
    </row>
    <row r="468" spans="1:2" ht="12.75">
      <c r="A468" s="29" t="s">
        <v>179</v>
      </c>
      <c r="B468" s="29" t="s">
        <v>180</v>
      </c>
    </row>
    <row r="469" spans="1:2" ht="12.75">
      <c r="A469" s="22" t="s">
        <v>59</v>
      </c>
      <c r="B469" s="22" t="s">
        <v>61</v>
      </c>
    </row>
    <row r="470" spans="1:2" ht="12.75">
      <c r="A470" s="34" t="s">
        <v>793</v>
      </c>
      <c r="B470" s="34" t="s">
        <v>794</v>
      </c>
    </row>
    <row r="471" spans="1:2" ht="12.75">
      <c r="A471" s="32" t="s">
        <v>795</v>
      </c>
      <c r="B471" s="32" t="s">
        <v>796</v>
      </c>
    </row>
    <row r="472" spans="1:2" ht="12.75">
      <c r="A472" s="32" t="s">
        <v>797</v>
      </c>
      <c r="B472" s="32" t="s">
        <v>797</v>
      </c>
    </row>
    <row r="473" spans="1:2" ht="12.75">
      <c r="A473" s="30" t="s">
        <v>798</v>
      </c>
      <c r="B473" s="30" t="s">
        <v>799</v>
      </c>
    </row>
    <row r="474" spans="1:2" ht="12.75">
      <c r="A474" s="29" t="s">
        <v>800</v>
      </c>
      <c r="B474" s="29" t="s">
        <v>801</v>
      </c>
    </row>
    <row r="475" spans="1:2" ht="12.75">
      <c r="A475" s="30" t="s">
        <v>802</v>
      </c>
      <c r="B475" s="30" t="s">
        <v>803</v>
      </c>
    </row>
    <row r="476" spans="1:2" ht="12.75">
      <c r="A476" s="32" t="s">
        <v>804</v>
      </c>
      <c r="B476" s="32" t="s">
        <v>804</v>
      </c>
    </row>
    <row r="477" spans="1:2" ht="12.75">
      <c r="A477" s="31" t="s">
        <v>1199</v>
      </c>
      <c r="B477" s="31" t="s">
        <v>1232</v>
      </c>
    </row>
    <row r="478" spans="1:2" ht="12.75">
      <c r="A478" s="30" t="s">
        <v>805</v>
      </c>
      <c r="B478" s="30" t="s">
        <v>805</v>
      </c>
    </row>
    <row r="479" spans="1:2" ht="12.75">
      <c r="A479" s="30" t="s">
        <v>806</v>
      </c>
      <c r="B479" s="30" t="s">
        <v>807</v>
      </c>
    </row>
    <row r="480" spans="1:2" ht="12.75">
      <c r="A480" s="29" t="s">
        <v>808</v>
      </c>
      <c r="B480" s="29" t="s">
        <v>809</v>
      </c>
    </row>
    <row r="481" spans="1:2" ht="12.75">
      <c r="A481" s="29" t="s">
        <v>810</v>
      </c>
      <c r="B481" s="29" t="s">
        <v>811</v>
      </c>
    </row>
    <row r="482" spans="1:2" ht="12.75">
      <c r="A482" s="29" t="s">
        <v>812</v>
      </c>
      <c r="B482" s="29" t="s">
        <v>813</v>
      </c>
    </row>
    <row r="483" spans="1:2" ht="12.75">
      <c r="A483" s="30" t="s">
        <v>814</v>
      </c>
      <c r="B483" s="30" t="s">
        <v>814</v>
      </c>
    </row>
    <row r="484" spans="1:2" ht="12.75">
      <c r="A484" s="30" t="s">
        <v>139</v>
      </c>
      <c r="B484" s="30" t="s">
        <v>141</v>
      </c>
    </row>
    <row r="485" spans="1:2" ht="12.75">
      <c r="A485" s="34" t="s">
        <v>1116</v>
      </c>
      <c r="B485" s="34" t="s">
        <v>1175</v>
      </c>
    </row>
    <row r="486" spans="1:2" ht="12.75">
      <c r="A486" s="32" t="s">
        <v>1076</v>
      </c>
      <c r="B486" s="32" t="s">
        <v>1151</v>
      </c>
    </row>
    <row r="487" spans="1:2" ht="12.75">
      <c r="A487" s="30" t="s">
        <v>815</v>
      </c>
      <c r="B487" s="30" t="s">
        <v>816</v>
      </c>
    </row>
    <row r="488" spans="1:2" ht="12.75">
      <c r="A488" s="30" t="s">
        <v>817</v>
      </c>
      <c r="B488" s="30" t="s">
        <v>817</v>
      </c>
    </row>
    <row r="489" spans="1:2" ht="12.75">
      <c r="A489" s="29" t="s">
        <v>818</v>
      </c>
      <c r="B489" s="29" t="s">
        <v>819</v>
      </c>
    </row>
    <row r="490" spans="1:2" ht="12.75">
      <c r="A490" s="30" t="s">
        <v>820</v>
      </c>
      <c r="B490" s="30" t="s">
        <v>821</v>
      </c>
    </row>
    <row r="491" spans="1:2" ht="12.75">
      <c r="A491" s="29" t="s">
        <v>822</v>
      </c>
      <c r="B491" s="29" t="s">
        <v>823</v>
      </c>
    </row>
    <row r="492" spans="1:2" ht="12.75">
      <c r="A492" s="30" t="s">
        <v>824</v>
      </c>
      <c r="B492" s="30" t="s">
        <v>824</v>
      </c>
    </row>
    <row r="493" spans="1:2" ht="12.75">
      <c r="A493" s="30" t="s">
        <v>825</v>
      </c>
      <c r="B493" s="30" t="s">
        <v>825</v>
      </c>
    </row>
    <row r="494" spans="1:2" ht="12.75">
      <c r="A494" s="30" t="s">
        <v>826</v>
      </c>
      <c r="B494" s="30" t="s">
        <v>827</v>
      </c>
    </row>
    <row r="495" spans="1:2" ht="12.75">
      <c r="A495" s="30" t="s">
        <v>828</v>
      </c>
      <c r="B495" s="30" t="s">
        <v>828</v>
      </c>
    </row>
    <row r="496" spans="1:2" ht="12.75">
      <c r="A496" s="22" t="s">
        <v>149</v>
      </c>
      <c r="B496" s="22" t="s">
        <v>151</v>
      </c>
    </row>
    <row r="497" spans="1:2" ht="12.75">
      <c r="A497" s="32" t="s">
        <v>829</v>
      </c>
      <c r="B497" s="32" t="s">
        <v>830</v>
      </c>
    </row>
    <row r="498" spans="1:2" ht="12.75">
      <c r="A498" s="32" t="s">
        <v>831</v>
      </c>
      <c r="B498" s="32" t="s">
        <v>832</v>
      </c>
    </row>
    <row r="499" spans="1:2" ht="12.75">
      <c r="A499" s="22" t="s">
        <v>130</v>
      </c>
      <c r="B499" s="22" t="s">
        <v>131</v>
      </c>
    </row>
    <row r="500" spans="1:2" ht="12.75">
      <c r="A500" s="30" t="s">
        <v>833</v>
      </c>
      <c r="B500" s="30" t="s">
        <v>834</v>
      </c>
    </row>
    <row r="501" spans="1:2" ht="12.75">
      <c r="A501" s="34" t="s">
        <v>835</v>
      </c>
      <c r="B501" s="34" t="s">
        <v>836</v>
      </c>
    </row>
    <row r="502" spans="1:2" ht="12.75">
      <c r="A502" s="31" t="s">
        <v>837</v>
      </c>
      <c r="B502" s="31" t="s">
        <v>838</v>
      </c>
    </row>
    <row r="503" spans="1:2" ht="12.75">
      <c r="A503" s="30" t="s">
        <v>839</v>
      </c>
      <c r="B503" s="30" t="s">
        <v>840</v>
      </c>
    </row>
    <row r="504" spans="1:2" ht="12.75">
      <c r="A504" s="31" t="s">
        <v>841</v>
      </c>
      <c r="B504" s="31" t="s">
        <v>842</v>
      </c>
    </row>
    <row r="505" spans="1:2" ht="12.75">
      <c r="A505" s="29" t="s">
        <v>843</v>
      </c>
      <c r="B505" s="29" t="s">
        <v>844</v>
      </c>
    </row>
    <row r="506" spans="1:2" ht="12.75">
      <c r="A506" s="32" t="s">
        <v>845</v>
      </c>
      <c r="B506" s="32" t="s">
        <v>846</v>
      </c>
    </row>
    <row r="507" spans="1:2" ht="12.75">
      <c r="A507" s="30" t="s">
        <v>847</v>
      </c>
      <c r="B507" s="30" t="s">
        <v>848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0">
      <selection activeCell="E33" sqref="E33"/>
    </sheetView>
  </sheetViews>
  <sheetFormatPr defaultColWidth="9.00390625" defaultRowHeight="12.75"/>
  <cols>
    <col min="1" max="1" width="9.75390625" style="70" customWidth="1"/>
    <col min="2" max="2" width="5.875" style="70" bestFit="1" customWidth="1"/>
    <col min="3" max="3" width="17.875" style="70" bestFit="1" customWidth="1"/>
    <col min="4" max="4" width="6.75390625" style="69" customWidth="1"/>
    <col min="5" max="5" width="40.00390625" style="70" bestFit="1" customWidth="1"/>
    <col min="6" max="6" width="5.00390625" style="69" bestFit="1" customWidth="1"/>
    <col min="7" max="8" width="9.375" style="70" bestFit="1" customWidth="1"/>
    <col min="9" max="9" width="8.875" style="70" bestFit="1" customWidth="1"/>
    <col min="10" max="10" width="8.875" style="70" customWidth="1"/>
    <col min="11" max="11" width="6.75390625" style="70" bestFit="1" customWidth="1"/>
    <col min="12" max="13" width="9.375" style="70" bestFit="1" customWidth="1"/>
    <col min="14" max="15" width="8.875" style="70" bestFit="1" customWidth="1"/>
    <col min="16" max="16384" width="9.125" style="70" customWidth="1"/>
  </cols>
  <sheetData>
    <row r="1" spans="1:11" ht="24.75">
      <c r="A1" s="506" t="s">
        <v>1042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0" ht="15">
      <c r="A2" s="40"/>
      <c r="B2" s="41"/>
      <c r="D2" s="40"/>
      <c r="E2" s="41"/>
      <c r="F2" s="41"/>
      <c r="G2" s="40"/>
      <c r="H2" s="40"/>
      <c r="I2" s="40"/>
      <c r="J2" s="48"/>
    </row>
    <row r="3" spans="1:11" ht="40.5">
      <c r="A3" s="507" t="str">
        <f>Název</f>
        <v>3. závod 28. ročníku Jihočeské ligy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0" s="45" customFormat="1" ht="14.25">
      <c r="A4" s="43"/>
      <c r="B4" s="44"/>
      <c r="C4" s="44"/>
      <c r="D4" s="44"/>
      <c r="E4" s="44"/>
      <c r="F4" s="44"/>
      <c r="G4" s="44"/>
      <c r="H4" s="44"/>
      <c r="I4" s="44"/>
      <c r="J4" s="104"/>
    </row>
    <row r="5" spans="1:11" ht="19.5">
      <c r="A5" s="508" t="str">
        <f>Datum</f>
        <v>2. března 2019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0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104"/>
    </row>
    <row r="7" spans="1:11" ht="19.5">
      <c r="A7" s="508" t="str">
        <f>Místo</f>
        <v>Milevsko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5" ht="19.5">
      <c r="A8" s="67"/>
      <c r="B8" s="68"/>
      <c r="C8" s="68"/>
      <c r="E8" s="68"/>
      <c r="G8" s="68"/>
      <c r="H8" s="68"/>
      <c r="I8" s="68"/>
      <c r="J8" s="68"/>
      <c r="K8" s="68"/>
      <c r="L8" s="68"/>
      <c r="M8" s="68"/>
      <c r="N8" s="68"/>
      <c r="O8" s="68"/>
    </row>
    <row r="9" ht="20.25" thickBot="1">
      <c r="A9" s="47" t="str">
        <f>_kat7</f>
        <v>7.kategorie - Kadetky mladší, ročník 2007-2008</v>
      </c>
    </row>
    <row r="10" spans="1:16" ht="17.25" thickTop="1">
      <c r="A10" s="71"/>
      <c r="B10" s="72"/>
      <c r="C10" s="73"/>
      <c r="D10" s="74"/>
      <c r="E10" s="75"/>
      <c r="F10" s="245"/>
      <c r="G10" s="511" t="str">
        <f>Kat7S1</f>
        <v>sestava s libovolným náčiním</v>
      </c>
      <c r="H10" s="511"/>
      <c r="I10" s="511"/>
      <c r="J10" s="512"/>
      <c r="K10" s="513" t="str">
        <f>Kat7S2</f>
        <v>sestava s libovolným náčiním</v>
      </c>
      <c r="L10" s="514"/>
      <c r="M10" s="514"/>
      <c r="N10" s="514"/>
      <c r="O10" s="515"/>
      <c r="P10" s="105"/>
    </row>
    <row r="11" spans="1:16" ht="16.5">
      <c r="A11" s="77" t="s">
        <v>1043</v>
      </c>
      <c r="B11" s="78" t="s">
        <v>1044</v>
      </c>
      <c r="C11" s="79" t="s">
        <v>1045</v>
      </c>
      <c r="D11" s="80" t="s">
        <v>2</v>
      </c>
      <c r="E11" s="81" t="s">
        <v>3</v>
      </c>
      <c r="F11" s="246" t="s">
        <v>4</v>
      </c>
      <c r="G11" s="243" t="s">
        <v>1046</v>
      </c>
      <c r="H11" s="82" t="s">
        <v>1047</v>
      </c>
      <c r="I11" s="82" t="s">
        <v>5</v>
      </c>
      <c r="J11" s="83" t="s">
        <v>1048</v>
      </c>
      <c r="K11" s="509" t="s">
        <v>1050</v>
      </c>
      <c r="L11" s="62" t="s">
        <v>1046</v>
      </c>
      <c r="M11" s="82" t="s">
        <v>1047</v>
      </c>
      <c r="N11" s="82" t="s">
        <v>5</v>
      </c>
      <c r="O11" s="83" t="s">
        <v>1048</v>
      </c>
      <c r="P11" s="106" t="s">
        <v>1051</v>
      </c>
    </row>
    <row r="12" spans="1:16" ht="15.75" customHeight="1" thickBot="1">
      <c r="A12" s="84"/>
      <c r="B12" s="85"/>
      <c r="C12" s="86"/>
      <c r="D12" s="87"/>
      <c r="E12" s="88"/>
      <c r="F12" s="247"/>
      <c r="G12" s="244" t="s">
        <v>8</v>
      </c>
      <c r="H12" s="89" t="s">
        <v>11</v>
      </c>
      <c r="I12" s="89"/>
      <c r="J12" s="90"/>
      <c r="K12" s="510"/>
      <c r="L12" s="64" t="s">
        <v>8</v>
      </c>
      <c r="M12" s="89" t="s">
        <v>11</v>
      </c>
      <c r="N12" s="89"/>
      <c r="O12" s="90"/>
      <c r="P12" s="107"/>
    </row>
    <row r="13" spans="1:16" ht="16.5" customHeight="1" hidden="1">
      <c r="A13" s="76">
        <v>1</v>
      </c>
      <c r="B13" s="72">
        <v>17</v>
      </c>
      <c r="C13" s="91"/>
      <c r="D13" s="92"/>
      <c r="E13" s="93"/>
      <c r="F13" s="94" t="s">
        <v>1049</v>
      </c>
      <c r="G13" s="95">
        <v>0</v>
      </c>
      <c r="H13" s="95" t="e">
        <v>#NUM!</v>
      </c>
      <c r="I13" s="95">
        <v>0</v>
      </c>
      <c r="J13" s="96" t="e">
        <v>#NUM!</v>
      </c>
      <c r="K13" s="108"/>
      <c r="L13" s="95">
        <v>0</v>
      </c>
      <c r="M13" s="95" t="e">
        <v>#NUM!</v>
      </c>
      <c r="N13" s="95">
        <v>0</v>
      </c>
      <c r="O13" s="96" t="e">
        <v>#NUM!</v>
      </c>
      <c r="P13" s="109" t="e">
        <v>#NUM!</v>
      </c>
    </row>
    <row r="14" spans="1:16" s="97" customFormat="1" ht="17.25" thickTop="1">
      <c r="A14" s="169">
        <v>1</v>
      </c>
      <c r="B14" s="169" t="e">
        <f>Seznam!#REF!</f>
        <v>#REF!</v>
      </c>
      <c r="C14" s="170" t="e">
        <f>Seznam!#REF!</f>
        <v>#REF!</v>
      </c>
      <c r="D14" s="164" t="e">
        <f>Seznam!#REF!</f>
        <v>#REF!</v>
      </c>
      <c r="E14" s="165" t="e">
        <f>Seznam!#REF!</f>
        <v>#REF!</v>
      </c>
      <c r="F14" s="169" t="e">
        <f>Seznam!#REF!</f>
        <v>#REF!</v>
      </c>
      <c r="G14" s="167" t="e">
        <f>'Z7'!#REF!</f>
        <v>#REF!</v>
      </c>
      <c r="H14" s="166" t="e">
        <f>'Z7'!#REF!</f>
        <v>#REF!</v>
      </c>
      <c r="I14" s="167" t="e">
        <f>'Z7'!#REF!</f>
        <v>#REF!</v>
      </c>
      <c r="J14" s="168" t="e">
        <f>'Z7'!#REF!</f>
        <v>#REF!</v>
      </c>
      <c r="K14" s="171" t="e">
        <f>'Z7'!#REF!</f>
        <v>#REF!</v>
      </c>
      <c r="L14" s="167" t="e">
        <f>'Z7'!#REF!</f>
        <v>#REF!</v>
      </c>
      <c r="M14" s="166" t="e">
        <f>'Z7'!#REF!</f>
        <v>#REF!</v>
      </c>
      <c r="N14" s="167" t="e">
        <f>'Z7'!#REF!</f>
        <v>#REF!</v>
      </c>
      <c r="O14" s="168" t="e">
        <f>'Z7'!#REF!</f>
        <v>#REF!</v>
      </c>
      <c r="P14" s="248" t="e">
        <f>'Z7'!#REF!</f>
        <v>#REF!</v>
      </c>
    </row>
    <row r="15" spans="1:16" s="97" customFormat="1" ht="16.5">
      <c r="A15" s="158">
        <v>2</v>
      </c>
      <c r="B15" s="158" t="e">
        <f>Seznam!#REF!</f>
        <v>#REF!</v>
      </c>
      <c r="C15" s="159" t="e">
        <f>Seznam!#REF!</f>
        <v>#REF!</v>
      </c>
      <c r="D15" s="82" t="e">
        <f>Seznam!#REF!</f>
        <v>#REF!</v>
      </c>
      <c r="E15" s="98" t="e">
        <f>Seznam!#REF!</f>
        <v>#REF!</v>
      </c>
      <c r="F15" s="158" t="e">
        <f>Seznam!#REF!</f>
        <v>#REF!</v>
      </c>
      <c r="G15" s="99">
        <f>'Z7'!X9</f>
        <v>0.8999999999999999</v>
      </c>
      <c r="H15" s="100">
        <f>'Z7'!Y9</f>
        <v>1.7000000000000002</v>
      </c>
      <c r="I15" s="99">
        <f>'Z7'!Z9</f>
        <v>0</v>
      </c>
      <c r="J15" s="101">
        <f>'Z7'!AA9</f>
        <v>2.6</v>
      </c>
      <c r="K15" s="110" t="str">
        <f>'Z7'!W21</f>
        <v>obruč</v>
      </c>
      <c r="L15" s="99">
        <f>'Z7'!X21</f>
        <v>0.30000000000000004</v>
      </c>
      <c r="M15" s="100">
        <f>'Z7'!Y21</f>
        <v>1.4500000000000002</v>
      </c>
      <c r="N15" s="99">
        <f>'Z7'!Z21</f>
        <v>0</v>
      </c>
      <c r="O15" s="101">
        <f>'Z7'!AA21</f>
        <v>1.7500000000000002</v>
      </c>
      <c r="P15" s="249">
        <f>'Z7'!AB21</f>
        <v>4.3500000000000005</v>
      </c>
    </row>
    <row r="16" spans="1:16" s="97" customFormat="1" ht="16.5">
      <c r="A16" s="158">
        <v>3</v>
      </c>
      <c r="B16" s="158" t="e">
        <f>Seznam!#REF!</f>
        <v>#REF!</v>
      </c>
      <c r="C16" s="159" t="e">
        <f>Seznam!#REF!</f>
        <v>#REF!</v>
      </c>
      <c r="D16" s="82" t="e">
        <f>Seznam!#REF!</f>
        <v>#REF!</v>
      </c>
      <c r="E16" s="98" t="e">
        <f>Seznam!#REF!</f>
        <v>#REF!</v>
      </c>
      <c r="F16" s="158" t="e">
        <f>Seznam!#REF!</f>
        <v>#REF!</v>
      </c>
      <c r="G16" s="99" t="e">
        <f>'Z7'!#REF!</f>
        <v>#REF!</v>
      </c>
      <c r="H16" s="100" t="e">
        <f>'Z7'!#REF!</f>
        <v>#REF!</v>
      </c>
      <c r="I16" s="99" t="e">
        <f>'Z7'!#REF!</f>
        <v>#REF!</v>
      </c>
      <c r="J16" s="101" t="e">
        <f>'Z7'!#REF!</f>
        <v>#REF!</v>
      </c>
      <c r="K16" s="110" t="e">
        <f>'Z7'!#REF!</f>
        <v>#REF!</v>
      </c>
      <c r="L16" s="99" t="e">
        <f>'Z7'!#REF!</f>
        <v>#REF!</v>
      </c>
      <c r="M16" s="100" t="e">
        <f>'Z7'!#REF!</f>
        <v>#REF!</v>
      </c>
      <c r="N16" s="99" t="e">
        <f>'Z7'!#REF!</f>
        <v>#REF!</v>
      </c>
      <c r="O16" s="101" t="e">
        <f>'Z7'!#REF!</f>
        <v>#REF!</v>
      </c>
      <c r="P16" s="249" t="e">
        <f>'Z7'!#REF!</f>
        <v>#REF!</v>
      </c>
    </row>
    <row r="17" spans="1:16" s="97" customFormat="1" ht="16.5">
      <c r="A17" s="158">
        <v>4</v>
      </c>
      <c r="B17" s="158" t="e">
        <f>Seznam!#REF!</f>
        <v>#REF!</v>
      </c>
      <c r="C17" s="159" t="e">
        <f>Seznam!#REF!</f>
        <v>#REF!</v>
      </c>
      <c r="D17" s="82" t="e">
        <f>Seznam!#REF!</f>
        <v>#REF!</v>
      </c>
      <c r="E17" s="98" t="e">
        <f>Seznam!#REF!</f>
        <v>#REF!</v>
      </c>
      <c r="F17" s="158" t="e">
        <f>Seznam!#REF!</f>
        <v>#REF!</v>
      </c>
      <c r="G17" s="99" t="e">
        <f>'Z7'!#REF!</f>
        <v>#REF!</v>
      </c>
      <c r="H17" s="100" t="e">
        <f>'Z7'!#REF!</f>
        <v>#REF!</v>
      </c>
      <c r="I17" s="99" t="e">
        <f>'Z7'!#REF!</f>
        <v>#REF!</v>
      </c>
      <c r="J17" s="101" t="e">
        <f>'Z7'!#REF!</f>
        <v>#REF!</v>
      </c>
      <c r="K17" s="110" t="e">
        <f>'Z7'!#REF!</f>
        <v>#REF!</v>
      </c>
      <c r="L17" s="99" t="e">
        <f>'Z7'!#REF!</f>
        <v>#REF!</v>
      </c>
      <c r="M17" s="100" t="e">
        <f>'Z7'!#REF!</f>
        <v>#REF!</v>
      </c>
      <c r="N17" s="99" t="e">
        <f>'Z7'!#REF!</f>
        <v>#REF!</v>
      </c>
      <c r="O17" s="101" t="e">
        <f>'Z7'!#REF!</f>
        <v>#REF!</v>
      </c>
      <c r="P17" s="249" t="e">
        <f>'Z7'!#REF!</f>
        <v>#REF!</v>
      </c>
    </row>
    <row r="18" spans="1:16" s="97" customFormat="1" ht="16.5">
      <c r="A18" s="158">
        <v>5</v>
      </c>
      <c r="B18" s="158" t="e">
        <f>Seznam!#REF!</f>
        <v>#REF!</v>
      </c>
      <c r="C18" s="159" t="e">
        <f>Seznam!#REF!</f>
        <v>#REF!</v>
      </c>
      <c r="D18" s="82" t="e">
        <f>Seznam!#REF!</f>
        <v>#REF!</v>
      </c>
      <c r="E18" s="98" t="e">
        <f>Seznam!#REF!</f>
        <v>#REF!</v>
      </c>
      <c r="F18" s="158" t="e">
        <f>Seznam!#REF!</f>
        <v>#REF!</v>
      </c>
      <c r="G18" s="99" t="e">
        <f>'Z7'!#REF!</f>
        <v>#REF!</v>
      </c>
      <c r="H18" s="100" t="e">
        <f>'Z7'!#REF!</f>
        <v>#REF!</v>
      </c>
      <c r="I18" s="99" t="e">
        <f>'Z7'!#REF!</f>
        <v>#REF!</v>
      </c>
      <c r="J18" s="101" t="e">
        <f>'Z7'!#REF!</f>
        <v>#REF!</v>
      </c>
      <c r="K18" s="110" t="e">
        <f>'Z7'!#REF!</f>
        <v>#REF!</v>
      </c>
      <c r="L18" s="99" t="e">
        <f>'Z7'!#REF!</f>
        <v>#REF!</v>
      </c>
      <c r="M18" s="100" t="e">
        <f>'Z7'!#REF!</f>
        <v>#REF!</v>
      </c>
      <c r="N18" s="99" t="e">
        <f>'Z7'!#REF!</f>
        <v>#REF!</v>
      </c>
      <c r="O18" s="101" t="e">
        <f>'Z7'!#REF!</f>
        <v>#REF!</v>
      </c>
      <c r="P18" s="249" t="e">
        <f>'Z7'!#REF!</f>
        <v>#REF!</v>
      </c>
    </row>
    <row r="19" spans="1:16" s="97" customFormat="1" ht="16.5">
      <c r="A19" s="158">
        <v>6</v>
      </c>
      <c r="B19" s="158" t="e">
        <f>Seznam!#REF!</f>
        <v>#REF!</v>
      </c>
      <c r="C19" s="159" t="e">
        <f>Seznam!#REF!</f>
        <v>#REF!</v>
      </c>
      <c r="D19" s="82" t="e">
        <f>Seznam!#REF!</f>
        <v>#REF!</v>
      </c>
      <c r="E19" s="98" t="e">
        <f>Seznam!#REF!</f>
        <v>#REF!</v>
      </c>
      <c r="F19" s="158" t="e">
        <f>Seznam!#REF!</f>
        <v>#REF!</v>
      </c>
      <c r="G19" s="99" t="e">
        <f>'Z7'!#REF!</f>
        <v>#REF!</v>
      </c>
      <c r="H19" s="100" t="e">
        <f>'Z7'!#REF!</f>
        <v>#REF!</v>
      </c>
      <c r="I19" s="99" t="e">
        <f>'Z7'!#REF!</f>
        <v>#REF!</v>
      </c>
      <c r="J19" s="101" t="e">
        <f>'Z7'!#REF!</f>
        <v>#REF!</v>
      </c>
      <c r="K19" s="110" t="e">
        <f>'Z7'!#REF!</f>
        <v>#REF!</v>
      </c>
      <c r="L19" s="99" t="e">
        <f>'Z7'!#REF!</f>
        <v>#REF!</v>
      </c>
      <c r="M19" s="100" t="e">
        <f>'Z7'!#REF!</f>
        <v>#REF!</v>
      </c>
      <c r="N19" s="99" t="e">
        <f>'Z7'!#REF!</f>
        <v>#REF!</v>
      </c>
      <c r="O19" s="101" t="e">
        <f>'Z7'!#REF!</f>
        <v>#REF!</v>
      </c>
      <c r="P19" s="249" t="e">
        <f>'Z7'!#REF!</f>
        <v>#REF!</v>
      </c>
    </row>
    <row r="20" spans="1:16" s="97" customFormat="1" ht="16.5">
      <c r="A20" s="158">
        <v>7</v>
      </c>
      <c r="B20" s="158" t="e">
        <f>Seznam!#REF!</f>
        <v>#REF!</v>
      </c>
      <c r="C20" s="159" t="e">
        <f>Seznam!#REF!</f>
        <v>#REF!</v>
      </c>
      <c r="D20" s="82" t="e">
        <f>Seznam!#REF!</f>
        <v>#REF!</v>
      </c>
      <c r="E20" s="98" t="e">
        <f>Seznam!#REF!</f>
        <v>#REF!</v>
      </c>
      <c r="F20" s="158" t="e">
        <f>Seznam!#REF!</f>
        <v>#REF!</v>
      </c>
      <c r="G20" s="99" t="e">
        <f>'Z7'!#REF!</f>
        <v>#REF!</v>
      </c>
      <c r="H20" s="100" t="e">
        <f>'Z7'!#REF!</f>
        <v>#REF!</v>
      </c>
      <c r="I20" s="99" t="e">
        <f>'Z7'!#REF!</f>
        <v>#REF!</v>
      </c>
      <c r="J20" s="101" t="e">
        <f>'Z7'!#REF!</f>
        <v>#REF!</v>
      </c>
      <c r="K20" s="110" t="e">
        <f>'Z7'!#REF!</f>
        <v>#REF!</v>
      </c>
      <c r="L20" s="99" t="e">
        <f>'Z7'!#REF!</f>
        <v>#REF!</v>
      </c>
      <c r="M20" s="100" t="e">
        <f>'Z7'!#REF!</f>
        <v>#REF!</v>
      </c>
      <c r="N20" s="99" t="e">
        <f>'Z7'!#REF!</f>
        <v>#REF!</v>
      </c>
      <c r="O20" s="101" t="e">
        <f>'Z7'!#REF!</f>
        <v>#REF!</v>
      </c>
      <c r="P20" s="249" t="e">
        <f>'Z7'!#REF!</f>
        <v>#REF!</v>
      </c>
    </row>
    <row r="21" spans="1:16" s="97" customFormat="1" ht="16.5">
      <c r="A21" s="158">
        <v>8</v>
      </c>
      <c r="B21" s="158" t="e">
        <f>Seznam!#REF!</f>
        <v>#REF!</v>
      </c>
      <c r="C21" s="159" t="e">
        <f>Seznam!#REF!</f>
        <v>#REF!</v>
      </c>
      <c r="D21" s="82" t="e">
        <f>Seznam!#REF!</f>
        <v>#REF!</v>
      </c>
      <c r="E21" s="98" t="e">
        <f>Seznam!#REF!</f>
        <v>#REF!</v>
      </c>
      <c r="F21" s="158" t="e">
        <f>Seznam!#REF!</f>
        <v>#REF!</v>
      </c>
      <c r="G21" s="99" t="e">
        <f>'Z7'!#REF!</f>
        <v>#REF!</v>
      </c>
      <c r="H21" s="100" t="e">
        <f>'Z7'!#REF!</f>
        <v>#REF!</v>
      </c>
      <c r="I21" s="99" t="e">
        <f>'Z7'!#REF!</f>
        <v>#REF!</v>
      </c>
      <c r="J21" s="101" t="e">
        <f>'Z7'!#REF!</f>
        <v>#REF!</v>
      </c>
      <c r="K21" s="110" t="e">
        <f>'Z7'!#REF!</f>
        <v>#REF!</v>
      </c>
      <c r="L21" s="99" t="e">
        <f>'Z7'!#REF!</f>
        <v>#REF!</v>
      </c>
      <c r="M21" s="100" t="e">
        <f>'Z7'!#REF!</f>
        <v>#REF!</v>
      </c>
      <c r="N21" s="99" t="e">
        <f>'Z7'!#REF!</f>
        <v>#REF!</v>
      </c>
      <c r="O21" s="101" t="e">
        <f>'Z7'!#REF!</f>
        <v>#REF!</v>
      </c>
      <c r="P21" s="249" t="e">
        <f>'Z7'!#REF!</f>
        <v>#REF!</v>
      </c>
    </row>
    <row r="22" spans="1:16" s="97" customFormat="1" ht="16.5">
      <c r="A22" s="158">
        <v>9</v>
      </c>
      <c r="B22" s="158" t="e">
        <f>Seznam!#REF!</f>
        <v>#REF!</v>
      </c>
      <c r="C22" s="159" t="e">
        <f>Seznam!#REF!</f>
        <v>#REF!</v>
      </c>
      <c r="D22" s="82" t="e">
        <f>Seznam!#REF!</f>
        <v>#REF!</v>
      </c>
      <c r="E22" s="98" t="e">
        <f>Seznam!#REF!</f>
        <v>#REF!</v>
      </c>
      <c r="F22" s="158" t="e">
        <f>Seznam!#REF!</f>
        <v>#REF!</v>
      </c>
      <c r="G22" s="99" t="e">
        <f>'Z7'!#REF!</f>
        <v>#REF!</v>
      </c>
      <c r="H22" s="100" t="e">
        <f>'Z7'!#REF!</f>
        <v>#REF!</v>
      </c>
      <c r="I22" s="99" t="e">
        <f>'Z7'!#REF!</f>
        <v>#REF!</v>
      </c>
      <c r="J22" s="101" t="e">
        <f>'Z7'!#REF!</f>
        <v>#REF!</v>
      </c>
      <c r="K22" s="110" t="e">
        <f>'Z7'!#REF!</f>
        <v>#REF!</v>
      </c>
      <c r="L22" s="99" t="e">
        <f>'Z7'!#REF!</f>
        <v>#REF!</v>
      </c>
      <c r="M22" s="100" t="e">
        <f>'Z7'!#REF!</f>
        <v>#REF!</v>
      </c>
      <c r="N22" s="99" t="e">
        <f>'Z7'!#REF!</f>
        <v>#REF!</v>
      </c>
      <c r="O22" s="101" t="e">
        <f>'Z7'!#REF!</f>
        <v>#REF!</v>
      </c>
      <c r="P22" s="249" t="e">
        <f>'Z7'!#REF!</f>
        <v>#REF!</v>
      </c>
    </row>
    <row r="23" spans="1:16" s="97" customFormat="1" ht="16.5">
      <c r="A23" s="158">
        <v>10</v>
      </c>
      <c r="B23" s="158" t="e">
        <f>Seznam!#REF!</f>
        <v>#REF!</v>
      </c>
      <c r="C23" s="159" t="e">
        <f>Seznam!#REF!</f>
        <v>#REF!</v>
      </c>
      <c r="D23" s="82" t="e">
        <f>Seznam!#REF!</f>
        <v>#REF!</v>
      </c>
      <c r="E23" s="98" t="e">
        <f>Seznam!#REF!</f>
        <v>#REF!</v>
      </c>
      <c r="F23" s="158" t="e">
        <f>Seznam!#REF!</f>
        <v>#REF!</v>
      </c>
      <c r="G23" s="99" t="e">
        <f>'Z7'!#REF!</f>
        <v>#REF!</v>
      </c>
      <c r="H23" s="100" t="e">
        <f>'Z7'!#REF!</f>
        <v>#REF!</v>
      </c>
      <c r="I23" s="99" t="e">
        <f>'Z7'!#REF!</f>
        <v>#REF!</v>
      </c>
      <c r="J23" s="101" t="e">
        <f>'Z7'!#REF!</f>
        <v>#REF!</v>
      </c>
      <c r="K23" s="110" t="e">
        <f>'Z7'!#REF!</f>
        <v>#REF!</v>
      </c>
      <c r="L23" s="99" t="e">
        <f>'Z7'!#REF!</f>
        <v>#REF!</v>
      </c>
      <c r="M23" s="100" t="e">
        <f>'Z7'!#REF!</f>
        <v>#REF!</v>
      </c>
      <c r="N23" s="99" t="e">
        <f>'Z7'!#REF!</f>
        <v>#REF!</v>
      </c>
      <c r="O23" s="101" t="e">
        <f>'Z7'!#REF!</f>
        <v>#REF!</v>
      </c>
      <c r="P23" s="249" t="e">
        <f>'Z7'!#REF!</f>
        <v>#REF!</v>
      </c>
    </row>
    <row r="24" spans="1:16" s="97" customFormat="1" ht="16.5">
      <c r="A24" s="158">
        <v>11</v>
      </c>
      <c r="B24" s="158" t="e">
        <f>Seznam!#REF!</f>
        <v>#REF!</v>
      </c>
      <c r="C24" s="159" t="e">
        <f>Seznam!#REF!</f>
        <v>#REF!</v>
      </c>
      <c r="D24" s="82" t="e">
        <f>Seznam!#REF!</f>
        <v>#REF!</v>
      </c>
      <c r="E24" s="98" t="e">
        <f>Seznam!#REF!</f>
        <v>#REF!</v>
      </c>
      <c r="F24" s="158" t="e">
        <f>Seznam!#REF!</f>
        <v>#REF!</v>
      </c>
      <c r="G24" s="99" t="e">
        <f>'Z7'!#REF!</f>
        <v>#REF!</v>
      </c>
      <c r="H24" s="100" t="e">
        <f>'Z7'!#REF!</f>
        <v>#REF!</v>
      </c>
      <c r="I24" s="99" t="e">
        <f>'Z7'!#REF!</f>
        <v>#REF!</v>
      </c>
      <c r="J24" s="101" t="e">
        <f>'Z7'!#REF!</f>
        <v>#REF!</v>
      </c>
      <c r="K24" s="110" t="e">
        <f>'Z7'!#REF!</f>
        <v>#REF!</v>
      </c>
      <c r="L24" s="99" t="e">
        <f>'Z7'!#REF!</f>
        <v>#REF!</v>
      </c>
      <c r="M24" s="100" t="e">
        <f>'Z7'!#REF!</f>
        <v>#REF!</v>
      </c>
      <c r="N24" s="99" t="e">
        <f>'Z7'!#REF!</f>
        <v>#REF!</v>
      </c>
      <c r="O24" s="101" t="e">
        <f>'Z7'!#REF!</f>
        <v>#REF!</v>
      </c>
      <c r="P24" s="249" t="e">
        <f>'Z7'!#REF!</f>
        <v>#REF!</v>
      </c>
    </row>
    <row r="25" spans="1:16" s="97" customFormat="1" ht="17.25" thickBot="1">
      <c r="A25" s="160">
        <v>12</v>
      </c>
      <c r="B25" s="160" t="e">
        <f>Seznam!#REF!</f>
        <v>#REF!</v>
      </c>
      <c r="C25" s="161" t="e">
        <f>Seznam!#REF!</f>
        <v>#REF!</v>
      </c>
      <c r="D25" s="162" t="e">
        <f>Seznam!#REF!</f>
        <v>#REF!</v>
      </c>
      <c r="E25" s="163" t="e">
        <f>Seznam!#REF!</f>
        <v>#REF!</v>
      </c>
      <c r="F25" s="160" t="e">
        <f>Seznam!#REF!</f>
        <v>#REF!</v>
      </c>
      <c r="G25" s="102" t="e">
        <f>'Z7'!#REF!</f>
        <v>#REF!</v>
      </c>
      <c r="H25" s="66" t="e">
        <f>'Z7'!#REF!</f>
        <v>#REF!</v>
      </c>
      <c r="I25" s="102" t="e">
        <f>'Z7'!#REF!</f>
        <v>#REF!</v>
      </c>
      <c r="J25" s="103" t="e">
        <f>'Z7'!#REF!</f>
        <v>#REF!</v>
      </c>
      <c r="K25" s="111" t="e">
        <f>'Z7'!#REF!</f>
        <v>#REF!</v>
      </c>
      <c r="L25" s="102" t="e">
        <f>'Z7'!#REF!</f>
        <v>#REF!</v>
      </c>
      <c r="M25" s="66" t="e">
        <f>'Z7'!#REF!</f>
        <v>#REF!</v>
      </c>
      <c r="N25" s="102" t="e">
        <f>'Z7'!#REF!</f>
        <v>#REF!</v>
      </c>
      <c r="O25" s="103" t="e">
        <f>'Z7'!#REF!</f>
        <v>#REF!</v>
      </c>
      <c r="P25" s="250" t="e">
        <f>'Z7'!#REF!</f>
        <v>#REF!</v>
      </c>
    </row>
    <row r="26" ht="15.75" thickTop="1"/>
  </sheetData>
  <sheetProtection/>
  <mergeCells count="7">
    <mergeCell ref="K11:K12"/>
    <mergeCell ref="G10:J10"/>
    <mergeCell ref="K10:O10"/>
    <mergeCell ref="A1:K1"/>
    <mergeCell ref="A3:K3"/>
    <mergeCell ref="A5:K5"/>
    <mergeCell ref="A7:K7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9">
      <selection activeCell="A9" sqref="A9:IV9"/>
    </sheetView>
  </sheetViews>
  <sheetFormatPr defaultColWidth="9.00390625" defaultRowHeight="12.75"/>
  <cols>
    <col min="1" max="1" width="10.625" style="0" customWidth="1"/>
    <col min="2" max="2" width="29.625" style="0" customWidth="1"/>
    <col min="3" max="3" width="7.125" style="0" bestFit="1" customWidth="1"/>
    <col min="4" max="4" width="51.25390625" style="0" bestFit="1" customWidth="1"/>
    <col min="5" max="5" width="6.25390625" style="0" customWidth="1"/>
    <col min="6" max="15" width="10.75390625" style="29" customWidth="1"/>
    <col min="16" max="17" width="10.75390625" style="0" customWidth="1"/>
  </cols>
  <sheetData>
    <row r="1" spans="1:16" ht="22.5">
      <c r="A1" s="1" t="s">
        <v>1052</v>
      </c>
      <c r="B1" s="3"/>
      <c r="C1" s="1"/>
      <c r="D1" s="461" t="s">
        <v>1435</v>
      </c>
      <c r="E1" s="461"/>
      <c r="F1" s="461"/>
      <c r="G1" s="112"/>
      <c r="H1" s="112"/>
      <c r="I1" s="460" t="s">
        <v>1393</v>
      </c>
      <c r="J1" s="460"/>
      <c r="K1" s="112"/>
      <c r="L1" s="112"/>
      <c r="M1" s="112"/>
      <c r="N1" s="112"/>
      <c r="O1" s="1"/>
      <c r="P1" s="2"/>
    </row>
    <row r="2" spans="1:16" ht="22.5">
      <c r="A2" s="1"/>
      <c r="B2" s="3"/>
      <c r="C2" s="1"/>
      <c r="D2" s="112"/>
      <c r="E2" s="112"/>
      <c r="F2" s="112"/>
      <c r="G2" s="112"/>
      <c r="H2" s="112"/>
      <c r="I2" s="112"/>
      <c r="J2" s="113" t="s">
        <v>197</v>
      </c>
      <c r="K2" s="112"/>
      <c r="L2" s="112"/>
      <c r="M2" s="112"/>
      <c r="N2" s="112"/>
      <c r="O2" s="1"/>
      <c r="P2" s="2"/>
    </row>
    <row r="3" spans="1:15" ht="52.5" customHeight="1">
      <c r="A3" s="262"/>
      <c r="B3" s="263"/>
      <c r="C3" s="264"/>
      <c r="D3" s="265"/>
      <c r="E3" s="123"/>
      <c r="F3" s="119"/>
      <c r="G3" s="119"/>
      <c r="H3" s="119"/>
      <c r="I3" s="119"/>
      <c r="J3" s="119"/>
      <c r="K3"/>
      <c r="L3"/>
      <c r="M3"/>
      <c r="N3"/>
      <c r="O3"/>
    </row>
    <row r="4" spans="1:17" ht="23.25" thickBot="1">
      <c r="A4" s="390" t="s">
        <v>1383</v>
      </c>
      <c r="B4" s="389"/>
      <c r="C4" s="3"/>
      <c r="D4" s="7"/>
      <c r="E4" s="7"/>
      <c r="F4" s="3"/>
      <c r="G4" s="1"/>
      <c r="H4" s="1"/>
      <c r="I4" s="1"/>
      <c r="J4" s="1"/>
      <c r="K4" s="114"/>
      <c r="L4"/>
      <c r="M4"/>
      <c r="N4"/>
      <c r="O4"/>
      <c r="Q4" s="114"/>
    </row>
    <row r="5" spans="1:15" ht="45" customHeight="1" thickTop="1">
      <c r="A5" s="442" t="s">
        <v>0</v>
      </c>
      <c r="B5" s="445" t="s">
        <v>1</v>
      </c>
      <c r="C5" s="448" t="s">
        <v>2</v>
      </c>
      <c r="D5" s="451" t="s">
        <v>3</v>
      </c>
      <c r="E5" s="454" t="s">
        <v>4</v>
      </c>
      <c r="F5" s="457" t="s">
        <v>1036</v>
      </c>
      <c r="G5" s="458"/>
      <c r="H5" s="458"/>
      <c r="I5" s="459"/>
      <c r="J5" s="462" t="s">
        <v>1053</v>
      </c>
      <c r="K5"/>
      <c r="L5"/>
      <c r="M5"/>
      <c r="N5"/>
      <c r="O5"/>
    </row>
    <row r="6" spans="1:15" ht="16.5" customHeight="1" hidden="1" thickBot="1">
      <c r="A6" s="443"/>
      <c r="B6" s="446"/>
      <c r="C6" s="449"/>
      <c r="D6" s="452"/>
      <c r="E6" s="455"/>
      <c r="F6" s="115" t="s">
        <v>8</v>
      </c>
      <c r="G6" s="115" t="s">
        <v>11</v>
      </c>
      <c r="H6" s="115" t="s">
        <v>5</v>
      </c>
      <c r="I6" s="261" t="s">
        <v>6</v>
      </c>
      <c r="J6" s="463"/>
      <c r="K6"/>
      <c r="L6"/>
      <c r="M6"/>
      <c r="N6"/>
      <c r="O6"/>
    </row>
    <row r="7" spans="1:15" ht="16.5" customHeight="1">
      <c r="A7" s="444"/>
      <c r="B7" s="447"/>
      <c r="C7" s="450"/>
      <c r="D7" s="453"/>
      <c r="E7" s="456"/>
      <c r="F7" s="403" t="s">
        <v>8</v>
      </c>
      <c r="G7" s="401" t="s">
        <v>11</v>
      </c>
      <c r="H7" s="401" t="s">
        <v>5</v>
      </c>
      <c r="I7" s="402" t="s">
        <v>6</v>
      </c>
      <c r="J7" s="464"/>
      <c r="K7"/>
      <c r="L7"/>
      <c r="M7"/>
      <c r="N7"/>
      <c r="O7"/>
    </row>
    <row r="8" spans="1:15" ht="30" customHeight="1">
      <c r="A8" s="225">
        <f>Seznam!B5</f>
        <v>1</v>
      </c>
      <c r="B8" s="226" t="str">
        <f>Seznam!C5</f>
        <v>Korálová Viktorie</v>
      </c>
      <c r="C8" s="118">
        <f>Seznam!D5</f>
        <v>2012</v>
      </c>
      <c r="D8" s="227" t="str">
        <f>Seznam!E5</f>
        <v>SKMG Máj České Budějovice</v>
      </c>
      <c r="E8" s="156" t="str">
        <f>Seznam!F5</f>
        <v>CZE</v>
      </c>
      <c r="F8" s="228"/>
      <c r="G8" s="229"/>
      <c r="H8" s="229"/>
      <c r="I8" s="230"/>
      <c r="J8" s="231"/>
      <c r="K8"/>
      <c r="L8"/>
      <c r="M8"/>
      <c r="N8"/>
      <c r="O8"/>
    </row>
    <row r="9" spans="1:15" ht="30" customHeight="1">
      <c r="A9" s="225">
        <f>Seznam!B6</f>
        <v>3</v>
      </c>
      <c r="B9" s="226" t="str">
        <f>Seznam!C6</f>
        <v>Strupková Sára</v>
      </c>
      <c r="C9" s="118">
        <f>Seznam!D6</f>
        <v>2012</v>
      </c>
      <c r="D9" s="227" t="str">
        <f>Seznam!E6</f>
        <v>MG TJ Jiskra Humpolec</v>
      </c>
      <c r="E9" s="156" t="str">
        <f>Seznam!F6</f>
        <v>CZE</v>
      </c>
      <c r="F9" s="228"/>
      <c r="G9" s="229"/>
      <c r="H9" s="229"/>
      <c r="I9" s="230"/>
      <c r="J9" s="231"/>
      <c r="K9"/>
      <c r="L9"/>
      <c r="M9"/>
      <c r="N9"/>
      <c r="O9"/>
    </row>
    <row r="10" spans="1:15" ht="30" customHeight="1">
      <c r="A10" s="225">
        <f>Seznam!B7</f>
        <v>4</v>
      </c>
      <c r="B10" s="226" t="str">
        <f>Seznam!C7</f>
        <v>Frantíková Stela</v>
      </c>
      <c r="C10" s="118">
        <f>Seznam!D7</f>
        <v>2012</v>
      </c>
      <c r="D10" s="227" t="str">
        <f>Seznam!E7</f>
        <v>SKMG Máj České Budějovice</v>
      </c>
      <c r="E10" s="156" t="str">
        <f>Seznam!F7</f>
        <v>CZE</v>
      </c>
      <c r="F10" s="228"/>
      <c r="G10" s="229"/>
      <c r="H10" s="229"/>
      <c r="I10" s="230"/>
      <c r="J10" s="231"/>
      <c r="K10"/>
      <c r="L10"/>
      <c r="M10"/>
      <c r="N10"/>
      <c r="O10"/>
    </row>
    <row r="11" spans="1:15" ht="30" customHeight="1">
      <c r="A11" s="225">
        <f>Seznam!B8</f>
        <v>5</v>
      </c>
      <c r="B11" s="226" t="str">
        <f>Seznam!C8</f>
        <v>Pěstová Linda</v>
      </c>
      <c r="C11" s="118">
        <f>Seznam!D8</f>
        <v>2012</v>
      </c>
      <c r="D11" s="227" t="str">
        <f>Seznam!E8</f>
        <v>SKMG Máj České Budějovice</v>
      </c>
      <c r="E11" s="156" t="str">
        <f>Seznam!F8</f>
        <v>CZE</v>
      </c>
      <c r="F11" s="228"/>
      <c r="G11" s="229"/>
      <c r="H11" s="229"/>
      <c r="I11" s="230"/>
      <c r="J11" s="231"/>
      <c r="K11"/>
      <c r="L11"/>
      <c r="M11"/>
      <c r="N11"/>
      <c r="O11"/>
    </row>
    <row r="12" spans="1:15" ht="30" customHeight="1">
      <c r="A12" s="225">
        <f>Seznam!B9</f>
        <v>6</v>
      </c>
      <c r="B12" s="226" t="str">
        <f>Seznam!C9</f>
        <v>Horáková Nela</v>
      </c>
      <c r="C12" s="118">
        <f>Seznam!D9</f>
        <v>2012</v>
      </c>
      <c r="D12" s="227" t="str">
        <f>Seznam!E9</f>
        <v>TJ Sokol Bernartice</v>
      </c>
      <c r="E12" s="156" t="str">
        <f>Seznam!F9</f>
        <v>CZE</v>
      </c>
      <c r="F12" s="228"/>
      <c r="G12" s="229"/>
      <c r="H12" s="229"/>
      <c r="I12" s="230"/>
      <c r="J12" s="231"/>
      <c r="K12"/>
      <c r="L12"/>
      <c r="M12"/>
      <c r="N12"/>
      <c r="O12"/>
    </row>
    <row r="13" spans="1:15" ht="30" customHeight="1">
      <c r="A13" s="225">
        <f>Seznam!B10</f>
        <v>7</v>
      </c>
      <c r="B13" s="226" t="str">
        <f>Seznam!C10</f>
        <v>Pintová Andrea</v>
      </c>
      <c r="C13" s="118">
        <f>Seznam!D10</f>
        <v>2012</v>
      </c>
      <c r="D13" s="227" t="str">
        <f>Seznam!E10</f>
        <v>RG Proactive Milevsko</v>
      </c>
      <c r="E13" s="156" t="str">
        <f>Seznam!F10</f>
        <v>CZE</v>
      </c>
      <c r="F13" s="228"/>
      <c r="G13" s="229"/>
      <c r="H13" s="229"/>
      <c r="I13" s="230"/>
      <c r="J13" s="231"/>
      <c r="K13"/>
      <c r="L13"/>
      <c r="M13"/>
      <c r="N13"/>
      <c r="O13"/>
    </row>
    <row r="14" spans="1:15" ht="30" customHeight="1">
      <c r="A14" s="225">
        <f>Seznam!B11</f>
        <v>8</v>
      </c>
      <c r="B14" s="226" t="str">
        <f>Seznam!C11</f>
        <v>Návarová Michaela</v>
      </c>
      <c r="C14" s="118">
        <f>Seznam!D11</f>
        <v>2012</v>
      </c>
      <c r="D14" s="227" t="str">
        <f>Seznam!E11</f>
        <v>SKMG Máj České Budějovice</v>
      </c>
      <c r="E14" s="156" t="str">
        <f>Seznam!F11</f>
        <v>CZE</v>
      </c>
      <c r="F14" s="228"/>
      <c r="G14" s="229"/>
      <c r="H14" s="229"/>
      <c r="I14" s="230"/>
      <c r="J14" s="231"/>
      <c r="K14"/>
      <c r="L14"/>
      <c r="M14"/>
      <c r="N14"/>
      <c r="O14"/>
    </row>
    <row r="15" spans="1:15" ht="30" customHeight="1">
      <c r="A15" s="225">
        <f>Seznam!B12</f>
        <v>9</v>
      </c>
      <c r="B15" s="226" t="str">
        <f>Seznam!C12</f>
        <v>Míková Teodora</v>
      </c>
      <c r="C15" s="118">
        <f>Seznam!D12</f>
        <v>2012</v>
      </c>
      <c r="D15" s="227" t="str">
        <f>Seznam!E12</f>
        <v>GSK Tábor</v>
      </c>
      <c r="E15" s="156" t="str">
        <f>Seznam!F12</f>
        <v>CZE</v>
      </c>
      <c r="F15" s="228"/>
      <c r="G15" s="229"/>
      <c r="H15" s="229"/>
      <c r="I15" s="230"/>
      <c r="J15" s="231"/>
      <c r="K15"/>
      <c r="L15"/>
      <c r="M15"/>
      <c r="N15"/>
      <c r="O15"/>
    </row>
    <row r="16" spans="1:15" ht="30" customHeight="1">
      <c r="A16" s="383">
        <f>Seznam!B13</f>
        <v>10</v>
      </c>
      <c r="B16" s="269" t="str">
        <f>Seznam!C13</f>
        <v>Kálalová Emma</v>
      </c>
      <c r="C16" s="117">
        <f>Seznam!D13</f>
        <v>2012</v>
      </c>
      <c r="D16" s="384" t="str">
        <f>Seznam!E13</f>
        <v>SKMG Máj České Budějovice</v>
      </c>
      <c r="E16" s="385" t="str">
        <f>Seznam!F13</f>
        <v>CZE</v>
      </c>
      <c r="F16" s="386"/>
      <c r="G16" s="268"/>
      <c r="H16" s="268"/>
      <c r="I16" s="387"/>
      <c r="J16" s="388"/>
      <c r="K16"/>
      <c r="L16"/>
      <c r="M16"/>
      <c r="N16"/>
      <c r="O16"/>
    </row>
    <row r="17" spans="1:15" ht="48" customHeight="1">
      <c r="A17" s="119"/>
      <c r="B17" s="120"/>
      <c r="C17" s="121"/>
      <c r="D17" s="122"/>
      <c r="E17" s="273"/>
      <c r="F17" s="123"/>
      <c r="G17" s="119"/>
      <c r="H17" s="119"/>
      <c r="I17" s="119"/>
      <c r="J17" s="119"/>
      <c r="K17" s="119"/>
      <c r="L17"/>
      <c r="M17"/>
      <c r="N17"/>
      <c r="O17"/>
    </row>
    <row r="18" spans="1:10" ht="23.25" thickBot="1">
      <c r="A18" s="390" t="s">
        <v>1434</v>
      </c>
      <c r="B18" s="389"/>
      <c r="C18" s="3"/>
      <c r="D18" s="7"/>
      <c r="E18" s="7"/>
      <c r="F18" s="3"/>
      <c r="G18" s="1"/>
      <c r="H18" s="1"/>
      <c r="I18" s="1"/>
      <c r="J18" s="1"/>
    </row>
    <row r="19" spans="1:10" ht="31.5" customHeight="1" thickTop="1">
      <c r="A19" s="442" t="s">
        <v>0</v>
      </c>
      <c r="B19" s="445" t="s">
        <v>1</v>
      </c>
      <c r="C19" s="448" t="s">
        <v>2</v>
      </c>
      <c r="D19" s="451" t="s">
        <v>3</v>
      </c>
      <c r="E19" s="454" t="s">
        <v>4</v>
      </c>
      <c r="F19" s="457" t="s">
        <v>1036</v>
      </c>
      <c r="G19" s="458"/>
      <c r="H19" s="458"/>
      <c r="I19" s="459"/>
      <c r="J19" s="462" t="s">
        <v>1053</v>
      </c>
    </row>
    <row r="20" spans="1:10" ht="31.5" customHeight="1" hidden="1" thickBot="1">
      <c r="A20" s="443"/>
      <c r="B20" s="446"/>
      <c r="C20" s="449"/>
      <c r="D20" s="452"/>
      <c r="E20" s="455"/>
      <c r="F20" s="115" t="s">
        <v>8</v>
      </c>
      <c r="G20" s="115" t="s">
        <v>11</v>
      </c>
      <c r="H20" s="115" t="s">
        <v>5</v>
      </c>
      <c r="I20" s="382" t="s">
        <v>6</v>
      </c>
      <c r="J20" s="463"/>
    </row>
    <row r="21" spans="1:10" ht="31.5" customHeight="1">
      <c r="A21" s="444"/>
      <c r="B21" s="447"/>
      <c r="C21" s="450"/>
      <c r="D21" s="453"/>
      <c r="E21" s="456"/>
      <c r="F21" s="403" t="s">
        <v>8</v>
      </c>
      <c r="G21" s="401" t="s">
        <v>11</v>
      </c>
      <c r="H21" s="401" t="s">
        <v>5</v>
      </c>
      <c r="I21" s="402" t="s">
        <v>6</v>
      </c>
      <c r="J21" s="464"/>
    </row>
    <row r="22" spans="1:10" ht="31.5" customHeight="1">
      <c r="A22" s="225">
        <f>Seznam!B14</f>
        <v>1</v>
      </c>
      <c r="B22" s="226" t="str">
        <f>Seznam!C14</f>
        <v>Petscherová Natálie</v>
      </c>
      <c r="C22" s="118">
        <f>Seznam!D14</f>
        <v>2011</v>
      </c>
      <c r="D22" s="227" t="str">
        <f>Seznam!E14</f>
        <v>SKMG Máj České Budějovice</v>
      </c>
      <c r="E22" s="156" t="str">
        <f>Seznam!F14</f>
        <v>CZE</v>
      </c>
      <c r="F22" s="228"/>
      <c r="G22" s="229"/>
      <c r="H22" s="229"/>
      <c r="I22" s="230"/>
      <c r="J22" s="231"/>
    </row>
    <row r="23" spans="1:10" ht="31.5" customHeight="1">
      <c r="A23" s="225">
        <f>Seznam!B15</f>
        <v>2</v>
      </c>
      <c r="B23" s="226" t="str">
        <f>Seznam!C15</f>
        <v>Bártlová Stela</v>
      </c>
      <c r="C23" s="118">
        <f>Seznam!D15</f>
        <v>2011</v>
      </c>
      <c r="D23" s="227" t="str">
        <f>Seznam!E15</f>
        <v>MG TJ Jiskra Humpolec</v>
      </c>
      <c r="E23" s="156" t="str">
        <f>Seznam!F15</f>
        <v>CZE</v>
      </c>
      <c r="F23" s="228"/>
      <c r="G23" s="229"/>
      <c r="H23" s="229"/>
      <c r="I23" s="230"/>
      <c r="J23" s="231"/>
    </row>
    <row r="24" spans="1:10" ht="31.5" customHeight="1">
      <c r="A24" s="225">
        <f>Seznam!B16</f>
        <v>3</v>
      </c>
      <c r="B24" s="226" t="str">
        <f>Seznam!C16</f>
        <v>Kratochvílová Monika</v>
      </c>
      <c r="C24" s="118">
        <f>Seznam!D16</f>
        <v>2011</v>
      </c>
      <c r="D24" s="227" t="str">
        <f>Seznam!E16</f>
        <v>GSK Tábor</v>
      </c>
      <c r="E24" s="156" t="str">
        <f>Seznam!F16</f>
        <v>CZE</v>
      </c>
      <c r="F24" s="228"/>
      <c r="G24" s="229"/>
      <c r="H24" s="229"/>
      <c r="I24" s="230"/>
      <c r="J24" s="231"/>
    </row>
    <row r="25" spans="1:10" ht="31.5" customHeight="1">
      <c r="A25" s="225">
        <f>Seznam!B17</f>
        <v>4</v>
      </c>
      <c r="B25" s="226" t="str">
        <f>Seznam!C17</f>
        <v>Lopes De Mendonca Elisa</v>
      </c>
      <c r="C25" s="118">
        <f>Seznam!D17</f>
        <v>2011</v>
      </c>
      <c r="D25" s="227" t="str">
        <f>Seznam!E17</f>
        <v>TJ Sokol Bernartice</v>
      </c>
      <c r="E25" s="156" t="str">
        <f>Seznam!F17</f>
        <v>CZE</v>
      </c>
      <c r="F25" s="228"/>
      <c r="G25" s="229"/>
      <c r="H25" s="229"/>
      <c r="I25" s="230"/>
      <c r="J25" s="231"/>
    </row>
    <row r="26" spans="1:10" ht="31.5" customHeight="1">
      <c r="A26" s="383">
        <f>Seznam!B18</f>
        <v>5</v>
      </c>
      <c r="B26" s="269" t="str">
        <f>Seznam!C18</f>
        <v>Pouzarová Linda</v>
      </c>
      <c r="C26" s="117">
        <f>Seznam!D18</f>
        <v>2011</v>
      </c>
      <c r="D26" s="384" t="str">
        <f>Seznam!E18</f>
        <v>SKMG Máj České Budějovice</v>
      </c>
      <c r="E26" s="385" t="str">
        <f>Seznam!F18</f>
        <v>CZE</v>
      </c>
      <c r="F26" s="386"/>
      <c r="G26" s="268"/>
      <c r="H26" s="268"/>
      <c r="I26" s="387"/>
      <c r="J26" s="388"/>
    </row>
  </sheetData>
  <sheetProtection/>
  <mergeCells count="16">
    <mergeCell ref="F19:I19"/>
    <mergeCell ref="I1:J1"/>
    <mergeCell ref="D1:F1"/>
    <mergeCell ref="F5:I5"/>
    <mergeCell ref="J5:J7"/>
    <mergeCell ref="J19:J21"/>
    <mergeCell ref="A5:A7"/>
    <mergeCell ref="B5:B7"/>
    <mergeCell ref="C5:C7"/>
    <mergeCell ref="D5:D7"/>
    <mergeCell ref="E5:E7"/>
    <mergeCell ref="A19:A21"/>
    <mergeCell ref="B19:B21"/>
    <mergeCell ref="C19:C21"/>
    <mergeCell ref="D19:D21"/>
    <mergeCell ref="E19:E21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5" sqref="A5:IV5"/>
    </sheetView>
  </sheetViews>
  <sheetFormatPr defaultColWidth="9.00390625" defaultRowHeight="12.75"/>
  <cols>
    <col min="2" max="2" width="29.625" style="0" customWidth="1"/>
    <col min="4" max="4" width="51.25390625" style="0" customWidth="1"/>
    <col min="6" max="10" width="10.75390625" style="0" customWidth="1"/>
    <col min="16" max="16" width="10.00390625" style="0" customWidth="1"/>
  </cols>
  <sheetData>
    <row r="1" spans="1:10" ht="31.5" customHeight="1">
      <c r="A1" s="1" t="s">
        <v>1052</v>
      </c>
      <c r="B1" s="3"/>
      <c r="C1" s="1"/>
      <c r="D1" s="461" t="str">
        <f>Popis!$B$1</f>
        <v>3. závod 28. ročníku Jihočeské ligy</v>
      </c>
      <c r="E1" s="461"/>
      <c r="F1" s="461"/>
      <c r="G1" s="112"/>
      <c r="H1" s="112"/>
      <c r="I1" s="460" t="s">
        <v>1393</v>
      </c>
      <c r="J1" s="460"/>
    </row>
    <row r="2" spans="1:15" ht="31.5" customHeight="1" thickBot="1">
      <c r="A2" s="390" t="s">
        <v>1399</v>
      </c>
      <c r="B2" s="131"/>
      <c r="C2" s="131"/>
      <c r="D2" s="131"/>
      <c r="E2" s="233"/>
      <c r="F2" s="112"/>
      <c r="G2" s="112"/>
      <c r="H2" s="112"/>
      <c r="I2" s="112"/>
      <c r="J2" s="112"/>
      <c r="K2" s="112"/>
      <c r="L2" s="112"/>
      <c r="M2" s="112"/>
      <c r="N2" s="1"/>
      <c r="O2" s="114"/>
    </row>
    <row r="3" spans="1:16" ht="31.5" customHeight="1" thickTop="1">
      <c r="A3" s="469" t="s">
        <v>0</v>
      </c>
      <c r="B3" s="471" t="s">
        <v>1</v>
      </c>
      <c r="C3" s="471" t="s">
        <v>2</v>
      </c>
      <c r="D3" s="473" t="s">
        <v>3</v>
      </c>
      <c r="E3" s="475" t="s">
        <v>4</v>
      </c>
      <c r="F3" s="477" t="s">
        <v>1036</v>
      </c>
      <c r="G3" s="478"/>
      <c r="H3" s="478"/>
      <c r="I3" s="479"/>
      <c r="J3" s="477" t="s">
        <v>1438</v>
      </c>
      <c r="K3" s="478"/>
      <c r="L3" s="478"/>
      <c r="M3" s="478"/>
      <c r="N3" s="479"/>
      <c r="O3" s="465" t="s">
        <v>13</v>
      </c>
      <c r="P3" s="467" t="s">
        <v>1053</v>
      </c>
    </row>
    <row r="4" spans="1:16" ht="31.5" customHeight="1" thickBot="1">
      <c r="A4" s="470">
        <v>0</v>
      </c>
      <c r="B4" s="472">
        <v>0</v>
      </c>
      <c r="C4" s="472">
        <v>0</v>
      </c>
      <c r="D4" s="474">
        <v>0</v>
      </c>
      <c r="E4" s="476"/>
      <c r="F4" s="178" t="s">
        <v>8</v>
      </c>
      <c r="G4" s="132" t="s">
        <v>11</v>
      </c>
      <c r="H4" s="132" t="s">
        <v>5</v>
      </c>
      <c r="I4" s="133" t="s">
        <v>6</v>
      </c>
      <c r="J4" s="124" t="s">
        <v>1050</v>
      </c>
      <c r="K4" s="132" t="s">
        <v>8</v>
      </c>
      <c r="L4" s="132" t="s">
        <v>11</v>
      </c>
      <c r="M4" s="132" t="s">
        <v>5</v>
      </c>
      <c r="N4" s="133" t="s">
        <v>6</v>
      </c>
      <c r="O4" s="466">
        <v>0</v>
      </c>
      <c r="P4" s="468">
        <v>0</v>
      </c>
    </row>
    <row r="5" spans="1:16" ht="31.5" customHeight="1" hidden="1" thickBot="1">
      <c r="A5" s="125">
        <f>Seznam!B19</f>
        <v>2</v>
      </c>
      <c r="B5" s="126" t="str">
        <f>Seznam!C19</f>
        <v>Filipová Eliška</v>
      </c>
      <c r="C5" s="117">
        <f>Seznam!D19</f>
        <v>2011</v>
      </c>
      <c r="D5" s="127" t="str">
        <f>Seznam!E19</f>
        <v>RG Proactive Milevsko</v>
      </c>
      <c r="E5" s="271" t="str">
        <f>Seznam!F19</f>
        <v>CZE</v>
      </c>
      <c r="F5" s="176"/>
      <c r="G5" s="128"/>
      <c r="H5" s="128"/>
      <c r="I5" s="129"/>
      <c r="J5" s="142" t="s">
        <v>1256</v>
      </c>
      <c r="K5" s="128"/>
      <c r="L5" s="128"/>
      <c r="M5" s="128"/>
      <c r="N5" s="129"/>
      <c r="O5" s="143"/>
      <c r="P5" s="130"/>
    </row>
    <row r="6" spans="1:16" ht="31.5" customHeight="1" thickTop="1">
      <c r="A6" s="125">
        <v>2</v>
      </c>
      <c r="B6" s="126" t="s">
        <v>1379</v>
      </c>
      <c r="C6" s="117">
        <f>Seznam!D20</f>
        <v>2011</v>
      </c>
      <c r="D6" s="127" t="s">
        <v>14</v>
      </c>
      <c r="E6" s="271" t="str">
        <f>Seznam!F20</f>
        <v>CZE</v>
      </c>
      <c r="F6" s="176"/>
      <c r="G6" s="128"/>
      <c r="H6" s="128"/>
      <c r="I6" s="129"/>
      <c r="J6" s="142"/>
      <c r="K6" s="128"/>
      <c r="L6" s="128"/>
      <c r="M6" s="128"/>
      <c r="N6" s="129"/>
      <c r="O6" s="143"/>
      <c r="P6" s="130"/>
    </row>
    <row r="7" spans="1:16" ht="31.5" customHeight="1">
      <c r="A7" s="125">
        <v>3</v>
      </c>
      <c r="B7" s="126" t="s">
        <v>1409</v>
      </c>
      <c r="C7" s="117">
        <f>Seznam!D21</f>
        <v>2011</v>
      </c>
      <c r="D7" s="127" t="s">
        <v>1363</v>
      </c>
      <c r="E7" s="271" t="str">
        <f>Seznam!F21</f>
        <v>CZE</v>
      </c>
      <c r="F7" s="176"/>
      <c r="G7" s="128"/>
      <c r="H7" s="128"/>
      <c r="I7" s="129"/>
      <c r="J7" s="142"/>
      <c r="K7" s="128"/>
      <c r="L7" s="128"/>
      <c r="M7" s="128"/>
      <c r="N7" s="129"/>
      <c r="O7" s="143"/>
      <c r="P7" s="130"/>
    </row>
    <row r="8" spans="1:16" ht="31.5" customHeight="1">
      <c r="A8" s="125">
        <v>4</v>
      </c>
      <c r="B8" s="126" t="s">
        <v>1430</v>
      </c>
      <c r="C8" s="117">
        <v>2011</v>
      </c>
      <c r="D8" s="127" t="str">
        <f>Seznam!E54</f>
        <v>RG Proactive Milevsko</v>
      </c>
      <c r="E8" s="271" t="str">
        <f>Seznam!F54</f>
        <v>CZE</v>
      </c>
      <c r="F8" s="176"/>
      <c r="G8" s="128"/>
      <c r="H8" s="128"/>
      <c r="I8" s="129"/>
      <c r="J8" s="142"/>
      <c r="K8" s="128"/>
      <c r="L8" s="128"/>
      <c r="M8" s="128"/>
      <c r="N8" s="129"/>
      <c r="O8" s="143"/>
      <c r="P8" s="130"/>
    </row>
    <row r="9" ht="31.5" customHeight="1"/>
    <row r="10" ht="31.5" customHeight="1"/>
    <row r="11" ht="31.5" customHeight="1"/>
  </sheetData>
  <sheetProtection/>
  <mergeCells count="11">
    <mergeCell ref="O3:O4"/>
    <mergeCell ref="P3:P4"/>
    <mergeCell ref="D1:F1"/>
    <mergeCell ref="I1:J1"/>
    <mergeCell ref="A3:A4"/>
    <mergeCell ref="B3:B4"/>
    <mergeCell ref="C3:C4"/>
    <mergeCell ref="D3:D4"/>
    <mergeCell ref="E3:E4"/>
    <mergeCell ref="F3:I3"/>
    <mergeCell ref="J3:N3"/>
  </mergeCells>
  <printOptions/>
  <pageMargins left="0.7086614173228347" right="0.7086614173228347" top="0.7874015748031497" bottom="0.7874015748031497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7">
      <selection activeCell="A12" sqref="A12:IV12"/>
    </sheetView>
  </sheetViews>
  <sheetFormatPr defaultColWidth="9.00390625" defaultRowHeight="12.75"/>
  <cols>
    <col min="1" max="1" width="10.75390625" style="0" customWidth="1"/>
    <col min="2" max="2" width="31.00390625" style="0" bestFit="1" customWidth="1"/>
    <col min="3" max="3" width="9.00390625" style="0" customWidth="1"/>
    <col min="4" max="4" width="51.25390625" style="0" bestFit="1" customWidth="1"/>
    <col min="5" max="5" width="5.625" style="234" bestFit="1" customWidth="1"/>
    <col min="6" max="13" width="10.75390625" style="29" customWidth="1"/>
    <col min="14" max="16" width="10.75390625" style="0" customWidth="1"/>
  </cols>
  <sheetData>
    <row r="1" spans="1:21" ht="22.5">
      <c r="A1" s="1" t="s">
        <v>1052</v>
      </c>
      <c r="C1" s="3"/>
      <c r="D1" s="461" t="str">
        <f>Název</f>
        <v>3. závod 28. ročníku Jihočeské ligy</v>
      </c>
      <c r="E1" s="461"/>
      <c r="F1" s="461"/>
      <c r="G1" s="461"/>
      <c r="H1" s="461"/>
      <c r="I1" s="461"/>
      <c r="J1" s="461"/>
      <c r="K1" s="461"/>
      <c r="M1" s="112"/>
      <c r="P1" s="113" t="str">
        <f>Datum</f>
        <v>2. března 2019</v>
      </c>
      <c r="Q1" s="112"/>
      <c r="R1" s="112"/>
      <c r="S1" s="112"/>
      <c r="T1" s="112"/>
      <c r="U1" s="1"/>
    </row>
    <row r="2" spans="1:21" ht="23.25">
      <c r="A2" s="1"/>
      <c r="C2" s="3"/>
      <c r="D2" s="1"/>
      <c r="E2" s="232"/>
      <c r="F2" s="112"/>
      <c r="G2" s="112"/>
      <c r="H2" s="112"/>
      <c r="I2" s="112"/>
      <c r="J2" s="112"/>
      <c r="K2" s="112"/>
      <c r="L2" s="112"/>
      <c r="M2" s="112"/>
      <c r="P2" s="113" t="str">
        <f>Místo</f>
        <v>Milevsko</v>
      </c>
      <c r="Q2" s="112"/>
      <c r="R2" s="112"/>
      <c r="S2" s="112"/>
      <c r="T2" s="112"/>
      <c r="U2" s="1"/>
    </row>
    <row r="3" spans="1:15" ht="24" thickBot="1">
      <c r="A3" s="390" t="s">
        <v>1384</v>
      </c>
      <c r="B3" s="131"/>
      <c r="C3" s="131"/>
      <c r="D3" s="131"/>
      <c r="E3" s="233"/>
      <c r="F3" s="112"/>
      <c r="G3" s="112"/>
      <c r="H3" s="112"/>
      <c r="I3" s="112"/>
      <c r="J3" s="112"/>
      <c r="K3" s="112"/>
      <c r="L3" s="112"/>
      <c r="M3" s="112"/>
      <c r="N3" s="1"/>
      <c r="O3" s="114"/>
    </row>
    <row r="4" spans="1:16" ht="16.5" customHeight="1" thickTop="1">
      <c r="A4" s="469" t="s">
        <v>0</v>
      </c>
      <c r="B4" s="471" t="s">
        <v>1</v>
      </c>
      <c r="C4" s="471" t="s">
        <v>2</v>
      </c>
      <c r="D4" s="473" t="s">
        <v>3</v>
      </c>
      <c r="E4" s="475" t="s">
        <v>4</v>
      </c>
      <c r="F4" s="477" t="s">
        <v>1037</v>
      </c>
      <c r="G4" s="478"/>
      <c r="H4" s="478"/>
      <c r="I4" s="479"/>
      <c r="J4" s="477" t="s">
        <v>1037</v>
      </c>
      <c r="K4" s="478"/>
      <c r="L4" s="478"/>
      <c r="M4" s="478"/>
      <c r="N4" s="479"/>
      <c r="O4" s="465" t="s">
        <v>13</v>
      </c>
      <c r="P4" s="467" t="s">
        <v>1053</v>
      </c>
    </row>
    <row r="5" spans="1:16" ht="16.5" thickBot="1">
      <c r="A5" s="470">
        <v>0</v>
      </c>
      <c r="B5" s="472">
        <v>0</v>
      </c>
      <c r="C5" s="472">
        <v>0</v>
      </c>
      <c r="D5" s="474">
        <v>0</v>
      </c>
      <c r="E5" s="476"/>
      <c r="F5" s="178" t="s">
        <v>8</v>
      </c>
      <c r="G5" s="132" t="s">
        <v>11</v>
      </c>
      <c r="H5" s="132" t="s">
        <v>5</v>
      </c>
      <c r="I5" s="133" t="s">
        <v>6</v>
      </c>
      <c r="J5" s="124" t="s">
        <v>1050</v>
      </c>
      <c r="K5" s="132" t="s">
        <v>8</v>
      </c>
      <c r="L5" s="132" t="s">
        <v>11</v>
      </c>
      <c r="M5" s="132" t="s">
        <v>5</v>
      </c>
      <c r="N5" s="133" t="s">
        <v>6</v>
      </c>
      <c r="O5" s="466">
        <v>0</v>
      </c>
      <c r="P5" s="468">
        <v>0</v>
      </c>
    </row>
    <row r="6" spans="1:16" ht="31.5" customHeight="1" thickTop="1">
      <c r="A6" s="125">
        <f>Seznam!B22</f>
        <v>2</v>
      </c>
      <c r="B6" s="126" t="str">
        <f>Seznam!C22</f>
        <v>Gallinová Anna</v>
      </c>
      <c r="C6" s="117">
        <f>Seznam!D22</f>
        <v>2010</v>
      </c>
      <c r="D6" s="127" t="str">
        <f>Seznam!E22</f>
        <v>SKMG Máj České Budějovice</v>
      </c>
      <c r="E6" s="271" t="str">
        <f>Seznam!F22</f>
        <v>CZE</v>
      </c>
      <c r="F6" s="176"/>
      <c r="G6" s="128"/>
      <c r="H6" s="128"/>
      <c r="I6" s="129"/>
      <c r="J6" s="142" t="s">
        <v>1256</v>
      </c>
      <c r="K6" s="128"/>
      <c r="L6" s="128"/>
      <c r="M6" s="128"/>
      <c r="N6" s="129"/>
      <c r="O6" s="143"/>
      <c r="P6" s="130"/>
    </row>
    <row r="7" spans="1:16" ht="31.5" customHeight="1">
      <c r="A7" s="125">
        <f>Seznam!B23</f>
        <v>3</v>
      </c>
      <c r="B7" s="126" t="str">
        <f>Seznam!C23</f>
        <v>Fedáková Johana</v>
      </c>
      <c r="C7" s="117">
        <f>Seznam!D23</f>
        <v>2010</v>
      </c>
      <c r="D7" s="127" t="str">
        <f>Seznam!E23</f>
        <v>TJ Sokol Bernartice</v>
      </c>
      <c r="E7" s="271" t="str">
        <f>Seznam!F23</f>
        <v>CZE</v>
      </c>
      <c r="F7" s="176"/>
      <c r="G7" s="128"/>
      <c r="H7" s="128"/>
      <c r="I7" s="129"/>
      <c r="J7" s="142"/>
      <c r="K7" s="128"/>
      <c r="L7" s="128"/>
      <c r="M7" s="128"/>
      <c r="N7" s="129"/>
      <c r="O7" s="143"/>
      <c r="P7" s="130"/>
    </row>
    <row r="8" spans="1:16" ht="31.5" customHeight="1">
      <c r="A8" s="125">
        <f>Seznam!B24</f>
        <v>4</v>
      </c>
      <c r="B8" s="126" t="str">
        <f>Seznam!C24</f>
        <v>Kruťková Laura</v>
      </c>
      <c r="C8" s="117">
        <f>Seznam!D24</f>
        <v>2010</v>
      </c>
      <c r="D8" s="127" t="str">
        <f>Seznam!E24</f>
        <v>SKMG Máj České Budějovice</v>
      </c>
      <c r="E8" s="271" t="str">
        <f>Seznam!F24</f>
        <v>CZE</v>
      </c>
      <c r="F8" s="176"/>
      <c r="G8" s="128"/>
      <c r="H8" s="128"/>
      <c r="I8" s="129"/>
      <c r="J8" s="142"/>
      <c r="K8" s="128"/>
      <c r="L8" s="128"/>
      <c r="M8" s="128"/>
      <c r="N8" s="129"/>
      <c r="O8" s="143"/>
      <c r="P8" s="130"/>
    </row>
    <row r="9" spans="1:16" ht="31.5" customHeight="1">
      <c r="A9" s="125">
        <f>Seznam!B25</f>
        <v>5</v>
      </c>
      <c r="B9" s="126" t="str">
        <f>Seznam!C25</f>
        <v>Volfová Viktorie</v>
      </c>
      <c r="C9" s="117">
        <f>Seznam!D25</f>
        <v>2009</v>
      </c>
      <c r="D9" s="127" t="str">
        <f>Seznam!E25</f>
        <v>SKMG Máj České Budějovice</v>
      </c>
      <c r="E9" s="271" t="str">
        <f>Seznam!F25</f>
        <v>CZE</v>
      </c>
      <c r="F9" s="176"/>
      <c r="G9" s="128"/>
      <c r="H9" s="128"/>
      <c r="I9" s="129"/>
      <c r="J9" s="142"/>
      <c r="K9" s="128"/>
      <c r="L9" s="128"/>
      <c r="M9" s="128"/>
      <c r="N9" s="129"/>
      <c r="O9" s="143"/>
      <c r="P9" s="130"/>
    </row>
    <row r="10" spans="1:16" ht="31.5" customHeight="1">
      <c r="A10" s="125">
        <f>Seznam!B26</f>
        <v>6</v>
      </c>
      <c r="B10" s="126" t="str">
        <f>Seznam!C26</f>
        <v>Pravdová Jitka</v>
      </c>
      <c r="C10" s="117">
        <f>Seznam!D26</f>
        <v>2010</v>
      </c>
      <c r="D10" s="127" t="str">
        <f>Seznam!E26</f>
        <v>SKMG Máj České Budějovice</v>
      </c>
      <c r="E10" s="271" t="str">
        <f>Seznam!F26</f>
        <v>CZE</v>
      </c>
      <c r="F10" s="176"/>
      <c r="G10" s="128"/>
      <c r="H10" s="128"/>
      <c r="I10" s="129"/>
      <c r="J10" s="142"/>
      <c r="K10" s="128"/>
      <c r="L10" s="128"/>
      <c r="M10" s="128"/>
      <c r="N10" s="129"/>
      <c r="O10" s="143"/>
      <c r="P10" s="130"/>
    </row>
    <row r="11" spans="1:16" ht="31.5" customHeight="1">
      <c r="A11" s="125">
        <f>Seznam!B27</f>
        <v>8</v>
      </c>
      <c r="B11" s="126" t="str">
        <f>Seznam!C27</f>
        <v>Škaroupková Veronika</v>
      </c>
      <c r="C11" s="117">
        <f>Seznam!D27</f>
        <v>2010</v>
      </c>
      <c r="D11" s="127" t="str">
        <f>Seznam!E27</f>
        <v>SKMG Máj České Budějovice</v>
      </c>
      <c r="E11" s="271" t="str">
        <f>Seznam!F27</f>
        <v>CZE</v>
      </c>
      <c r="F11" s="176"/>
      <c r="G11" s="128"/>
      <c r="H11" s="128"/>
      <c r="I11" s="129"/>
      <c r="J11" s="142"/>
      <c r="K11" s="128"/>
      <c r="L11" s="128"/>
      <c r="M11" s="128"/>
      <c r="N11" s="129"/>
      <c r="O11" s="143"/>
      <c r="P11" s="130"/>
    </row>
    <row r="12" spans="1:16" ht="31.5" customHeight="1">
      <c r="A12" s="125">
        <f>Seznam!B28</f>
        <v>11</v>
      </c>
      <c r="B12" s="126" t="str">
        <f>Seznam!C28</f>
        <v>Hanusová Kateřina</v>
      </c>
      <c r="C12" s="117">
        <f>Seznam!D28</f>
        <v>2009</v>
      </c>
      <c r="D12" s="127" t="str">
        <f>Seznam!E28</f>
        <v>SKMG Máj České Budějovice</v>
      </c>
      <c r="E12" s="271" t="str">
        <f>Seznam!F28</f>
        <v>CZE</v>
      </c>
      <c r="F12" s="176"/>
      <c r="G12" s="128"/>
      <c r="H12" s="128"/>
      <c r="I12" s="129"/>
      <c r="J12" s="142"/>
      <c r="K12" s="128"/>
      <c r="L12" s="128"/>
      <c r="M12" s="128"/>
      <c r="N12" s="129"/>
      <c r="O12" s="143"/>
      <c r="P12" s="130"/>
    </row>
    <row r="13" spans="1:16" ht="31.5" customHeight="1">
      <c r="A13" s="125">
        <f>Seznam!B29</f>
        <v>12</v>
      </c>
      <c r="B13" s="126" t="str">
        <f>Seznam!C29</f>
        <v>Míková Eliška</v>
      </c>
      <c r="C13" s="117">
        <f>Seznam!D29</f>
        <v>0</v>
      </c>
      <c r="D13" s="127" t="str">
        <f>Seznam!E29</f>
        <v>GSK Tábor</v>
      </c>
      <c r="E13" s="271" t="str">
        <f>Seznam!F29</f>
        <v>CZE</v>
      </c>
      <c r="F13" s="176"/>
      <c r="G13" s="128"/>
      <c r="H13" s="128"/>
      <c r="I13" s="129"/>
      <c r="J13" s="142"/>
      <c r="K13" s="128"/>
      <c r="L13" s="128"/>
      <c r="M13" s="128"/>
      <c r="N13" s="129"/>
      <c r="O13" s="143"/>
      <c r="P13" s="130"/>
    </row>
    <row r="14" spans="1:16" ht="31.5" customHeight="1">
      <c r="A14" s="125">
        <f>Seznam!B30</f>
        <v>13</v>
      </c>
      <c r="B14" s="126" t="str">
        <f>Seznam!C30</f>
        <v>Špirochová Tereza</v>
      </c>
      <c r="C14" s="117">
        <f>Seznam!D30</f>
        <v>2010</v>
      </c>
      <c r="D14" s="127" t="str">
        <f>Seznam!E30</f>
        <v>SKMG Máj České Budějovice</v>
      </c>
      <c r="E14" s="271" t="str">
        <f>Seznam!F30</f>
        <v>CZE</v>
      </c>
      <c r="F14" s="176"/>
      <c r="G14" s="128"/>
      <c r="H14" s="128"/>
      <c r="I14" s="129"/>
      <c r="J14" s="142"/>
      <c r="K14" s="128"/>
      <c r="L14" s="128"/>
      <c r="M14" s="128"/>
      <c r="N14" s="129"/>
      <c r="O14" s="143"/>
      <c r="P14" s="130"/>
    </row>
    <row r="15" spans="1:16" ht="31.5" customHeight="1">
      <c r="A15" s="125">
        <f>Seznam!B31</f>
        <v>14</v>
      </c>
      <c r="B15" s="126" t="str">
        <f>Seznam!C31</f>
        <v>Kuchtová Tereza</v>
      </c>
      <c r="C15" s="117">
        <f>Seznam!D31</f>
        <v>2009</v>
      </c>
      <c r="D15" s="127" t="str">
        <f>Seznam!E31</f>
        <v>TJ Sokol Bernartice</v>
      </c>
      <c r="E15" s="271" t="str">
        <f>Seznam!F31</f>
        <v>CZE</v>
      </c>
      <c r="F15" s="176"/>
      <c r="G15" s="128"/>
      <c r="H15" s="128"/>
      <c r="I15" s="129"/>
      <c r="J15" s="142"/>
      <c r="K15" s="128"/>
      <c r="L15" s="128"/>
      <c r="M15" s="128"/>
      <c r="N15" s="129"/>
      <c r="O15" s="143"/>
      <c r="P15" s="130"/>
    </row>
    <row r="16" spans="1:16" ht="31.5" customHeight="1">
      <c r="A16" s="125">
        <f>Seznam!B32</f>
        <v>15</v>
      </c>
      <c r="B16" s="126" t="str">
        <f>Seznam!C32</f>
        <v>Pindurová Eliška</v>
      </c>
      <c r="C16" s="117">
        <f>Seznam!D32</f>
        <v>2010</v>
      </c>
      <c r="D16" s="127" t="str">
        <f>Seznam!E32</f>
        <v>SKMG Máj České Budějovice</v>
      </c>
      <c r="E16" s="271" t="str">
        <f>Seznam!F32</f>
        <v>CZE</v>
      </c>
      <c r="F16" s="176"/>
      <c r="G16" s="128"/>
      <c r="H16" s="128"/>
      <c r="I16" s="129"/>
      <c r="J16" s="142"/>
      <c r="K16" s="128"/>
      <c r="L16" s="128"/>
      <c r="M16" s="128"/>
      <c r="N16" s="129"/>
      <c r="O16" s="143"/>
      <c r="P16" s="130"/>
    </row>
    <row r="17" spans="1:16" ht="31.5" customHeight="1">
      <c r="A17" s="125">
        <f>Seznam!B33</f>
        <v>16</v>
      </c>
      <c r="B17" s="126" t="str">
        <f>Seznam!C33</f>
        <v>Permedlová Nikola</v>
      </c>
      <c r="C17" s="117">
        <f>Seznam!D33</f>
        <v>0</v>
      </c>
      <c r="D17" s="127" t="str">
        <f>Seznam!E33</f>
        <v>RG Proactive Milevsko</v>
      </c>
      <c r="E17" s="271" t="str">
        <f>Seznam!F33</f>
        <v>CZE</v>
      </c>
      <c r="F17" s="176"/>
      <c r="G17" s="128"/>
      <c r="H17" s="128"/>
      <c r="I17" s="129"/>
      <c r="J17" s="142"/>
      <c r="K17" s="128"/>
      <c r="L17" s="128"/>
      <c r="M17" s="128"/>
      <c r="N17" s="129"/>
      <c r="O17" s="143"/>
      <c r="P17" s="130"/>
    </row>
    <row r="18" spans="1:16" ht="31.5" customHeight="1">
      <c r="A18" s="125">
        <f>Seznam!B34</f>
        <v>17</v>
      </c>
      <c r="B18" s="126" t="str">
        <f>Seznam!C34</f>
        <v>Kotašková Elen</v>
      </c>
      <c r="C18" s="117">
        <f>Seznam!D34</f>
        <v>2009</v>
      </c>
      <c r="D18" s="127" t="str">
        <f>Seznam!E34</f>
        <v>SKMG Máj České Budějovice</v>
      </c>
      <c r="E18" s="271" t="str">
        <f>Seznam!F34</f>
        <v>CZE</v>
      </c>
      <c r="F18" s="176"/>
      <c r="G18" s="128"/>
      <c r="H18" s="128"/>
      <c r="I18" s="129"/>
      <c r="J18" s="142"/>
      <c r="K18" s="128"/>
      <c r="L18" s="128"/>
      <c r="M18" s="128"/>
      <c r="N18" s="129"/>
      <c r="O18" s="143"/>
      <c r="P18" s="130"/>
    </row>
    <row r="19" spans="1:16" ht="31.5" customHeight="1">
      <c r="A19" s="125">
        <f>Seznam!B35</f>
        <v>18</v>
      </c>
      <c r="B19" s="126" t="str">
        <f>Seznam!C35</f>
        <v>Churanová Amélie</v>
      </c>
      <c r="C19" s="117">
        <f>Seznam!D35</f>
        <v>2009</v>
      </c>
      <c r="D19" s="127" t="str">
        <f>Seznam!E35</f>
        <v>SKMG Máj České Budějovice</v>
      </c>
      <c r="E19" s="271" t="str">
        <f>Seznam!F35</f>
        <v>CZE</v>
      </c>
      <c r="F19" s="176"/>
      <c r="G19" s="128"/>
      <c r="H19" s="128"/>
      <c r="I19" s="129"/>
      <c r="J19" s="142"/>
      <c r="K19" s="128"/>
      <c r="L19" s="128"/>
      <c r="M19" s="128"/>
      <c r="N19" s="129"/>
      <c r="O19" s="143"/>
      <c r="P19" s="130"/>
    </row>
    <row r="20" spans="1:16" ht="31.5" customHeight="1">
      <c r="A20" s="125">
        <f>Seznam!B36</f>
        <v>19</v>
      </c>
      <c r="B20" s="126" t="str">
        <f>Seznam!C36</f>
        <v>Lacinová Andrea</v>
      </c>
      <c r="C20" s="117">
        <f>Seznam!D36</f>
        <v>2009</v>
      </c>
      <c r="D20" s="127" t="str">
        <f>Seznam!E36</f>
        <v>SKMG Máj České Budějovice</v>
      </c>
      <c r="E20" s="271" t="str">
        <f>Seznam!F36</f>
        <v>CZE</v>
      </c>
      <c r="F20" s="176"/>
      <c r="G20" s="128"/>
      <c r="H20" s="128"/>
      <c r="I20" s="129"/>
      <c r="J20" s="142"/>
      <c r="K20" s="128"/>
      <c r="L20" s="128"/>
      <c r="M20" s="128"/>
      <c r="N20" s="129"/>
      <c r="O20" s="143"/>
      <c r="P20" s="130"/>
    </row>
  </sheetData>
  <sheetProtection/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6">
      <selection activeCell="R12" sqref="R12"/>
    </sheetView>
  </sheetViews>
  <sheetFormatPr defaultColWidth="9.00390625" defaultRowHeight="12.75"/>
  <cols>
    <col min="1" max="1" width="10.75390625" style="0" customWidth="1"/>
    <col min="2" max="2" width="31.00390625" style="0" customWidth="1"/>
    <col min="3" max="3" width="9.00390625" style="0" customWidth="1"/>
    <col min="4" max="4" width="32.125" style="0" customWidth="1"/>
    <col min="5" max="5" width="5.625" style="0" customWidth="1"/>
    <col min="6" max="16" width="10.75390625" style="0" customWidth="1"/>
  </cols>
  <sheetData>
    <row r="1" spans="1:16" ht="22.5">
      <c r="A1" s="1" t="s">
        <v>1052</v>
      </c>
      <c r="C1" s="3"/>
      <c r="D1" s="461" t="str">
        <f>Název</f>
        <v>3. závod 28. ročníku Jihočeské ligy</v>
      </c>
      <c r="E1" s="461"/>
      <c r="F1" s="461"/>
      <c r="G1" s="461"/>
      <c r="H1" s="461"/>
      <c r="I1" s="461"/>
      <c r="J1" s="461"/>
      <c r="K1" s="461"/>
      <c r="L1" s="29"/>
      <c r="M1" s="112"/>
      <c r="P1" s="113" t="str">
        <f>Datum</f>
        <v>2. března 2019</v>
      </c>
    </row>
    <row r="2" spans="1:16" ht="23.25">
      <c r="A2" s="1"/>
      <c r="C2" s="3"/>
      <c r="D2" s="1"/>
      <c r="E2" s="232"/>
      <c r="F2" s="112"/>
      <c r="G2" s="112"/>
      <c r="H2" s="112"/>
      <c r="I2" s="112"/>
      <c r="J2" s="112"/>
      <c r="K2" s="112"/>
      <c r="L2" s="112"/>
      <c r="M2" s="112"/>
      <c r="P2" s="113" t="str">
        <f>Místo</f>
        <v>Milevsko</v>
      </c>
    </row>
    <row r="3" spans="1:15" ht="24" thickBot="1">
      <c r="A3" s="390" t="s">
        <v>1385</v>
      </c>
      <c r="B3" s="131"/>
      <c r="C3" s="131"/>
      <c r="D3" s="131"/>
      <c r="E3" s="233"/>
      <c r="F3" s="112"/>
      <c r="G3" s="112"/>
      <c r="H3" s="112"/>
      <c r="I3" s="112"/>
      <c r="J3" s="112"/>
      <c r="K3" s="112"/>
      <c r="L3" s="112"/>
      <c r="M3" s="112"/>
      <c r="N3" s="1"/>
      <c r="O3" s="114"/>
    </row>
    <row r="4" spans="1:16" ht="31.5" customHeight="1" thickTop="1">
      <c r="A4" s="469" t="s">
        <v>0</v>
      </c>
      <c r="B4" s="471" t="s">
        <v>1</v>
      </c>
      <c r="C4" s="471" t="s">
        <v>2</v>
      </c>
      <c r="D4" s="473" t="s">
        <v>3</v>
      </c>
      <c r="E4" s="475" t="s">
        <v>4</v>
      </c>
      <c r="F4" s="477" t="str">
        <f>Kat8S1</f>
        <v>sestava s libovolným náčiním</v>
      </c>
      <c r="G4" s="478"/>
      <c r="H4" s="478"/>
      <c r="I4" s="479"/>
      <c r="J4" s="477" t="str">
        <f>Kat8S2</f>
        <v>sestava s libovolným náčiním</v>
      </c>
      <c r="K4" s="478"/>
      <c r="L4" s="478"/>
      <c r="M4" s="478"/>
      <c r="N4" s="479"/>
      <c r="O4" s="465" t="s">
        <v>13</v>
      </c>
      <c r="P4" s="467" t="s">
        <v>1053</v>
      </c>
    </row>
    <row r="5" spans="1:16" ht="31.5" customHeight="1" thickBot="1">
      <c r="A5" s="470">
        <v>0</v>
      </c>
      <c r="B5" s="472">
        <v>0</v>
      </c>
      <c r="C5" s="472">
        <v>0</v>
      </c>
      <c r="D5" s="474">
        <v>0</v>
      </c>
      <c r="E5" s="476"/>
      <c r="F5" s="178" t="s">
        <v>8</v>
      </c>
      <c r="G5" s="132" t="s">
        <v>11</v>
      </c>
      <c r="H5" s="132" t="s">
        <v>5</v>
      </c>
      <c r="I5" s="133" t="s">
        <v>6</v>
      </c>
      <c r="J5" s="124" t="s">
        <v>1050</v>
      </c>
      <c r="K5" s="132" t="s">
        <v>8</v>
      </c>
      <c r="L5" s="132" t="s">
        <v>11</v>
      </c>
      <c r="M5" s="132" t="s">
        <v>5</v>
      </c>
      <c r="N5" s="133" t="s">
        <v>6</v>
      </c>
      <c r="O5" s="466">
        <v>0</v>
      </c>
      <c r="P5" s="468">
        <v>0</v>
      </c>
    </row>
    <row r="6" spans="1:16" ht="31.5" customHeight="1" thickTop="1">
      <c r="A6" s="134">
        <f>Seznam!B37</f>
        <v>1</v>
      </c>
      <c r="B6" s="135" t="str">
        <f>Seznam!C37</f>
        <v>Berchová Jolana</v>
      </c>
      <c r="C6" s="116">
        <f>Seznam!D37</f>
        <v>2007</v>
      </c>
      <c r="D6" s="136" t="str">
        <f>Seznam!E37</f>
        <v>SKMG Máj České Budějovice</v>
      </c>
      <c r="E6" s="270" t="str">
        <f>Seznam!F60</f>
        <v>CZE</v>
      </c>
      <c r="F6" s="175"/>
      <c r="G6" s="137"/>
      <c r="H6" s="137"/>
      <c r="I6" s="138"/>
      <c r="J6" s="139"/>
      <c r="K6" s="137"/>
      <c r="L6" s="137"/>
      <c r="M6" s="137"/>
      <c r="N6" s="138"/>
      <c r="O6" s="140"/>
      <c r="P6" s="141"/>
    </row>
    <row r="7" spans="1:16" ht="31.5" customHeight="1">
      <c r="A7" s="125">
        <f>Seznam!B38</f>
        <v>2</v>
      </c>
      <c r="B7" s="126" t="str">
        <f>Seznam!C38</f>
        <v>Deimová Anna</v>
      </c>
      <c r="C7" s="117">
        <f>Seznam!D38</f>
        <v>2007</v>
      </c>
      <c r="D7" s="127" t="str">
        <f>Seznam!E38</f>
        <v>GSK Tábor</v>
      </c>
      <c r="E7" s="271" t="str">
        <f>Seznam!F61</f>
        <v>CZE</v>
      </c>
      <c r="F7" s="176"/>
      <c r="G7" s="128"/>
      <c r="H7" s="128"/>
      <c r="I7" s="129"/>
      <c r="J7" s="142" t="s">
        <v>1256</v>
      </c>
      <c r="K7" s="128"/>
      <c r="L7" s="128"/>
      <c r="M7" s="128"/>
      <c r="N7" s="129"/>
      <c r="O7" s="143"/>
      <c r="P7" s="130"/>
    </row>
    <row r="8" spans="1:16" ht="31.5" customHeight="1">
      <c r="A8" s="125">
        <f>Seznam!B39</f>
        <v>3</v>
      </c>
      <c r="B8" s="126" t="str">
        <f>Seznam!C39</f>
        <v>Hadačová Vanda</v>
      </c>
      <c r="C8" s="117">
        <f>Seznam!D39</f>
        <v>2007</v>
      </c>
      <c r="D8" s="127" t="str">
        <f>Seznam!E39</f>
        <v>SKMG Máj České Budějovice</v>
      </c>
      <c r="E8" s="271" t="str">
        <f>Seznam!F62</f>
        <v>CZE</v>
      </c>
      <c r="F8" s="176"/>
      <c r="G8" s="128"/>
      <c r="H8" s="128"/>
      <c r="I8" s="129"/>
      <c r="J8" s="142"/>
      <c r="K8" s="128"/>
      <c r="L8" s="128"/>
      <c r="M8" s="128"/>
      <c r="N8" s="129"/>
      <c r="O8" s="143"/>
      <c r="P8" s="130"/>
    </row>
    <row r="9" spans="1:16" ht="31.5" customHeight="1">
      <c r="A9" s="125">
        <f>Seznam!B40</f>
        <v>4</v>
      </c>
      <c r="B9" s="126" t="str">
        <f>Seznam!C40</f>
        <v>Petříková Valentýna</v>
      </c>
      <c r="C9" s="117">
        <f>Seznam!D40</f>
        <v>2007</v>
      </c>
      <c r="D9" s="127" t="str">
        <f>Seznam!E40</f>
        <v>TJ Sokol Bernartice</v>
      </c>
      <c r="E9" s="271" t="str">
        <f>Seznam!F63</f>
        <v>CZE</v>
      </c>
      <c r="F9" s="176"/>
      <c r="G9" s="128"/>
      <c r="H9" s="128"/>
      <c r="I9" s="129"/>
      <c r="J9" s="142"/>
      <c r="K9" s="128"/>
      <c r="L9" s="128"/>
      <c r="M9" s="128"/>
      <c r="N9" s="129"/>
      <c r="O9" s="143"/>
      <c r="P9" s="130"/>
    </row>
    <row r="10" spans="5:13" ht="12.75">
      <c r="E10" s="234"/>
      <c r="F10" s="29"/>
      <c r="G10" s="29"/>
      <c r="H10" s="29"/>
      <c r="I10" s="29"/>
      <c r="J10" s="29"/>
      <c r="K10" s="29"/>
      <c r="L10" s="29"/>
      <c r="M10" s="29"/>
    </row>
    <row r="11" spans="5:13" ht="12.75">
      <c r="E11" s="234"/>
      <c r="F11" s="29"/>
      <c r="G11" s="29"/>
      <c r="H11" s="29"/>
      <c r="I11" s="29"/>
      <c r="J11" s="29"/>
      <c r="K11" s="29"/>
      <c r="L11" s="29"/>
      <c r="M11" s="29"/>
    </row>
    <row r="12" spans="5:13" ht="12.75">
      <c r="E12" s="234"/>
      <c r="F12" s="29"/>
      <c r="G12" s="29"/>
      <c r="H12" s="29"/>
      <c r="I12" s="29"/>
      <c r="J12" s="29"/>
      <c r="K12" s="29"/>
      <c r="L12" s="29"/>
      <c r="M12" s="29"/>
    </row>
    <row r="13" spans="5:13" ht="12.75">
      <c r="E13" s="234"/>
      <c r="F13" s="29"/>
      <c r="G13" s="29"/>
      <c r="H13" s="29"/>
      <c r="I13" s="29"/>
      <c r="J13" s="29"/>
      <c r="K13" s="29"/>
      <c r="L13" s="29"/>
      <c r="M13" s="29"/>
    </row>
    <row r="14" spans="5:13" ht="12.75">
      <c r="E14" s="234"/>
      <c r="F14" s="29"/>
      <c r="G14" s="29"/>
      <c r="H14" s="29"/>
      <c r="I14" s="29"/>
      <c r="J14" s="29"/>
      <c r="K14" s="29"/>
      <c r="L14" s="29"/>
      <c r="M14" s="29"/>
    </row>
    <row r="15" spans="5:13" ht="12.75">
      <c r="E15" s="234"/>
      <c r="F15" s="29"/>
      <c r="G15" s="29"/>
      <c r="H15" s="29"/>
      <c r="I15" s="29"/>
      <c r="J15" s="29"/>
      <c r="K15" s="29"/>
      <c r="L15" s="29"/>
      <c r="M15" s="29"/>
    </row>
    <row r="16" spans="5:13" ht="12.75">
      <c r="E16" s="234"/>
      <c r="F16" s="29"/>
      <c r="G16" s="29"/>
      <c r="H16" s="29"/>
      <c r="I16" s="29"/>
      <c r="J16" s="29"/>
      <c r="K16" s="29"/>
      <c r="L16" s="29"/>
      <c r="M16" s="29"/>
    </row>
    <row r="17" spans="5:13" ht="12.75">
      <c r="E17" s="234"/>
      <c r="F17" s="29"/>
      <c r="G17" s="29"/>
      <c r="H17" s="29"/>
      <c r="I17" s="29"/>
      <c r="J17" s="29"/>
      <c r="K17" s="29"/>
      <c r="L17" s="29"/>
      <c r="M17" s="29"/>
    </row>
    <row r="18" spans="1:15" ht="24" thickBot="1">
      <c r="A18" s="390" t="s">
        <v>1386</v>
      </c>
      <c r="B18" s="131"/>
      <c r="C18" s="131"/>
      <c r="D18" s="131"/>
      <c r="E18" s="233"/>
      <c r="F18" s="112"/>
      <c r="G18" s="112"/>
      <c r="H18" s="112"/>
      <c r="I18" s="112"/>
      <c r="J18" s="112"/>
      <c r="K18" s="112"/>
      <c r="L18" s="112"/>
      <c r="M18" s="112"/>
      <c r="N18" s="1"/>
      <c r="O18" s="114"/>
    </row>
    <row r="19" spans="1:16" ht="31.5" customHeight="1" thickTop="1">
      <c r="A19" s="469" t="s">
        <v>0</v>
      </c>
      <c r="B19" s="471" t="s">
        <v>1</v>
      </c>
      <c r="C19" s="471" t="s">
        <v>2</v>
      </c>
      <c r="D19" s="473" t="s">
        <v>3</v>
      </c>
      <c r="E19" s="475" t="s">
        <v>4</v>
      </c>
      <c r="F19" s="477" t="str">
        <f>Kat8S1</f>
        <v>sestava s libovolným náčiním</v>
      </c>
      <c r="G19" s="478"/>
      <c r="H19" s="478"/>
      <c r="I19" s="479"/>
      <c r="J19" s="477" t="str">
        <f>Kat8S2</f>
        <v>sestava s libovolným náčiním</v>
      </c>
      <c r="K19" s="478"/>
      <c r="L19" s="478"/>
      <c r="M19" s="478"/>
      <c r="N19" s="479"/>
      <c r="O19" s="465" t="s">
        <v>13</v>
      </c>
      <c r="P19" s="467" t="s">
        <v>1053</v>
      </c>
    </row>
    <row r="20" spans="1:16" ht="31.5" customHeight="1" thickBot="1">
      <c r="A20" s="470">
        <v>0</v>
      </c>
      <c r="B20" s="472">
        <v>0</v>
      </c>
      <c r="C20" s="472">
        <v>0</v>
      </c>
      <c r="D20" s="474">
        <v>0</v>
      </c>
      <c r="E20" s="476"/>
      <c r="F20" s="178" t="s">
        <v>8</v>
      </c>
      <c r="G20" s="132" t="s">
        <v>11</v>
      </c>
      <c r="H20" s="132" t="s">
        <v>5</v>
      </c>
      <c r="I20" s="133" t="s">
        <v>6</v>
      </c>
      <c r="J20" s="124" t="s">
        <v>1050</v>
      </c>
      <c r="K20" s="132" t="s">
        <v>8</v>
      </c>
      <c r="L20" s="132" t="s">
        <v>11</v>
      </c>
      <c r="M20" s="132" t="s">
        <v>5</v>
      </c>
      <c r="N20" s="133" t="s">
        <v>6</v>
      </c>
      <c r="O20" s="466">
        <v>0</v>
      </c>
      <c r="P20" s="468">
        <v>0</v>
      </c>
    </row>
    <row r="21" spans="1:16" ht="31.5" customHeight="1" thickTop="1">
      <c r="A21" s="134">
        <f>Seznam!B41</f>
        <v>1</v>
      </c>
      <c r="B21" s="135" t="str">
        <f>Seznam!C41</f>
        <v>Říhová Karolína</v>
      </c>
      <c r="C21" s="116">
        <f>Seznam!D41</f>
        <v>2008</v>
      </c>
      <c r="D21" s="136" t="str">
        <f>Seznam!E41</f>
        <v>SKMG Máj České Budějovice</v>
      </c>
      <c r="E21" s="270" t="e">
        <f>Seznam!#REF!</f>
        <v>#REF!</v>
      </c>
      <c r="F21" s="175"/>
      <c r="G21" s="137"/>
      <c r="H21" s="137"/>
      <c r="I21" s="138"/>
      <c r="J21" s="139"/>
      <c r="K21" s="137"/>
      <c r="L21" s="137"/>
      <c r="M21" s="137"/>
      <c r="N21" s="138"/>
      <c r="O21" s="140"/>
      <c r="P21" s="141"/>
    </row>
    <row r="22" spans="1:16" ht="31.5" customHeight="1">
      <c r="A22" s="125">
        <f>Seznam!B42</f>
        <v>2</v>
      </c>
      <c r="B22" s="126" t="str">
        <f>Seznam!C42</f>
        <v>Procházková Kristina</v>
      </c>
      <c r="C22" s="117">
        <f>Seznam!D42</f>
        <v>2008</v>
      </c>
      <c r="D22" s="127" t="str">
        <f>Seznam!E42</f>
        <v>GSK Tábor</v>
      </c>
      <c r="E22" s="271" t="e">
        <f>Seznam!#REF!</f>
        <v>#REF!</v>
      </c>
      <c r="F22" s="176"/>
      <c r="G22" s="128"/>
      <c r="H22" s="128"/>
      <c r="I22" s="129"/>
      <c r="J22" s="142" t="s">
        <v>1256</v>
      </c>
      <c r="K22" s="128"/>
      <c r="L22" s="128"/>
      <c r="M22" s="128"/>
      <c r="N22" s="129"/>
      <c r="O22" s="143"/>
      <c r="P22" s="130"/>
    </row>
    <row r="23" spans="1:16" ht="31.5" customHeight="1">
      <c r="A23" s="125">
        <f>Seznam!B43</f>
        <v>3</v>
      </c>
      <c r="B23" s="126" t="str">
        <f>Seznam!C43</f>
        <v>Pouzarová Leona</v>
      </c>
      <c r="C23" s="117">
        <f>Seznam!D43</f>
        <v>2008</v>
      </c>
      <c r="D23" s="127" t="str">
        <f>Seznam!E43</f>
        <v>SKMG Máj České Budějovice</v>
      </c>
      <c r="E23" s="271" t="e">
        <f>Seznam!#REF!</f>
        <v>#REF!</v>
      </c>
      <c r="F23" s="176"/>
      <c r="G23" s="128"/>
      <c r="H23" s="128"/>
      <c r="I23" s="129"/>
      <c r="J23" s="142"/>
      <c r="K23" s="128"/>
      <c r="L23" s="128"/>
      <c r="M23" s="128"/>
      <c r="N23" s="129"/>
      <c r="O23" s="143"/>
      <c r="P23" s="130"/>
    </row>
  </sheetData>
  <sheetProtection/>
  <mergeCells count="19">
    <mergeCell ref="D1:K1"/>
    <mergeCell ref="A4:A5"/>
    <mergeCell ref="B4:B5"/>
    <mergeCell ref="C4:C5"/>
    <mergeCell ref="D4:D5"/>
    <mergeCell ref="E4:E5"/>
    <mergeCell ref="F4:I4"/>
    <mergeCell ref="J4:N4"/>
    <mergeCell ref="P19:P20"/>
    <mergeCell ref="O4:O5"/>
    <mergeCell ref="P4:P5"/>
    <mergeCell ref="A19:A20"/>
    <mergeCell ref="B19:B20"/>
    <mergeCell ref="C19:C20"/>
    <mergeCell ref="D19:D20"/>
    <mergeCell ref="E19:E20"/>
    <mergeCell ref="F19:I19"/>
    <mergeCell ref="J19:N19"/>
    <mergeCell ref="O19:O20"/>
  </mergeCells>
  <printOptions/>
  <pageMargins left="0.7086614173228347" right="0.7086614173228347" top="0.7874015748031497" bottom="0.7874015748031497" header="0.31496062992125984" footer="0.31496062992125984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0">
      <selection activeCell="A10" sqref="A10:IV10"/>
    </sheetView>
  </sheetViews>
  <sheetFormatPr defaultColWidth="9.00390625" defaultRowHeight="12.75"/>
  <cols>
    <col min="1" max="1" width="10.75390625" style="0" customWidth="1"/>
    <col min="2" max="2" width="28.375" style="0" bestFit="1" customWidth="1"/>
    <col min="3" max="3" width="9.00390625" style="0" customWidth="1"/>
    <col min="4" max="4" width="51.25390625" style="0" bestFit="1" customWidth="1"/>
    <col min="5" max="5" width="5.625" style="234" bestFit="1" customWidth="1"/>
    <col min="6" max="13" width="10.75390625" style="29" customWidth="1"/>
    <col min="14" max="16" width="10.75390625" style="0" customWidth="1"/>
  </cols>
  <sheetData>
    <row r="1" spans="1:21" ht="22.5">
      <c r="A1" s="1" t="s">
        <v>1052</v>
      </c>
      <c r="C1" s="3"/>
      <c r="D1" s="461" t="str">
        <f>Název</f>
        <v>3. závod 28. ročníku Jihočeské ligy</v>
      </c>
      <c r="E1" s="461"/>
      <c r="F1" s="461"/>
      <c r="G1" s="461"/>
      <c r="H1" s="461"/>
      <c r="I1" s="461"/>
      <c r="J1" s="461"/>
      <c r="K1" s="461"/>
      <c r="M1" s="112"/>
      <c r="P1" s="113" t="str">
        <f>Datum</f>
        <v>2. března 2019</v>
      </c>
      <c r="Q1" s="112"/>
      <c r="R1" s="112"/>
      <c r="S1" s="112"/>
      <c r="T1" s="112"/>
      <c r="U1" s="1"/>
    </row>
    <row r="2" spans="1:21" ht="23.25">
      <c r="A2" s="1"/>
      <c r="C2" s="3"/>
      <c r="D2" s="1"/>
      <c r="E2" s="232"/>
      <c r="F2" s="112"/>
      <c r="G2" s="112"/>
      <c r="H2" s="112"/>
      <c r="I2" s="112"/>
      <c r="J2" s="112"/>
      <c r="K2" s="112"/>
      <c r="L2" s="112"/>
      <c r="M2" s="112"/>
      <c r="P2" s="113" t="str">
        <f>Místo</f>
        <v>Milevsko</v>
      </c>
      <c r="Q2" s="112"/>
      <c r="R2" s="112"/>
      <c r="S2" s="112"/>
      <c r="T2" s="112"/>
      <c r="U2" s="1"/>
    </row>
    <row r="3" spans="1:15" ht="24" thickBot="1">
      <c r="A3" s="390" t="s">
        <v>1387</v>
      </c>
      <c r="B3" s="131"/>
      <c r="C3" s="131"/>
      <c r="D3" s="131"/>
      <c r="E3" s="235"/>
      <c r="F3" s="112"/>
      <c r="G3" s="112"/>
      <c r="H3" s="112"/>
      <c r="I3" s="112"/>
      <c r="J3" s="112"/>
      <c r="K3" s="112"/>
      <c r="L3" s="112"/>
      <c r="M3" s="112"/>
      <c r="N3" s="1"/>
      <c r="O3" s="114"/>
    </row>
    <row r="4" spans="1:16" ht="16.5" customHeight="1" thickTop="1">
      <c r="A4" s="469" t="s">
        <v>0</v>
      </c>
      <c r="B4" s="471" t="s">
        <v>1</v>
      </c>
      <c r="C4" s="471" t="s">
        <v>2</v>
      </c>
      <c r="D4" s="473" t="s">
        <v>3</v>
      </c>
      <c r="E4" s="475" t="s">
        <v>4</v>
      </c>
      <c r="F4" s="477" t="str">
        <f>Kat5S1</f>
        <v>sestava s libovolným náčiním</v>
      </c>
      <c r="G4" s="478"/>
      <c r="H4" s="478"/>
      <c r="I4" s="479"/>
      <c r="J4" s="477" t="str">
        <f>Kat5S2</f>
        <v>sestava s libovolným náčiním</v>
      </c>
      <c r="K4" s="478"/>
      <c r="L4" s="478"/>
      <c r="M4" s="478"/>
      <c r="N4" s="479"/>
      <c r="O4" s="465" t="s">
        <v>13</v>
      </c>
      <c r="P4" s="467" t="s">
        <v>1053</v>
      </c>
    </row>
    <row r="5" spans="1:16" ht="16.5" thickBot="1">
      <c r="A5" s="470">
        <v>0</v>
      </c>
      <c r="B5" s="472">
        <v>0</v>
      </c>
      <c r="C5" s="472">
        <v>0</v>
      </c>
      <c r="D5" s="474">
        <v>0</v>
      </c>
      <c r="E5" s="476"/>
      <c r="F5" s="178" t="s">
        <v>8</v>
      </c>
      <c r="G5" s="132" t="s">
        <v>11</v>
      </c>
      <c r="H5" s="132" t="s">
        <v>5</v>
      </c>
      <c r="I5" s="133" t="s">
        <v>6</v>
      </c>
      <c r="J5" s="124" t="s">
        <v>1050</v>
      </c>
      <c r="K5" s="132" t="s">
        <v>8</v>
      </c>
      <c r="L5" s="132" t="s">
        <v>11</v>
      </c>
      <c r="M5" s="132" t="s">
        <v>5</v>
      </c>
      <c r="N5" s="133" t="s">
        <v>6</v>
      </c>
      <c r="O5" s="466">
        <v>0</v>
      </c>
      <c r="P5" s="468">
        <v>0</v>
      </c>
    </row>
    <row r="6" spans="1:16" ht="31.5" customHeight="1" thickBot="1" thickTop="1">
      <c r="A6" s="134">
        <f>Seznam!B44</f>
        <v>1</v>
      </c>
      <c r="B6" s="135" t="str">
        <f>Seznam!C44</f>
        <v>Marousková Sarah</v>
      </c>
      <c r="C6" s="116">
        <f>Seznam!D44</f>
        <v>2007</v>
      </c>
      <c r="D6" s="136" t="str">
        <f>Seznam!E44</f>
        <v>MG TJ Jiskra Humpolec</v>
      </c>
      <c r="E6" s="270" t="str">
        <f>Seznam!F37</f>
        <v>CZE</v>
      </c>
      <c r="F6" s="175"/>
      <c r="G6" s="137"/>
      <c r="H6" s="137"/>
      <c r="I6" s="138"/>
      <c r="J6" s="139"/>
      <c r="K6" s="137"/>
      <c r="L6" s="137"/>
      <c r="M6" s="137"/>
      <c r="N6" s="138"/>
      <c r="O6" s="140"/>
      <c r="P6" s="141"/>
    </row>
    <row r="7" spans="1:16" ht="31.5" customHeight="1" thickBot="1" thickTop="1">
      <c r="A7" s="391">
        <f>Seznam!B45</f>
        <v>4</v>
      </c>
      <c r="B7" s="392" t="str">
        <f>Seznam!C45</f>
        <v>Kalinová Eva</v>
      </c>
      <c r="C7" s="393">
        <f>Seznam!D45</f>
        <v>2008</v>
      </c>
      <c r="D7" s="394" t="str">
        <f>Seznam!E45</f>
        <v>MG TJ Jiskra Humpolec</v>
      </c>
      <c r="E7" s="270" t="str">
        <f>Seznam!F40</f>
        <v>CZE</v>
      </c>
      <c r="F7" s="395"/>
      <c r="G7" s="396"/>
      <c r="H7" s="396"/>
      <c r="I7" s="397"/>
      <c r="J7" s="398"/>
      <c r="K7" s="396"/>
      <c r="L7" s="396"/>
      <c r="M7" s="396"/>
      <c r="N7" s="397"/>
      <c r="O7" s="399"/>
      <c r="P7" s="400"/>
    </row>
    <row r="8" spans="1:16" ht="31.5" customHeight="1" thickBot="1" thickTop="1">
      <c r="A8" s="391">
        <f>Seznam!B46</f>
        <v>5</v>
      </c>
      <c r="B8" s="392" t="str">
        <f>Seznam!C46</f>
        <v>Kadlecová Andrea</v>
      </c>
      <c r="C8" s="393">
        <f>Seznam!D46</f>
        <v>0</v>
      </c>
      <c r="D8" s="394" t="str">
        <f>Seznam!E46</f>
        <v>GSK Tábor</v>
      </c>
      <c r="E8" s="270" t="str">
        <f>Seznam!F41</f>
        <v>CZE</v>
      </c>
      <c r="F8" s="395"/>
      <c r="G8" s="396"/>
      <c r="H8" s="396"/>
      <c r="I8" s="397"/>
      <c r="J8" s="398"/>
      <c r="K8" s="396"/>
      <c r="L8" s="396"/>
      <c r="M8" s="396"/>
      <c r="N8" s="397"/>
      <c r="O8" s="399"/>
      <c r="P8" s="400"/>
    </row>
    <row r="9" spans="1:16" ht="31.5" customHeight="1" thickBot="1" thickTop="1">
      <c r="A9" s="391">
        <f>Seznam!B47</f>
        <v>7</v>
      </c>
      <c r="B9" s="392" t="str">
        <f>Seznam!C47</f>
        <v>Králová Karin</v>
      </c>
      <c r="C9" s="393">
        <f>Seznam!D47</f>
        <v>2008</v>
      </c>
      <c r="D9" s="394" t="str">
        <f>Seznam!E47</f>
        <v>RG Proactive Milevsko</v>
      </c>
      <c r="E9" s="270" t="str">
        <f>Seznam!F43</f>
        <v>CZE</v>
      </c>
      <c r="F9" s="395"/>
      <c r="G9" s="396"/>
      <c r="H9" s="396"/>
      <c r="I9" s="397"/>
      <c r="J9" s="398"/>
      <c r="K9" s="396"/>
      <c r="L9" s="396"/>
      <c r="M9" s="396"/>
      <c r="N9" s="397"/>
      <c r="O9" s="399"/>
      <c r="P9" s="400"/>
    </row>
    <row r="10" spans="1:16" ht="31.5" customHeight="1" thickBot="1" thickTop="1">
      <c r="A10" s="391">
        <f>Seznam!B48</f>
        <v>9</v>
      </c>
      <c r="B10" s="392" t="str">
        <f>Seznam!C48</f>
        <v>Pouličková Gabriela</v>
      </c>
      <c r="C10" s="393">
        <f>Seznam!D48</f>
        <v>2008</v>
      </c>
      <c r="D10" s="394" t="str">
        <f>Seznam!E48</f>
        <v>MG TJ Jiskra Humpolec</v>
      </c>
      <c r="E10" s="270" t="e">
        <f>Seznam!#REF!</f>
        <v>#REF!</v>
      </c>
      <c r="F10" s="395"/>
      <c r="G10" s="396"/>
      <c r="H10" s="396"/>
      <c r="I10" s="397"/>
      <c r="J10" s="398"/>
      <c r="K10" s="396"/>
      <c r="L10" s="396"/>
      <c r="M10" s="396"/>
      <c r="N10" s="397"/>
      <c r="O10" s="399"/>
      <c r="P10" s="400"/>
    </row>
    <row r="11" spans="1:16" ht="31.5" customHeight="1" thickBot="1" thickTop="1">
      <c r="A11" s="391">
        <f>Seznam!B49</f>
        <v>10</v>
      </c>
      <c r="B11" s="392" t="str">
        <f>Seznam!C49</f>
        <v>Šimáková Aneta</v>
      </c>
      <c r="C11" s="393">
        <f>Seznam!D49</f>
        <v>2008</v>
      </c>
      <c r="D11" s="394" t="str">
        <f>Seznam!E49</f>
        <v>RG Proactive Milevsko</v>
      </c>
      <c r="E11" s="270" t="e">
        <f>Seznam!#REF!</f>
        <v>#REF!</v>
      </c>
      <c r="F11" s="395"/>
      <c r="G11" s="396"/>
      <c r="H11" s="396"/>
      <c r="I11" s="397"/>
      <c r="J11" s="398"/>
      <c r="K11" s="396"/>
      <c r="L11" s="396"/>
      <c r="M11" s="396"/>
      <c r="N11" s="397"/>
      <c r="O11" s="399"/>
      <c r="P11" s="400"/>
    </row>
    <row r="12" spans="1:16" ht="31.5" customHeight="1" thickBot="1" thickTop="1">
      <c r="A12" s="391">
        <f>Seznam!B50</f>
        <v>11</v>
      </c>
      <c r="B12" s="392" t="str">
        <f>Seznam!C50</f>
        <v>Benešová Tereza</v>
      </c>
      <c r="C12" s="393">
        <f>Seznam!D50</f>
        <v>2007</v>
      </c>
      <c r="D12" s="394" t="str">
        <f>Seznam!E50</f>
        <v>MG TJ Jiskra Humpolec</v>
      </c>
      <c r="E12" s="270" t="str">
        <f>Seznam!F45</f>
        <v>CZE</v>
      </c>
      <c r="F12" s="395"/>
      <c r="G12" s="396"/>
      <c r="H12" s="396"/>
      <c r="I12" s="397"/>
      <c r="J12" s="398"/>
      <c r="K12" s="396"/>
      <c r="L12" s="396"/>
      <c r="M12" s="396"/>
      <c r="N12" s="397"/>
      <c r="O12" s="399"/>
      <c r="P12" s="400"/>
    </row>
    <row r="13" spans="1:16" ht="31.5" customHeight="1" thickBot="1" thickTop="1">
      <c r="A13" s="391">
        <f>Seznam!B51</f>
        <v>12</v>
      </c>
      <c r="B13" s="392" t="str">
        <f>Seznam!C51</f>
        <v>Blažková Nikola</v>
      </c>
      <c r="C13" s="393">
        <f>Seznam!D51</f>
        <v>2008</v>
      </c>
      <c r="D13" s="394" t="str">
        <f>Seznam!E51</f>
        <v>RG Proactive Milevsko</v>
      </c>
      <c r="E13" s="270" t="str">
        <f>Seznam!F46</f>
        <v>CZE</v>
      </c>
      <c r="F13" s="395"/>
      <c r="G13" s="396"/>
      <c r="H13" s="396"/>
      <c r="I13" s="397"/>
      <c r="J13" s="398"/>
      <c r="K13" s="396"/>
      <c r="L13" s="396"/>
      <c r="M13" s="396"/>
      <c r="N13" s="397"/>
      <c r="O13" s="399"/>
      <c r="P13" s="400"/>
    </row>
    <row r="14" spans="1:16" ht="31.5" customHeight="1" thickTop="1">
      <c r="A14" s="125">
        <f>Seznam!B52</f>
        <v>13</v>
      </c>
      <c r="B14" s="126" t="str">
        <f>Seznam!C52</f>
        <v>Čechová Martina</v>
      </c>
      <c r="C14" s="117">
        <f>Seznam!D52</f>
        <v>2007</v>
      </c>
      <c r="D14" s="127" t="str">
        <f>Seznam!E52</f>
        <v>MG TJ Jiskra Humpolec</v>
      </c>
      <c r="E14" s="270" t="e">
        <f>Seznam!#REF!</f>
        <v>#REF!</v>
      </c>
      <c r="F14" s="176"/>
      <c r="G14" s="128"/>
      <c r="H14" s="128"/>
      <c r="I14" s="129"/>
      <c r="J14" s="142" t="s">
        <v>1256</v>
      </c>
      <c r="K14" s="128"/>
      <c r="L14" s="128"/>
      <c r="M14" s="128"/>
      <c r="N14" s="129"/>
      <c r="O14" s="143"/>
      <c r="P14" s="130"/>
    </row>
  </sheetData>
  <sheetProtection/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22">
      <selection activeCell="A17" sqref="A17:IV17"/>
    </sheetView>
  </sheetViews>
  <sheetFormatPr defaultColWidth="9.00390625" defaultRowHeight="12.75"/>
  <cols>
    <col min="1" max="1" width="10.75390625" style="0" customWidth="1"/>
    <col min="2" max="2" width="23.375" style="0" bestFit="1" customWidth="1"/>
    <col min="3" max="3" width="9.00390625" style="0" customWidth="1"/>
    <col min="4" max="4" width="34.125" style="0" bestFit="1" customWidth="1"/>
    <col min="5" max="5" width="5.625" style="234" bestFit="1" customWidth="1"/>
    <col min="6" max="13" width="10.75390625" style="29" customWidth="1"/>
    <col min="14" max="16" width="10.75390625" style="0" customWidth="1"/>
  </cols>
  <sheetData>
    <row r="1" spans="1:21" ht="22.5">
      <c r="A1" s="1" t="s">
        <v>1052</v>
      </c>
      <c r="C1" s="3"/>
      <c r="D1" s="461" t="str">
        <f>Název</f>
        <v>3. závod 28. ročníku Jihočeské ligy</v>
      </c>
      <c r="E1" s="461"/>
      <c r="F1" s="461"/>
      <c r="G1" s="461"/>
      <c r="H1" s="461"/>
      <c r="I1" s="461"/>
      <c r="J1" s="461"/>
      <c r="K1" s="461"/>
      <c r="M1" s="112"/>
      <c r="P1" s="113" t="str">
        <f>Datum</f>
        <v>2. března 2019</v>
      </c>
      <c r="Q1" s="112"/>
      <c r="R1" s="112"/>
      <c r="S1" s="112"/>
      <c r="T1" s="112"/>
      <c r="U1" s="1"/>
    </row>
    <row r="2" spans="1:21" ht="23.25">
      <c r="A2" s="1"/>
      <c r="C2" s="3"/>
      <c r="D2" s="1"/>
      <c r="E2" s="232"/>
      <c r="F2" s="112"/>
      <c r="G2" s="112"/>
      <c r="H2" s="112"/>
      <c r="I2" s="112"/>
      <c r="J2" s="112"/>
      <c r="K2" s="112"/>
      <c r="L2" s="112"/>
      <c r="M2" s="112"/>
      <c r="P2" s="113" t="str">
        <f>Místo</f>
        <v>Milevsko</v>
      </c>
      <c r="Q2" s="112"/>
      <c r="R2" s="112"/>
      <c r="S2" s="112"/>
      <c r="T2" s="112"/>
      <c r="U2" s="1"/>
    </row>
    <row r="3" spans="1:15" ht="24" thickBot="1">
      <c r="A3" s="390" t="s">
        <v>1390</v>
      </c>
      <c r="B3" s="131"/>
      <c r="C3" s="131"/>
      <c r="D3" s="131"/>
      <c r="E3" s="233"/>
      <c r="F3" s="112"/>
      <c r="G3" s="112"/>
      <c r="H3" s="112"/>
      <c r="I3" s="112"/>
      <c r="J3" s="112"/>
      <c r="K3" s="112"/>
      <c r="L3" s="112"/>
      <c r="M3" s="112"/>
      <c r="N3" s="1"/>
      <c r="O3" s="114"/>
    </row>
    <row r="4" spans="1:16" ht="16.5" customHeight="1" thickTop="1">
      <c r="A4" s="469" t="s">
        <v>0</v>
      </c>
      <c r="B4" s="471" t="s">
        <v>1</v>
      </c>
      <c r="C4" s="471" t="s">
        <v>2</v>
      </c>
      <c r="D4" s="473" t="s">
        <v>3</v>
      </c>
      <c r="E4" s="475" t="s">
        <v>4</v>
      </c>
      <c r="F4" s="477" t="str">
        <f>Kat6S1</f>
        <v>sestava s libovolným náčiním</v>
      </c>
      <c r="G4" s="478"/>
      <c r="H4" s="478"/>
      <c r="I4" s="479"/>
      <c r="J4" s="477" t="str">
        <f>Kat6S2</f>
        <v>sestava s libovolným náčiním</v>
      </c>
      <c r="K4" s="478"/>
      <c r="L4" s="478"/>
      <c r="M4" s="478"/>
      <c r="N4" s="479"/>
      <c r="O4" s="465" t="s">
        <v>13</v>
      </c>
      <c r="P4" s="467" t="s">
        <v>1053</v>
      </c>
    </row>
    <row r="5" spans="1:16" ht="16.5" thickBot="1">
      <c r="A5" s="470">
        <v>0</v>
      </c>
      <c r="B5" s="472">
        <v>0</v>
      </c>
      <c r="C5" s="472">
        <v>0</v>
      </c>
      <c r="D5" s="474">
        <v>0</v>
      </c>
      <c r="E5" s="476"/>
      <c r="F5" s="178" t="s">
        <v>8</v>
      </c>
      <c r="G5" s="132" t="s">
        <v>11</v>
      </c>
      <c r="H5" s="132" t="s">
        <v>5</v>
      </c>
      <c r="I5" s="133" t="s">
        <v>6</v>
      </c>
      <c r="J5" s="124" t="s">
        <v>1050</v>
      </c>
      <c r="K5" s="132" t="s">
        <v>8</v>
      </c>
      <c r="L5" s="132" t="s">
        <v>11</v>
      </c>
      <c r="M5" s="132" t="s">
        <v>5</v>
      </c>
      <c r="N5" s="133" t="s">
        <v>6</v>
      </c>
      <c r="O5" s="466">
        <v>0</v>
      </c>
      <c r="P5" s="468">
        <v>0</v>
      </c>
    </row>
    <row r="6" spans="1:16" ht="31.5" customHeight="1" thickTop="1">
      <c r="A6" s="125">
        <f>Seznam!B53</f>
        <v>2</v>
      </c>
      <c r="B6" s="126" t="str">
        <f>Seznam!C53</f>
        <v>Komendová Nikola</v>
      </c>
      <c r="C6" s="117">
        <f>Seznam!D53</f>
        <v>0</v>
      </c>
      <c r="D6" s="127" t="str">
        <f>Seznam!E53</f>
        <v>GSK Tábor</v>
      </c>
      <c r="E6" s="271" t="str">
        <f>Seznam!F53</f>
        <v>CZE</v>
      </c>
      <c r="F6" s="176"/>
      <c r="G6" s="128"/>
      <c r="H6" s="128"/>
      <c r="I6" s="129"/>
      <c r="J6" s="142" t="s">
        <v>1256</v>
      </c>
      <c r="K6" s="128"/>
      <c r="L6" s="128"/>
      <c r="M6" s="128"/>
      <c r="N6" s="129"/>
      <c r="O6" s="143"/>
      <c r="P6" s="130"/>
    </row>
    <row r="7" spans="1:16" ht="31.5" customHeight="1">
      <c r="A7" s="125">
        <f>Seznam!B54</f>
        <v>3</v>
      </c>
      <c r="B7" s="126" t="str">
        <f>Seznam!C54</f>
        <v>Bromová Klára</v>
      </c>
      <c r="C7" s="117">
        <f>Seznam!D54</f>
        <v>2006</v>
      </c>
      <c r="D7" s="127" t="str">
        <f>Seznam!E54</f>
        <v>RG Proactive Milevsko</v>
      </c>
      <c r="E7" s="271" t="str">
        <f>Seznam!F54</f>
        <v>CZE</v>
      </c>
      <c r="F7" s="176"/>
      <c r="G7" s="128"/>
      <c r="H7" s="128"/>
      <c r="I7" s="129"/>
      <c r="J7" s="142"/>
      <c r="K7" s="128"/>
      <c r="L7" s="128"/>
      <c r="M7" s="128"/>
      <c r="N7" s="129"/>
      <c r="O7" s="143"/>
      <c r="P7" s="130"/>
    </row>
    <row r="8" spans="1:16" ht="31.5" customHeight="1">
      <c r="A8" s="125">
        <f>Seznam!B55</f>
        <v>4</v>
      </c>
      <c r="B8" s="126" t="str">
        <f>Seznam!C55</f>
        <v>Němcová Aneta</v>
      </c>
      <c r="C8" s="117">
        <f>Seznam!D55</f>
        <v>2006</v>
      </c>
      <c r="D8" s="127" t="str">
        <f>Seznam!E55</f>
        <v>MG TJ Jiskra Humpolec</v>
      </c>
      <c r="E8" s="271" t="str">
        <f>Seznam!F55</f>
        <v>CZE</v>
      </c>
      <c r="F8" s="176"/>
      <c r="G8" s="128"/>
      <c r="H8" s="128"/>
      <c r="I8" s="129"/>
      <c r="J8" s="142"/>
      <c r="K8" s="128"/>
      <c r="L8" s="128"/>
      <c r="M8" s="128"/>
      <c r="N8" s="129"/>
      <c r="O8" s="143"/>
      <c r="P8" s="130"/>
    </row>
    <row r="10" spans="1:16" ht="45" customHeight="1">
      <c r="A10" s="1"/>
      <c r="C10" s="3"/>
      <c r="D10" s="1"/>
      <c r="E10" s="232"/>
      <c r="F10" s="112"/>
      <c r="G10" s="112"/>
      <c r="H10" s="112"/>
      <c r="I10" s="112"/>
      <c r="J10" s="112"/>
      <c r="K10" s="112"/>
      <c r="L10" s="112"/>
      <c r="M10" s="112"/>
      <c r="P10" s="113"/>
    </row>
    <row r="11" spans="1:15" ht="24" thickBot="1">
      <c r="A11" s="390" t="s">
        <v>1395</v>
      </c>
      <c r="B11" s="131"/>
      <c r="C11" s="131"/>
      <c r="D11" s="131"/>
      <c r="E11" s="233"/>
      <c r="F11" s="112"/>
      <c r="G11" s="112"/>
      <c r="H11" s="112"/>
      <c r="I11" s="112"/>
      <c r="J11" s="112"/>
      <c r="K11" s="112"/>
      <c r="L11" s="112"/>
      <c r="M11" s="112"/>
      <c r="N11" s="1"/>
      <c r="O11" s="114"/>
    </row>
    <row r="12" spans="1:16" ht="16.5" thickTop="1">
      <c r="A12" s="469" t="s">
        <v>0</v>
      </c>
      <c r="B12" s="471" t="s">
        <v>1</v>
      </c>
      <c r="C12" s="471" t="s">
        <v>2</v>
      </c>
      <c r="D12" s="473" t="s">
        <v>3</v>
      </c>
      <c r="E12" s="475" t="s">
        <v>4</v>
      </c>
      <c r="F12" s="477" t="str">
        <f>Kat7S1</f>
        <v>sestava s libovolným náčiním</v>
      </c>
      <c r="G12" s="478"/>
      <c r="H12" s="478"/>
      <c r="I12" s="479"/>
      <c r="J12" s="477" t="str">
        <f>Kat7S2</f>
        <v>sestava s libovolným náčiním</v>
      </c>
      <c r="K12" s="478"/>
      <c r="L12" s="478"/>
      <c r="M12" s="478"/>
      <c r="N12" s="479"/>
      <c r="O12" s="465" t="s">
        <v>13</v>
      </c>
      <c r="P12" s="467" t="s">
        <v>1053</v>
      </c>
    </row>
    <row r="13" spans="1:16" ht="16.5" thickBot="1">
      <c r="A13" s="470">
        <v>0</v>
      </c>
      <c r="B13" s="472">
        <v>0</v>
      </c>
      <c r="C13" s="472">
        <v>0</v>
      </c>
      <c r="D13" s="474">
        <v>0</v>
      </c>
      <c r="E13" s="476"/>
      <c r="F13" s="178" t="s">
        <v>8</v>
      </c>
      <c r="G13" s="132" t="s">
        <v>11</v>
      </c>
      <c r="H13" s="132" t="s">
        <v>5</v>
      </c>
      <c r="I13" s="133" t="s">
        <v>6</v>
      </c>
      <c r="J13" s="124" t="s">
        <v>1050</v>
      </c>
      <c r="K13" s="132" t="s">
        <v>8</v>
      </c>
      <c r="L13" s="132" t="s">
        <v>11</v>
      </c>
      <c r="M13" s="132" t="s">
        <v>5</v>
      </c>
      <c r="N13" s="133" t="s">
        <v>6</v>
      </c>
      <c r="O13" s="466">
        <v>0</v>
      </c>
      <c r="P13" s="468">
        <v>0</v>
      </c>
    </row>
    <row r="14" spans="1:16" ht="31.5" customHeight="1" thickTop="1">
      <c r="A14" s="134">
        <f>Seznam!B57</f>
        <v>1</v>
      </c>
      <c r="B14" s="135" t="str">
        <f>Seznam!C57</f>
        <v>Majerová Karolína</v>
      </c>
      <c r="C14" s="116">
        <f>Seznam!D57</f>
        <v>2004</v>
      </c>
      <c r="D14" s="136" t="str">
        <f>Seznam!E57</f>
        <v>SKMG Máj České Budějovice</v>
      </c>
      <c r="E14" s="270" t="str">
        <f>Seznam!F57</f>
        <v>CZE</v>
      </c>
      <c r="F14" s="175"/>
      <c r="G14" s="137"/>
      <c r="H14" s="137"/>
      <c r="I14" s="138"/>
      <c r="J14" s="139"/>
      <c r="K14" s="137"/>
      <c r="L14" s="137"/>
      <c r="M14" s="137"/>
      <c r="N14" s="138"/>
      <c r="O14" s="140"/>
      <c r="P14" s="141"/>
    </row>
    <row r="15" spans="1:16" ht="31.5" customHeight="1">
      <c r="A15" s="150">
        <f>Seznam!B58</f>
        <v>2</v>
      </c>
      <c r="B15" s="151" t="str">
        <f>Seznam!C58</f>
        <v>Bretšnajdrová Lucie</v>
      </c>
      <c r="C15" s="118">
        <f>Seznam!D58</f>
        <v>0</v>
      </c>
      <c r="D15" s="152" t="str">
        <f>Seznam!E58</f>
        <v>TJ Slavoj Plzeň</v>
      </c>
      <c r="E15" s="272" t="str">
        <f>Seznam!F58</f>
        <v>CZE</v>
      </c>
      <c r="F15" s="186"/>
      <c r="G15" s="153"/>
      <c r="H15" s="153"/>
      <c r="I15" s="154"/>
      <c r="J15" s="184"/>
      <c r="K15" s="153"/>
      <c r="L15" s="153"/>
      <c r="M15" s="153"/>
      <c r="N15" s="154"/>
      <c r="O15" s="185"/>
      <c r="P15" s="155"/>
    </row>
    <row r="16" spans="1:16" ht="31.5" customHeight="1">
      <c r="A16" s="150">
        <f>Seznam!B59</f>
        <v>3</v>
      </c>
      <c r="B16" s="151" t="str">
        <f>Seznam!C59</f>
        <v>Bendová Barbora  </v>
      </c>
      <c r="C16" s="118">
        <f>Seznam!D59</f>
        <v>0</v>
      </c>
      <c r="D16" s="152" t="str">
        <f>Seznam!E59</f>
        <v>GSK Tábor</v>
      </c>
      <c r="E16" s="272" t="str">
        <f>Seznam!F59</f>
        <v>CZE</v>
      </c>
      <c r="F16" s="186"/>
      <c r="G16" s="153"/>
      <c r="H16" s="153"/>
      <c r="I16" s="154"/>
      <c r="J16" s="184"/>
      <c r="K16" s="153"/>
      <c r="L16" s="153"/>
      <c r="M16" s="153"/>
      <c r="N16" s="154"/>
      <c r="O16" s="185"/>
      <c r="P16" s="155"/>
    </row>
  </sheetData>
  <sheetProtection/>
  <mergeCells count="19">
    <mergeCell ref="O12:O13"/>
    <mergeCell ref="P12:P13"/>
    <mergeCell ref="A12:A13"/>
    <mergeCell ref="B12:B13"/>
    <mergeCell ref="C12:C13"/>
    <mergeCell ref="D12:D13"/>
    <mergeCell ref="E12:E13"/>
    <mergeCell ref="F12:I12"/>
    <mergeCell ref="J12:N12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10.75390625" style="0" customWidth="1"/>
    <col min="2" max="2" width="28.875" style="0" bestFit="1" customWidth="1"/>
    <col min="3" max="3" width="10.375" style="0" customWidth="1"/>
    <col min="4" max="4" width="51.25390625" style="0" bestFit="1" customWidth="1"/>
    <col min="5" max="5" width="5.625" style="234" bestFit="1" customWidth="1"/>
    <col min="6" max="13" width="10.75390625" style="29" customWidth="1"/>
    <col min="14" max="16" width="10.75390625" style="0" customWidth="1"/>
  </cols>
  <sheetData>
    <row r="1" spans="1:21" ht="22.5">
      <c r="A1" s="1" t="s">
        <v>1052</v>
      </c>
      <c r="C1" s="3"/>
      <c r="D1" s="461" t="str">
        <f>Název</f>
        <v>3. závod 28. ročníku Jihočeské ligy</v>
      </c>
      <c r="E1" s="461"/>
      <c r="F1" s="461"/>
      <c r="G1" s="461"/>
      <c r="H1" s="461"/>
      <c r="I1" s="461"/>
      <c r="J1" s="461"/>
      <c r="K1" s="461"/>
      <c r="M1" s="112"/>
      <c r="P1" s="113" t="str">
        <f>Datum</f>
        <v>2. března 2019</v>
      </c>
      <c r="Q1" s="112"/>
      <c r="R1" s="112"/>
      <c r="S1" s="112"/>
      <c r="T1" s="112"/>
      <c r="U1" s="1"/>
    </row>
    <row r="2" spans="1:21" ht="23.25">
      <c r="A2" s="1"/>
      <c r="C2" s="3"/>
      <c r="D2" s="1"/>
      <c r="E2" s="232"/>
      <c r="F2" s="112"/>
      <c r="G2" s="112"/>
      <c r="H2" s="112"/>
      <c r="I2" s="112"/>
      <c r="J2" s="112"/>
      <c r="K2" s="112"/>
      <c r="L2" s="112"/>
      <c r="M2" s="112"/>
      <c r="P2" s="113" t="str">
        <f>Místo</f>
        <v>Milevsko</v>
      </c>
      <c r="Q2" s="112"/>
      <c r="R2" s="112"/>
      <c r="S2" s="112"/>
      <c r="T2" s="112"/>
      <c r="U2" s="1"/>
    </row>
    <row r="3" spans="1:15" ht="24" thickBot="1">
      <c r="A3" s="390" t="s">
        <v>1391</v>
      </c>
      <c r="B3" s="131"/>
      <c r="C3" s="131"/>
      <c r="D3" s="131"/>
      <c r="E3" s="233"/>
      <c r="F3" s="112"/>
      <c r="G3" s="112"/>
      <c r="H3" s="112"/>
      <c r="I3" s="112"/>
      <c r="J3" s="112"/>
      <c r="K3" s="112"/>
      <c r="L3" s="112"/>
      <c r="M3" s="112"/>
      <c r="N3" s="1"/>
      <c r="O3" s="114"/>
    </row>
    <row r="4" spans="1:16" ht="16.5" customHeight="1" thickTop="1">
      <c r="A4" s="469" t="s">
        <v>0</v>
      </c>
      <c r="B4" s="471" t="s">
        <v>1</v>
      </c>
      <c r="C4" s="471" t="s">
        <v>2</v>
      </c>
      <c r="D4" s="473" t="s">
        <v>3</v>
      </c>
      <c r="E4" s="475" t="s">
        <v>4</v>
      </c>
      <c r="F4" s="477" t="str">
        <f>Kat8S1</f>
        <v>sestava s libovolným náčiním</v>
      </c>
      <c r="G4" s="478"/>
      <c r="H4" s="478"/>
      <c r="I4" s="479"/>
      <c r="J4" s="477" t="str">
        <f>Kat8S2</f>
        <v>sestava s libovolným náčiním</v>
      </c>
      <c r="K4" s="478"/>
      <c r="L4" s="478"/>
      <c r="M4" s="478"/>
      <c r="N4" s="479"/>
      <c r="O4" s="465" t="s">
        <v>13</v>
      </c>
      <c r="P4" s="467" t="s">
        <v>1053</v>
      </c>
    </row>
    <row r="5" spans="1:16" ht="16.5" thickBot="1">
      <c r="A5" s="470">
        <v>0</v>
      </c>
      <c r="B5" s="472">
        <v>0</v>
      </c>
      <c r="C5" s="472">
        <v>0</v>
      </c>
      <c r="D5" s="474">
        <v>0</v>
      </c>
      <c r="E5" s="476"/>
      <c r="F5" s="178" t="s">
        <v>8</v>
      </c>
      <c r="G5" s="132" t="s">
        <v>11</v>
      </c>
      <c r="H5" s="132" t="s">
        <v>5</v>
      </c>
      <c r="I5" s="133" t="s">
        <v>6</v>
      </c>
      <c r="J5" s="124" t="s">
        <v>1050</v>
      </c>
      <c r="K5" s="132" t="s">
        <v>8</v>
      </c>
      <c r="L5" s="132" t="s">
        <v>11</v>
      </c>
      <c r="M5" s="132" t="s">
        <v>5</v>
      </c>
      <c r="N5" s="133" t="s">
        <v>6</v>
      </c>
      <c r="O5" s="466">
        <v>0</v>
      </c>
      <c r="P5" s="468">
        <v>0</v>
      </c>
    </row>
    <row r="6" spans="1:16" ht="31.5" customHeight="1" thickTop="1">
      <c r="A6" s="134">
        <f>Seznam!B60</f>
        <v>1</v>
      </c>
      <c r="B6" s="135" t="str">
        <f>Seznam!C60</f>
        <v>Fořtová Denisa</v>
      </c>
      <c r="C6" s="116">
        <f>Seznam!D60</f>
        <v>0</v>
      </c>
      <c r="D6" s="136" t="str">
        <f>Seznam!E60</f>
        <v>RG Proactive Milevsko</v>
      </c>
      <c r="E6" s="270" t="str">
        <f>Seznam!F60</f>
        <v>CZE</v>
      </c>
      <c r="F6" s="175"/>
      <c r="G6" s="137"/>
      <c r="H6" s="137"/>
      <c r="I6" s="138"/>
      <c r="J6" s="139"/>
      <c r="K6" s="137"/>
      <c r="L6" s="137"/>
      <c r="M6" s="137"/>
      <c r="N6" s="138"/>
      <c r="O6" s="140"/>
      <c r="P6" s="141"/>
    </row>
    <row r="7" spans="1:16" ht="31.5" customHeight="1">
      <c r="A7" s="125">
        <f>Seznam!B61</f>
        <v>2</v>
      </c>
      <c r="B7" s="126" t="str">
        <f>Seznam!C61</f>
        <v>Suková Eliška </v>
      </c>
      <c r="C7" s="117">
        <f>Seznam!D61</f>
        <v>1997</v>
      </c>
      <c r="D7" s="127" t="str">
        <f>Seznam!E61</f>
        <v>MG TJ Jiskra Humpolec</v>
      </c>
      <c r="E7" s="271" t="str">
        <f>Seznam!F61</f>
        <v>CZE</v>
      </c>
      <c r="F7" s="176"/>
      <c r="G7" s="128"/>
      <c r="H7" s="128"/>
      <c r="I7" s="129"/>
      <c r="J7" s="142" t="s">
        <v>1256</v>
      </c>
      <c r="K7" s="128"/>
      <c r="L7" s="128"/>
      <c r="M7" s="128"/>
      <c r="N7" s="129"/>
      <c r="O7" s="143"/>
      <c r="P7" s="130"/>
    </row>
    <row r="8" spans="1:16" ht="31.5" customHeight="1">
      <c r="A8" s="125">
        <f>Seznam!B62</f>
        <v>3</v>
      </c>
      <c r="B8" s="126" t="str">
        <f>Seznam!C62</f>
        <v>Korytová Ludmila</v>
      </c>
      <c r="C8" s="117">
        <f>Seznam!D62</f>
        <v>1993</v>
      </c>
      <c r="D8" s="127" t="str">
        <f>Seznam!E62</f>
        <v>RG Proactive Milevsko</v>
      </c>
      <c r="E8" s="271" t="str">
        <f>Seznam!F62</f>
        <v>CZE</v>
      </c>
      <c r="F8" s="176"/>
      <c r="G8" s="128"/>
      <c r="H8" s="128"/>
      <c r="I8" s="129"/>
      <c r="J8" s="142"/>
      <c r="K8" s="128"/>
      <c r="L8" s="128"/>
      <c r="M8" s="128"/>
      <c r="N8" s="129"/>
      <c r="O8" s="143"/>
      <c r="P8" s="130"/>
    </row>
    <row r="9" spans="1:16" ht="31.5" customHeight="1">
      <c r="A9" s="125">
        <f>Seznam!B63</f>
        <v>4</v>
      </c>
      <c r="B9" s="126" t="str">
        <f>Seznam!C63</f>
        <v>Kutišová Tereza</v>
      </c>
      <c r="C9" s="117">
        <f>Seznam!D63</f>
        <v>2003</v>
      </c>
      <c r="D9" s="127" t="str">
        <f>Seznam!E63</f>
        <v>RG Proactive Milevsko</v>
      </c>
      <c r="E9" s="271" t="str">
        <f>Seznam!F63</f>
        <v>CZE</v>
      </c>
      <c r="F9" s="176"/>
      <c r="G9" s="128"/>
      <c r="H9" s="128"/>
      <c r="I9" s="129"/>
      <c r="J9" s="142"/>
      <c r="K9" s="128"/>
      <c r="L9" s="128"/>
      <c r="M9" s="128"/>
      <c r="N9" s="129"/>
      <c r="O9" s="143"/>
      <c r="P9" s="130"/>
    </row>
    <row r="18" spans="1:15" ht="24" thickBot="1">
      <c r="A18" s="390" t="s">
        <v>1392</v>
      </c>
      <c r="B18" s="131"/>
      <c r="C18" s="131"/>
      <c r="D18" s="131"/>
      <c r="E18" s="233"/>
      <c r="F18" s="112"/>
      <c r="G18" s="112"/>
      <c r="H18" s="112"/>
      <c r="I18" s="112"/>
      <c r="J18" s="112"/>
      <c r="K18" s="112"/>
      <c r="L18" s="112"/>
      <c r="M18" s="112"/>
      <c r="N18" s="1"/>
      <c r="O18" s="114"/>
    </row>
    <row r="19" spans="1:16" ht="16.5" thickTop="1">
      <c r="A19" s="469" t="s">
        <v>0</v>
      </c>
      <c r="B19" s="471" t="s">
        <v>1</v>
      </c>
      <c r="C19" s="471" t="s">
        <v>2</v>
      </c>
      <c r="D19" s="473" t="s">
        <v>3</v>
      </c>
      <c r="E19" s="475" t="s">
        <v>4</v>
      </c>
      <c r="F19" s="477" t="str">
        <f>Kat8S1</f>
        <v>sestava s libovolným náčiním</v>
      </c>
      <c r="G19" s="478"/>
      <c r="H19" s="478"/>
      <c r="I19" s="479"/>
      <c r="J19" s="477" t="str">
        <f>Kat8S2</f>
        <v>sestava s libovolným náčiním</v>
      </c>
      <c r="K19" s="478"/>
      <c r="L19" s="478"/>
      <c r="M19" s="478"/>
      <c r="N19" s="479"/>
      <c r="O19" s="465" t="s">
        <v>13</v>
      </c>
      <c r="P19" s="467" t="s">
        <v>1053</v>
      </c>
    </row>
    <row r="20" spans="1:16" ht="16.5" thickBot="1">
      <c r="A20" s="470">
        <v>0</v>
      </c>
      <c r="B20" s="472">
        <v>0</v>
      </c>
      <c r="C20" s="472">
        <v>0</v>
      </c>
      <c r="D20" s="474">
        <v>0</v>
      </c>
      <c r="E20" s="476"/>
      <c r="F20" s="178" t="s">
        <v>8</v>
      </c>
      <c r="G20" s="132" t="s">
        <v>11</v>
      </c>
      <c r="H20" s="132" t="s">
        <v>5</v>
      </c>
      <c r="I20" s="133" t="s">
        <v>6</v>
      </c>
      <c r="J20" s="124" t="s">
        <v>1050</v>
      </c>
      <c r="K20" s="132" t="s">
        <v>8</v>
      </c>
      <c r="L20" s="132" t="s">
        <v>11</v>
      </c>
      <c r="M20" s="132" t="s">
        <v>5</v>
      </c>
      <c r="N20" s="133" t="s">
        <v>6</v>
      </c>
      <c r="O20" s="466">
        <v>0</v>
      </c>
      <c r="P20" s="468">
        <v>0</v>
      </c>
    </row>
    <row r="21" spans="1:16" ht="31.5" customHeight="1" thickTop="1">
      <c r="A21" s="134" t="e">
        <f>Seznam!#REF!</f>
        <v>#REF!</v>
      </c>
      <c r="B21" s="135" t="e">
        <f>Seznam!#REF!</f>
        <v>#REF!</v>
      </c>
      <c r="C21" s="116" t="e">
        <f>Seznam!#REF!</f>
        <v>#REF!</v>
      </c>
      <c r="D21" s="136" t="e">
        <f>Seznam!#REF!</f>
        <v>#REF!</v>
      </c>
      <c r="E21" s="270" t="e">
        <f>Seznam!#REF!</f>
        <v>#REF!</v>
      </c>
      <c r="F21" s="175"/>
      <c r="G21" s="137"/>
      <c r="H21" s="137"/>
      <c r="I21" s="138"/>
      <c r="J21" s="139"/>
      <c r="K21" s="137"/>
      <c r="L21" s="137"/>
      <c r="M21" s="137"/>
      <c r="N21" s="138"/>
      <c r="O21" s="140"/>
      <c r="P21" s="141"/>
    </row>
    <row r="22" spans="1:16" ht="31.5" customHeight="1">
      <c r="A22" s="125" t="e">
        <f>Seznam!#REF!</f>
        <v>#REF!</v>
      </c>
      <c r="B22" s="126" t="e">
        <f>Seznam!#REF!</f>
        <v>#REF!</v>
      </c>
      <c r="C22" s="117" t="e">
        <f>Seznam!#REF!</f>
        <v>#REF!</v>
      </c>
      <c r="D22" s="127" t="e">
        <f>Seznam!#REF!</f>
        <v>#REF!</v>
      </c>
      <c r="E22" s="271" t="e">
        <f>Seznam!#REF!</f>
        <v>#REF!</v>
      </c>
      <c r="F22" s="176"/>
      <c r="G22" s="128"/>
      <c r="H22" s="128"/>
      <c r="I22" s="129"/>
      <c r="J22" s="142" t="s">
        <v>1256</v>
      </c>
      <c r="K22" s="128"/>
      <c r="L22" s="128"/>
      <c r="M22" s="128"/>
      <c r="N22" s="129"/>
      <c r="O22" s="143"/>
      <c r="P22" s="130"/>
    </row>
    <row r="23" spans="1:16" ht="31.5" customHeight="1">
      <c r="A23" s="125" t="e">
        <f>Seznam!#REF!</f>
        <v>#REF!</v>
      </c>
      <c r="B23" s="126" t="e">
        <f>Seznam!#REF!</f>
        <v>#REF!</v>
      </c>
      <c r="C23" s="117" t="e">
        <f>Seznam!#REF!</f>
        <v>#REF!</v>
      </c>
      <c r="D23" s="127" t="e">
        <f>Seznam!#REF!</f>
        <v>#REF!</v>
      </c>
      <c r="E23" s="271" t="e">
        <f>Seznam!#REF!</f>
        <v>#REF!</v>
      </c>
      <c r="F23" s="176"/>
      <c r="G23" s="128"/>
      <c r="H23" s="128"/>
      <c r="I23" s="129"/>
      <c r="J23" s="142"/>
      <c r="K23" s="128"/>
      <c r="L23" s="128"/>
      <c r="M23" s="128"/>
      <c r="N23" s="129"/>
      <c r="O23" s="143"/>
      <c r="P23" s="130"/>
    </row>
  </sheetData>
  <sheetProtection/>
  <mergeCells count="19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  <mergeCell ref="F19:I19"/>
    <mergeCell ref="J19:N19"/>
    <mergeCell ref="O19:O20"/>
    <mergeCell ref="P19:P20"/>
    <mergeCell ref="A19:A20"/>
    <mergeCell ref="B19:B20"/>
    <mergeCell ref="C19:C20"/>
    <mergeCell ref="D19:D20"/>
    <mergeCell ref="E19:E20"/>
  </mergeCells>
  <printOptions horizontalCentered="1"/>
  <pageMargins left="0.3937007874015748" right="0.3937007874015748" top="0.984251968503937" bottom="0.1968503937007874" header="0.5118110236220472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Koryta</dc:creator>
  <cp:keywords/>
  <dc:description/>
  <cp:lastModifiedBy>Veronika</cp:lastModifiedBy>
  <cp:lastPrinted>2019-02-25T07:59:11Z</cp:lastPrinted>
  <dcterms:created xsi:type="dcterms:W3CDTF">2001-03-21T14:10:12Z</dcterms:created>
  <dcterms:modified xsi:type="dcterms:W3CDTF">2019-03-03T07:12:08Z</dcterms:modified>
  <cp:category/>
  <cp:version/>
  <cp:contentType/>
  <cp:contentStatus/>
</cp:coreProperties>
</file>