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730" windowHeight="6675" tabRatio="830" firstSheet="20" activeTab="20"/>
  </bookViews>
  <sheets>
    <sheet name="Seznam" sheetId="74" state="hidden" r:id="rId1"/>
    <sheet name="Popis" sheetId="82" state="hidden" r:id="rId2"/>
    <sheet name="S1+S2" sheetId="152" state="hidden" r:id="rId3"/>
    <sheet name="S3" sheetId="162" state="hidden" r:id="rId4"/>
    <sheet name="S4" sheetId="132" state="hidden" r:id="rId5"/>
    <sheet name="S 5" sheetId="133" state="hidden" r:id="rId6"/>
    <sheet name="S 6" sheetId="135" state="hidden" r:id="rId7"/>
    <sheet name="S 7+S8" sheetId="136" state="hidden" r:id="rId8"/>
    <sheet name="S 9" sheetId="138" state="hidden" r:id="rId9"/>
    <sheet name="S 10" sheetId="150" state="hidden" r:id="rId10"/>
    <sheet name="Z1" sheetId="153" state="hidden" r:id="rId11"/>
    <sheet name="Z2" sheetId="86" state="hidden" r:id="rId12"/>
    <sheet name="Z3" sheetId="154" state="hidden" r:id="rId13"/>
    <sheet name="Z4" sheetId="139" state="hidden" r:id="rId14"/>
    <sheet name="Z5" sheetId="122" state="hidden" r:id="rId15"/>
    <sheet name="Z6" sheetId="123" state="hidden" r:id="rId16"/>
    <sheet name="Z7" sheetId="140" state="hidden" r:id="rId17"/>
    <sheet name="Z8" sheetId="141" state="hidden" r:id="rId18"/>
    <sheet name="Z9" sheetId="142" state="hidden" r:id="rId19"/>
    <sheet name="Z10" sheetId="156" state="hidden" r:id="rId20"/>
    <sheet name="V1+V2" sheetId="93" r:id="rId21"/>
    <sheet name="V3" sheetId="144" r:id="rId22"/>
    <sheet name="V4 Fin" sheetId="164" state="hidden" r:id="rId23"/>
    <sheet name="V 4" sheetId="148" r:id="rId24"/>
    <sheet name="V 5Fin" sheetId="165" state="hidden" r:id="rId25"/>
    <sheet name="V 5" sheetId="120" r:id="rId26"/>
    <sheet name="V 6+V7Fin" sheetId="166" state="hidden" r:id="rId27"/>
    <sheet name="V 6+V7" sheetId="145" r:id="rId28"/>
    <sheet name="V8 Fin" sheetId="167" state="hidden" r:id="rId29"/>
    <sheet name="V8" sheetId="147" r:id="rId30"/>
    <sheet name="V9 Fin" sheetId="168" state="hidden" r:id="rId31"/>
    <sheet name="V9" sheetId="163" r:id="rId32"/>
    <sheet name="V10 Fin" sheetId="169" state="hidden" r:id="rId33"/>
    <sheet name="V10" sheetId="158" r:id="rId34"/>
    <sheet name="Jména" sheetId="84" state="hidden" r:id="rId35"/>
    <sheet name="Příjmení" sheetId="83" state="hidden" r:id="rId36"/>
    <sheet name="V 7" sheetId="146" state="hidden" r:id="rId37"/>
  </sheets>
  <externalReferences>
    <externalReference r:id="rId38"/>
  </externalReferences>
  <definedNames>
    <definedName name="__kat0">Popis!$B$6</definedName>
    <definedName name="__kat1">Popis!$B$7</definedName>
    <definedName name="__kat10" localSheetId="24">Popis!#REF!</definedName>
    <definedName name="__kat10" localSheetId="26">Popis!#REF!</definedName>
    <definedName name="__kat10" localSheetId="32">Popis!#REF!</definedName>
    <definedName name="__kat10" localSheetId="22">Popis!#REF!</definedName>
    <definedName name="__kat10" localSheetId="28">Popis!#REF!</definedName>
    <definedName name="__kat10" localSheetId="30">Popis!#REF!</definedName>
    <definedName name="__kat10">Popis!#REF!</definedName>
    <definedName name="__kat11" localSheetId="24">Popis!#REF!</definedName>
    <definedName name="__kat11" localSheetId="26">Popis!#REF!</definedName>
    <definedName name="__kat11" localSheetId="32">Popis!#REF!</definedName>
    <definedName name="__kat11" localSheetId="22">Popis!#REF!</definedName>
    <definedName name="__kat11" localSheetId="28">Popis!#REF!</definedName>
    <definedName name="__kat11" localSheetId="30">Popis!#REF!</definedName>
    <definedName name="__kat11">Popis!#REF!</definedName>
    <definedName name="__kat2">Popis!$B$8</definedName>
    <definedName name="__kat3">Popis!$B$9</definedName>
    <definedName name="__kat4">Popis!$B$10</definedName>
    <definedName name="__kat5">Popis!$B$11</definedName>
    <definedName name="__kat6">Popis!$B$12</definedName>
    <definedName name="__kat7">Popis!$B$13</definedName>
    <definedName name="__kat8">Popis!$B$14</definedName>
    <definedName name="__kat9">Popis!$B$15</definedName>
    <definedName name="_xlnm._FilterDatabase" localSheetId="34" hidden="1">Jména!$A$2:$B$159</definedName>
    <definedName name="_xlnm._FilterDatabase" localSheetId="0" hidden="1">Seznam!$A$1:$K$168</definedName>
    <definedName name="_kat1" localSheetId="2">[1]Popis!$B$7</definedName>
    <definedName name="_kat1">Popis!$B$7</definedName>
    <definedName name="_kat10" localSheetId="2">[1]Popis!$B$16</definedName>
    <definedName name="_kat10" localSheetId="24">Popis!#REF!</definedName>
    <definedName name="_kat10" localSheetId="26">Popis!#REF!</definedName>
    <definedName name="_kat10" localSheetId="32">Popis!#REF!</definedName>
    <definedName name="_kat10" localSheetId="22">Popis!#REF!</definedName>
    <definedName name="_kat10" localSheetId="28">Popis!#REF!</definedName>
    <definedName name="_kat10" localSheetId="30">Popis!#REF!</definedName>
    <definedName name="_kat10">Popis!#REF!</definedName>
    <definedName name="_kat11" localSheetId="24">Popis!#REF!</definedName>
    <definedName name="_kat11" localSheetId="26">Popis!#REF!</definedName>
    <definedName name="_kat11" localSheetId="32">Popis!#REF!</definedName>
    <definedName name="_kat11" localSheetId="22">Popis!#REF!</definedName>
    <definedName name="_kat11" localSheetId="28">Popis!#REF!</definedName>
    <definedName name="_kat11" localSheetId="30">Popis!#REF!</definedName>
    <definedName name="_kat11">Popis!#REF!</definedName>
    <definedName name="_kat2" localSheetId="2">[1]Popis!$B$8</definedName>
    <definedName name="_kat2">Popis!$B$8</definedName>
    <definedName name="_kat3" localSheetId="2">[1]Popis!$B$9</definedName>
    <definedName name="_kat3">Popis!$B$9</definedName>
    <definedName name="_kat4" localSheetId="2">[1]Popis!$B$10</definedName>
    <definedName name="_kat4">Popis!$B$10</definedName>
    <definedName name="_kat5" localSheetId="2">[1]Popis!$B$11</definedName>
    <definedName name="_kat5">Popis!$B$11</definedName>
    <definedName name="_kat6" localSheetId="2">[1]Popis!$B$12</definedName>
    <definedName name="_kat6">Popis!$B$12</definedName>
    <definedName name="_kat7" localSheetId="2">[1]Popis!$B$13</definedName>
    <definedName name="_kat7">Popis!$B$13</definedName>
    <definedName name="_kat8" localSheetId="2">[1]Popis!$B$14</definedName>
    <definedName name="_kat8">Popis!$B$14</definedName>
    <definedName name="_kat9" localSheetId="2">[1]Popis!$B$15</definedName>
    <definedName name="_kat9">Popis!$B$15</definedName>
    <definedName name="Datum" localSheetId="2">[1]Popis!$B$3</definedName>
    <definedName name="Datum">Popis!$B$3</definedName>
    <definedName name="K11S2" localSheetId="24">Popis!#REF!</definedName>
    <definedName name="K11S2" localSheetId="26">Popis!#REF!</definedName>
    <definedName name="K11S2" localSheetId="32">Popis!#REF!</definedName>
    <definedName name="K11S2" localSheetId="22">Popis!#REF!</definedName>
    <definedName name="K11S2" localSheetId="28">Popis!#REF!</definedName>
    <definedName name="K11S2" localSheetId="30">Popis!#REF!</definedName>
    <definedName name="K11S2">Popis!#REF!</definedName>
    <definedName name="Kat0S1">Popis!$D$6</definedName>
    <definedName name="Kat10S1" localSheetId="2">[1]Popis!$D$16</definedName>
    <definedName name="Kat10S1" localSheetId="24">Popis!#REF!</definedName>
    <definedName name="Kat10S1" localSheetId="26">Popis!#REF!</definedName>
    <definedName name="Kat10S1" localSheetId="32">Popis!#REF!</definedName>
    <definedName name="Kat10S1" localSheetId="22">Popis!#REF!</definedName>
    <definedName name="Kat10S1" localSheetId="28">Popis!#REF!</definedName>
    <definedName name="Kat10S1" localSheetId="30">Popis!#REF!</definedName>
    <definedName name="Kat10S1">Popis!#REF!</definedName>
    <definedName name="Kat10S2" localSheetId="2">[1]Popis!$E$16</definedName>
    <definedName name="Kat10S2" localSheetId="24">Popis!#REF!</definedName>
    <definedName name="Kat10S2" localSheetId="26">Popis!#REF!</definedName>
    <definedName name="Kat10S2" localSheetId="32">Popis!#REF!</definedName>
    <definedName name="Kat10S2" localSheetId="22">Popis!#REF!</definedName>
    <definedName name="Kat10S2" localSheetId="28">Popis!#REF!</definedName>
    <definedName name="Kat10S2" localSheetId="30">Popis!#REF!</definedName>
    <definedName name="Kat10S2">Popis!#REF!</definedName>
    <definedName name="Kat10S3" localSheetId="24">Popis!#REF!</definedName>
    <definedName name="Kat10S3" localSheetId="26">Popis!#REF!</definedName>
    <definedName name="Kat10S3" localSheetId="32">Popis!#REF!</definedName>
    <definedName name="Kat10S3" localSheetId="22">Popis!#REF!</definedName>
    <definedName name="Kat10S3" localSheetId="28">Popis!#REF!</definedName>
    <definedName name="Kat10S3" localSheetId="30">Popis!#REF!</definedName>
    <definedName name="Kat10S3">Popis!#REF!</definedName>
    <definedName name="Kat10S4" localSheetId="24">Popis!#REF!</definedName>
    <definedName name="Kat10S4" localSheetId="26">Popis!#REF!</definedName>
    <definedName name="Kat10S4" localSheetId="32">Popis!#REF!</definedName>
    <definedName name="Kat10S4" localSheetId="22">Popis!#REF!</definedName>
    <definedName name="Kat10S4" localSheetId="28">Popis!#REF!</definedName>
    <definedName name="Kat10S4" localSheetId="30">Popis!#REF!</definedName>
    <definedName name="Kat10S4">Popis!#REF!</definedName>
    <definedName name="Kat11S1" localSheetId="24">Popis!#REF!</definedName>
    <definedName name="Kat11S1" localSheetId="26">Popis!#REF!</definedName>
    <definedName name="Kat11S1" localSheetId="32">Popis!#REF!</definedName>
    <definedName name="Kat11S1" localSheetId="22">Popis!#REF!</definedName>
    <definedName name="Kat11S1" localSheetId="28">Popis!#REF!</definedName>
    <definedName name="Kat11S1" localSheetId="30">Popis!#REF!</definedName>
    <definedName name="Kat11S1">Popis!#REF!</definedName>
    <definedName name="Kat11S2" localSheetId="24">Popis!#REF!</definedName>
    <definedName name="Kat11S2" localSheetId="26">Popis!#REF!</definedName>
    <definedName name="Kat11S2" localSheetId="32">Popis!#REF!</definedName>
    <definedName name="Kat11S2" localSheetId="22">Popis!#REF!</definedName>
    <definedName name="Kat11S2" localSheetId="28">Popis!#REF!</definedName>
    <definedName name="Kat11S2" localSheetId="30">Popis!#REF!</definedName>
    <definedName name="Kat11S2">Popis!#REF!</definedName>
    <definedName name="Kat11S3" localSheetId="24">Popis!#REF!</definedName>
    <definedName name="Kat11S3" localSheetId="26">Popis!#REF!</definedName>
    <definedName name="Kat11S3" localSheetId="32">Popis!#REF!</definedName>
    <definedName name="Kat11S3" localSheetId="22">Popis!#REF!</definedName>
    <definedName name="Kat11S3" localSheetId="28">Popis!#REF!</definedName>
    <definedName name="Kat11S3" localSheetId="30">Popis!#REF!</definedName>
    <definedName name="Kat11S3">Popis!#REF!</definedName>
    <definedName name="Kat11S4" localSheetId="24">Popis!#REF!</definedName>
    <definedName name="Kat11S4" localSheetId="26">Popis!#REF!</definedName>
    <definedName name="Kat11S4" localSheetId="32">Popis!#REF!</definedName>
    <definedName name="Kat11S4" localSheetId="22">Popis!#REF!</definedName>
    <definedName name="Kat11S4" localSheetId="28">Popis!#REF!</definedName>
    <definedName name="Kat11S4" localSheetId="30">Popis!#REF!</definedName>
    <definedName name="Kat11S4">Popis!#REF!</definedName>
    <definedName name="Kat1S1" localSheetId="2">[1]Popis!$D$7</definedName>
    <definedName name="Kat1S1">Popis!$D$7</definedName>
    <definedName name="Kat1S2">Popis!$E$7</definedName>
    <definedName name="Kat1S3">Popis!$F$7</definedName>
    <definedName name="Kat1S4">Popis!$G$7</definedName>
    <definedName name="Kat2S1" localSheetId="2">[1]Popis!$D$8</definedName>
    <definedName name="Kat2S1">Popis!$D$8</definedName>
    <definedName name="Kat2S2">Popis!$E$8</definedName>
    <definedName name="Kat2S3">Popis!$F$8</definedName>
    <definedName name="Kat2S4">Popis!$G$8</definedName>
    <definedName name="Kat3S1" localSheetId="2">[1]Popis!$D$9</definedName>
    <definedName name="Kat3S1">Popis!$D$9</definedName>
    <definedName name="Kat3S2" localSheetId="2">[1]Popis!$E$9</definedName>
    <definedName name="Kat3S2">Popis!$E$9</definedName>
    <definedName name="Kat3S3">Popis!$F$9</definedName>
    <definedName name="Kat3S4">Popis!$G$9</definedName>
    <definedName name="Kat4S1" localSheetId="2">[1]Popis!$D$10</definedName>
    <definedName name="Kat4S1">Popis!$D$10</definedName>
    <definedName name="Kat4S2" localSheetId="2">[1]Popis!$E$10</definedName>
    <definedName name="Kat4S2">Popis!$E$10</definedName>
    <definedName name="Kat4S3">Popis!$F$10</definedName>
    <definedName name="Kat4S4">Popis!$G$10</definedName>
    <definedName name="Kat5S1" localSheetId="2">[1]Popis!$D$11</definedName>
    <definedName name="Kat5S1">Popis!$D$11</definedName>
    <definedName name="Kat5S2" localSheetId="2">[1]Popis!$E$11</definedName>
    <definedName name="Kat5S2">Popis!$E$11</definedName>
    <definedName name="Kat5S3">Popis!$F$11</definedName>
    <definedName name="Kat5S4">Popis!$G$11</definedName>
    <definedName name="Kat5S5">Popis!$D$11</definedName>
    <definedName name="Kat6S1" localSheetId="2">[1]Popis!$D$12</definedName>
    <definedName name="Kat6S1">Popis!$D$12</definedName>
    <definedName name="Kat6S2" localSheetId="2">[1]Popis!$E$12</definedName>
    <definedName name="Kat6S2">Popis!$E$12</definedName>
    <definedName name="Kat6S3">Popis!$F$12</definedName>
    <definedName name="Kat6S4">Popis!$G$12</definedName>
    <definedName name="Kat7S1" localSheetId="2">[1]Popis!$D$13</definedName>
    <definedName name="Kat7S1">Popis!$D$13</definedName>
    <definedName name="Kat7S2" localSheetId="2">[1]Popis!$E$13</definedName>
    <definedName name="Kat7S2">Popis!$E$13</definedName>
    <definedName name="Kat7S3">Popis!$F$13</definedName>
    <definedName name="Kat7S4">Popis!$G$13</definedName>
    <definedName name="Kat8S1" localSheetId="2">[1]Popis!$D$14</definedName>
    <definedName name="Kat8S1">Popis!$D$14</definedName>
    <definedName name="Kat8S2" localSheetId="2">[1]Popis!$E$14</definedName>
    <definedName name="Kat8S2">Popis!$E$14</definedName>
    <definedName name="Kat8S3">Popis!$F$14</definedName>
    <definedName name="Kat8S4">Popis!$G$14</definedName>
    <definedName name="Kat9S1" localSheetId="2">[1]Popis!$D$15</definedName>
    <definedName name="Kat9S1">Popis!$D$15</definedName>
    <definedName name="Kat9S2" localSheetId="2">[1]Popis!$E$15</definedName>
    <definedName name="Kat9S2">Popis!$E$15</definedName>
    <definedName name="Kat9S3">Popis!$F$15</definedName>
    <definedName name="Kat9S4">Popis!$G$15</definedName>
    <definedName name="KatS1">Popis!$D$7</definedName>
    <definedName name="Místo" localSheetId="2">[1]Popis!$B$2</definedName>
    <definedName name="Místo">Popis!$B$2</definedName>
    <definedName name="Název" localSheetId="2">[1]Popis!$B$1</definedName>
    <definedName name="Název">Popis!$B$1</definedName>
    <definedName name="_xlnm.Print_Area" localSheetId="23">'V 4'!$1:$1048576</definedName>
    <definedName name="_xlnm.Print_Area" localSheetId="25">'V 5'!$1:$1048576</definedName>
    <definedName name="_xlnm.Print_Area" localSheetId="24">'V 5Fin'!$1:$1048576</definedName>
    <definedName name="_xlnm.Print_Area" localSheetId="27">'V 6+V7'!$1:$1048576</definedName>
    <definedName name="_xlnm.Print_Area" localSheetId="26">'V 6+V7Fin'!$1:$1048576</definedName>
    <definedName name="_xlnm.Print_Area" localSheetId="36">'V 7'!$1:$1048576</definedName>
    <definedName name="_xlnm.Print_Area" localSheetId="20">'V1+V2'!$1:$1048576</definedName>
    <definedName name="_xlnm.Print_Area" localSheetId="33">'V10'!$1:$1048576</definedName>
    <definedName name="_xlnm.Print_Area" localSheetId="32">'V10 Fin'!$1:$1048576</definedName>
    <definedName name="_xlnm.Print_Area" localSheetId="21">'V3'!$1:$1048576</definedName>
    <definedName name="_xlnm.Print_Area" localSheetId="22">'V4 Fin'!$1:$1048576</definedName>
    <definedName name="_xlnm.Print_Area" localSheetId="29">'V8'!$1:$1048576</definedName>
    <definedName name="_xlnm.Print_Area" localSheetId="28">'V8 Fin'!$1:$1048576</definedName>
    <definedName name="OLE_LINK1" localSheetId="0">Seznam!$C$47</definedName>
    <definedName name="PocetKat1">Popis!$C$7</definedName>
    <definedName name="PocetKat10" localSheetId="24">Popis!#REF!</definedName>
    <definedName name="PocetKat10" localSheetId="26">Popis!#REF!</definedName>
    <definedName name="PocetKat10" localSheetId="32">Popis!#REF!</definedName>
    <definedName name="PocetKat10" localSheetId="22">Popis!#REF!</definedName>
    <definedName name="PocetKat10" localSheetId="28">Popis!#REF!</definedName>
    <definedName name="PocetKat10" localSheetId="30">Popis!#REF!</definedName>
    <definedName name="PocetKat10">Popis!#REF!</definedName>
    <definedName name="PocetKat2">Popis!$C$8</definedName>
    <definedName name="PocetKat3">Popis!$C$9</definedName>
    <definedName name="PocetKat4">Popis!$C$10</definedName>
    <definedName name="PocetKat5">Popis!$C$11</definedName>
    <definedName name="PocetKat6">Popis!$C$12</definedName>
    <definedName name="PocetKat7">Popis!$C$13</definedName>
    <definedName name="PocetKat8">Popis!$C$14</definedName>
    <definedName name="PocetKat9">Popis!$C$15</definedName>
  </definedNames>
  <calcPr calcId="125725"/>
</workbook>
</file>

<file path=xl/calcChain.xml><?xml version="1.0" encoding="utf-8"?>
<calcChain xmlns="http://schemas.openxmlformats.org/spreadsheetml/2006/main">
  <c r="W20" i="156"/>
  <c r="W21"/>
  <c r="W22"/>
  <c r="W23"/>
  <c r="W24"/>
  <c r="W25"/>
  <c r="W26"/>
  <c r="W27"/>
  <c r="K40" i="145"/>
  <c r="L40"/>
  <c r="M40"/>
  <c r="N40"/>
  <c r="O40"/>
  <c r="P40"/>
  <c r="K43"/>
  <c r="L43"/>
  <c r="M43"/>
  <c r="N43"/>
  <c r="O43"/>
  <c r="P43"/>
  <c r="K41"/>
  <c r="L41"/>
  <c r="M41"/>
  <c r="N41"/>
  <c r="O41"/>
  <c r="P41"/>
  <c r="K39"/>
  <c r="L39"/>
  <c r="M39"/>
  <c r="N39"/>
  <c r="O39"/>
  <c r="P39"/>
  <c r="K44"/>
  <c r="L44"/>
  <c r="M44"/>
  <c r="N44"/>
  <c r="O44"/>
  <c r="P44"/>
  <c r="K42"/>
  <c r="L42"/>
  <c r="M42"/>
  <c r="N42"/>
  <c r="O42"/>
  <c r="P42"/>
  <c r="G40"/>
  <c r="H40"/>
  <c r="I40"/>
  <c r="J40"/>
  <c r="G43"/>
  <c r="H43"/>
  <c r="I43"/>
  <c r="J43"/>
  <c r="G41"/>
  <c r="H41"/>
  <c r="I41"/>
  <c r="J41"/>
  <c r="G39"/>
  <c r="H39"/>
  <c r="I39"/>
  <c r="J39"/>
  <c r="G44"/>
  <c r="H44"/>
  <c r="I44"/>
  <c r="J44"/>
  <c r="G42"/>
  <c r="H42"/>
  <c r="I42"/>
  <c r="J42"/>
  <c r="W33" i="142"/>
  <c r="W34"/>
  <c r="K16" i="168" s="1"/>
  <c r="W35" i="142"/>
  <c r="W36"/>
  <c r="W37"/>
  <c r="W38"/>
  <c r="K20" i="168" s="1"/>
  <c r="W39" i="142"/>
  <c r="W40"/>
  <c r="K22" i="168" s="1"/>
  <c r="W41" i="142"/>
  <c r="W42"/>
  <c r="K24" i="168" s="1"/>
  <c r="W43" i="142"/>
  <c r="W44"/>
  <c r="K27" i="168" s="1"/>
  <c r="W45" i="142"/>
  <c r="W46"/>
  <c r="K29" i="168" s="1"/>
  <c r="W47" i="142"/>
  <c r="W48"/>
  <c r="K34" i="163" s="1"/>
  <c r="W49" i="142"/>
  <c r="W50"/>
  <c r="K33" i="168" s="1"/>
  <c r="W51" i="142"/>
  <c r="W52"/>
  <c r="K29" i="163" s="1"/>
  <c r="W53" i="142"/>
  <c r="K36" i="168" s="1"/>
  <c r="W18" i="140"/>
  <c r="W19"/>
  <c r="W20"/>
  <c r="W21"/>
  <c r="W22"/>
  <c r="W23"/>
  <c r="R37" i="142"/>
  <c r="AA37" s="1"/>
  <c r="O19" i="168" s="1"/>
  <c r="R33" i="142"/>
  <c r="R9"/>
  <c r="W31" i="141"/>
  <c r="W32"/>
  <c r="K17" i="167" s="1"/>
  <c r="W33" i="141"/>
  <c r="W34"/>
  <c r="K19" i="167" s="1"/>
  <c r="W35" i="141"/>
  <c r="W36"/>
  <c r="K32" i="147" s="1"/>
  <c r="W37" i="141"/>
  <c r="W38"/>
  <c r="W39"/>
  <c r="K18" i="147" s="1"/>
  <c r="W40" i="141"/>
  <c r="K20" i="147" s="1"/>
  <c r="W41" i="141"/>
  <c r="W42"/>
  <c r="K31" i="167" s="1"/>
  <c r="W43" i="141"/>
  <c r="K26" i="167" s="1"/>
  <c r="W44" i="141"/>
  <c r="K16" i="147" s="1"/>
  <c r="W45" i="141"/>
  <c r="W46"/>
  <c r="W47"/>
  <c r="K27" i="147" s="1"/>
  <c r="W48" i="141"/>
  <c r="K28" i="147" s="1"/>
  <c r="W49" i="141"/>
  <c r="W33" i="123"/>
  <c r="W34"/>
  <c r="W35"/>
  <c r="W36"/>
  <c r="K16" i="166" s="1"/>
  <c r="W37" i="123"/>
  <c r="K17" i="166" s="1"/>
  <c r="W38" i="123"/>
  <c r="W39"/>
  <c r="W40"/>
  <c r="K33" i="145" s="1"/>
  <c r="W41" i="123"/>
  <c r="W42"/>
  <c r="W43"/>
  <c r="W44"/>
  <c r="W45"/>
  <c r="K25" i="166" s="1"/>
  <c r="W46" i="123"/>
  <c r="K26" i="166" s="1"/>
  <c r="W47" i="123"/>
  <c r="W48"/>
  <c r="W49"/>
  <c r="W50"/>
  <c r="K30" i="166" s="1"/>
  <c r="W51" i="123"/>
  <c r="W52"/>
  <c r="W53"/>
  <c r="W32" i="12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38" i="139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A5" i="93"/>
  <c r="I20" i="156"/>
  <c r="O20"/>
  <c r="P20" s="1"/>
  <c r="Y20" s="1"/>
  <c r="M14" i="169" s="1"/>
  <c r="I21" i="156"/>
  <c r="X21" s="1"/>
  <c r="O21"/>
  <c r="P21" s="1"/>
  <c r="Y21" s="1"/>
  <c r="I22"/>
  <c r="O22"/>
  <c r="P22" s="1"/>
  <c r="I23"/>
  <c r="O23"/>
  <c r="P23" s="1"/>
  <c r="Y23" s="1"/>
  <c r="M17" i="169" s="1"/>
  <c r="I24" i="156"/>
  <c r="X24" s="1"/>
  <c r="L19" i="169" s="1"/>
  <c r="O24" i="156"/>
  <c r="P24" s="1"/>
  <c r="Y24" s="1"/>
  <c r="M19" i="169" s="1"/>
  <c r="I25" i="156"/>
  <c r="X25" s="1"/>
  <c r="L21" i="158" s="1"/>
  <c r="O25" i="156"/>
  <c r="P25" s="1"/>
  <c r="I26"/>
  <c r="X26" s="1"/>
  <c r="L21" i="169" s="1"/>
  <c r="O26" i="156"/>
  <c r="P26" s="1"/>
  <c r="I27"/>
  <c r="O27"/>
  <c r="P27" s="1"/>
  <c r="I9"/>
  <c r="O9"/>
  <c r="P9" s="1"/>
  <c r="Y9" s="1"/>
  <c r="I10"/>
  <c r="O10"/>
  <c r="P10" s="1"/>
  <c r="I11"/>
  <c r="O11"/>
  <c r="P11" s="1"/>
  <c r="Y11" s="1"/>
  <c r="I12"/>
  <c r="X12" s="1"/>
  <c r="G17" i="169" s="1"/>
  <c r="O12" i="156"/>
  <c r="P12" s="1"/>
  <c r="Y12" s="1"/>
  <c r="I13"/>
  <c r="O13"/>
  <c r="P13" s="1"/>
  <c r="Y13" s="1"/>
  <c r="I14"/>
  <c r="O14"/>
  <c r="P14" s="1"/>
  <c r="Y14" s="1"/>
  <c r="H20" i="169" s="1"/>
  <c r="I15" i="156"/>
  <c r="X15" s="1"/>
  <c r="G21" i="169" s="1"/>
  <c r="O15" i="156"/>
  <c r="P15" s="1"/>
  <c r="Y15" s="1"/>
  <c r="I16"/>
  <c r="O16"/>
  <c r="P16" s="1"/>
  <c r="Y16" s="1"/>
  <c r="H16" i="158" s="1"/>
  <c r="I33" i="142"/>
  <c r="X33" s="1"/>
  <c r="O33"/>
  <c r="P33" s="1"/>
  <c r="Y33" s="1"/>
  <c r="I34"/>
  <c r="X34" s="1"/>
  <c r="L16" i="168" s="1"/>
  <c r="O34" i="142"/>
  <c r="P34" s="1"/>
  <c r="Y34" s="1"/>
  <c r="I35"/>
  <c r="O35"/>
  <c r="P35" s="1"/>
  <c r="Y35" s="1"/>
  <c r="I36"/>
  <c r="X36" s="1"/>
  <c r="L18" i="163" s="1"/>
  <c r="O36" i="142"/>
  <c r="P36" s="1"/>
  <c r="Y36" s="1"/>
  <c r="I37"/>
  <c r="X37" s="1"/>
  <c r="L19" i="168" s="1"/>
  <c r="O37" i="142"/>
  <c r="P37" s="1"/>
  <c r="Y37" s="1"/>
  <c r="I38"/>
  <c r="X38" s="1"/>
  <c r="L20" i="168" s="1"/>
  <c r="O38" i="142"/>
  <c r="P38" s="1"/>
  <c r="Y38" s="1"/>
  <c r="I39"/>
  <c r="X39" s="1"/>
  <c r="L21" i="168" s="1"/>
  <c r="O39" i="142"/>
  <c r="P39" s="1"/>
  <c r="Y39" s="1"/>
  <c r="I40"/>
  <c r="X40" s="1"/>
  <c r="L19" i="163" s="1"/>
  <c r="O40" i="142"/>
  <c r="P40" s="1"/>
  <c r="Y40" s="1"/>
  <c r="I41"/>
  <c r="X41" s="1"/>
  <c r="L23" i="168" s="1"/>
  <c r="O41" i="142"/>
  <c r="P41" s="1"/>
  <c r="Y41" s="1"/>
  <c r="I42"/>
  <c r="X42" s="1"/>
  <c r="L24" i="168" s="1"/>
  <c r="O42" i="142"/>
  <c r="P42" s="1"/>
  <c r="Y42" s="1"/>
  <c r="L25" i="168"/>
  <c r="I43" i="142"/>
  <c r="X43" s="1"/>
  <c r="L26" i="168" s="1"/>
  <c r="O43" i="142"/>
  <c r="P43" s="1"/>
  <c r="Y43" s="1"/>
  <c r="I44"/>
  <c r="X44" s="1"/>
  <c r="L27" i="168" s="1"/>
  <c r="O44" i="142"/>
  <c r="P44" s="1"/>
  <c r="Y44" s="1"/>
  <c r="I45"/>
  <c r="X45" s="1"/>
  <c r="L28" i="168" s="1"/>
  <c r="O45" i="142"/>
  <c r="P45" s="1"/>
  <c r="Y45" s="1"/>
  <c r="I46"/>
  <c r="X46" s="1"/>
  <c r="L29" i="168" s="1"/>
  <c r="O46" i="142"/>
  <c r="P46" s="1"/>
  <c r="Y46" s="1"/>
  <c r="I47"/>
  <c r="X47" s="1"/>
  <c r="L24" i="163" s="1"/>
  <c r="O47" i="142"/>
  <c r="P47" s="1"/>
  <c r="Y47" s="1"/>
  <c r="I48"/>
  <c r="X48" s="1"/>
  <c r="L31" i="168" s="1"/>
  <c r="O48" i="142"/>
  <c r="P48" s="1"/>
  <c r="Y48" s="1"/>
  <c r="I49"/>
  <c r="X49" s="1"/>
  <c r="L32" i="168" s="1"/>
  <c r="O49" i="142"/>
  <c r="P49" s="1"/>
  <c r="Y49" s="1"/>
  <c r="I50"/>
  <c r="O50"/>
  <c r="P50" s="1"/>
  <c r="Y50" s="1"/>
  <c r="I51"/>
  <c r="O51"/>
  <c r="P51" s="1"/>
  <c r="Y51" s="1"/>
  <c r="I52"/>
  <c r="X52" s="1"/>
  <c r="L35" i="168" s="1"/>
  <c r="O52" i="142"/>
  <c r="P52" s="1"/>
  <c r="Y52" s="1"/>
  <c r="I53"/>
  <c r="O53"/>
  <c r="P53" s="1"/>
  <c r="Y53" s="1"/>
  <c r="I9"/>
  <c r="O9"/>
  <c r="P9" s="1"/>
  <c r="Y9" s="1"/>
  <c r="H23" i="163" s="1"/>
  <c r="I10" i="142"/>
  <c r="O10"/>
  <c r="P10" s="1"/>
  <c r="Y10" s="1"/>
  <c r="H16" i="168" s="1"/>
  <c r="I11" i="142"/>
  <c r="X11" s="1"/>
  <c r="G17" i="168" s="1"/>
  <c r="O11" i="142"/>
  <c r="P11" s="1"/>
  <c r="I12"/>
  <c r="O12"/>
  <c r="P12" s="1"/>
  <c r="Y12" s="1"/>
  <c r="H18" i="163" s="1"/>
  <c r="I13" i="142"/>
  <c r="X13" s="1"/>
  <c r="G19" i="168" s="1"/>
  <c r="O13" i="142"/>
  <c r="P13" s="1"/>
  <c r="I14"/>
  <c r="O14"/>
  <c r="P14" s="1"/>
  <c r="I15"/>
  <c r="X15" s="1"/>
  <c r="G21" i="168" s="1"/>
  <c r="O15" i="142"/>
  <c r="P15" s="1"/>
  <c r="I16"/>
  <c r="X16" s="1"/>
  <c r="G22" i="168" s="1"/>
  <c r="O16" i="142"/>
  <c r="P16" s="1"/>
  <c r="Y16" s="1"/>
  <c r="H22" i="168" s="1"/>
  <c r="I17" i="142"/>
  <c r="O17"/>
  <c r="P17" s="1"/>
  <c r="I18"/>
  <c r="X18" s="1"/>
  <c r="G24" i="168" s="1"/>
  <c r="O18" i="142"/>
  <c r="P18" s="1"/>
  <c r="Y18" s="1"/>
  <c r="H24" i="168" s="1"/>
  <c r="G25"/>
  <c r="I19" i="142"/>
  <c r="O19"/>
  <c r="P19" s="1"/>
  <c r="Y19" s="1"/>
  <c r="H33" i="163" s="1"/>
  <c r="I20" i="142"/>
  <c r="X20" s="1"/>
  <c r="G27" i="168" s="1"/>
  <c r="O20" i="142"/>
  <c r="P20" s="1"/>
  <c r="I21"/>
  <c r="O21"/>
  <c r="P21" s="1"/>
  <c r="Y21" s="1"/>
  <c r="H28" i="168" s="1"/>
  <c r="I22" i="142"/>
  <c r="X22" s="1"/>
  <c r="G29" i="168" s="1"/>
  <c r="O22" i="142"/>
  <c r="P22" s="1"/>
  <c r="I23"/>
  <c r="O23"/>
  <c r="P23" s="1"/>
  <c r="Y23" s="1"/>
  <c r="H24" i="163" s="1"/>
  <c r="I24" i="142"/>
  <c r="X24" s="1"/>
  <c r="G31" i="168" s="1"/>
  <c r="O24" i="142"/>
  <c r="P24" s="1"/>
  <c r="I25"/>
  <c r="X25" s="1"/>
  <c r="G32" i="168" s="1"/>
  <c r="O25" i="142"/>
  <c r="P25" s="1"/>
  <c r="Y25" s="1"/>
  <c r="H32" i="168" s="1"/>
  <c r="I26" i="142"/>
  <c r="X26" s="1"/>
  <c r="G33" i="168" s="1"/>
  <c r="O26" i="142"/>
  <c r="P26" s="1"/>
  <c r="I27"/>
  <c r="X27" s="1"/>
  <c r="G34" i="168" s="1"/>
  <c r="O27" i="142"/>
  <c r="P27" s="1"/>
  <c r="Y27" s="1"/>
  <c r="H20" i="163" s="1"/>
  <c r="I28" i="142"/>
  <c r="X28" s="1"/>
  <c r="G35" i="168" s="1"/>
  <c r="O28" i="142"/>
  <c r="P28" s="1"/>
  <c r="I29"/>
  <c r="X29" s="1"/>
  <c r="G36" i="168" s="1"/>
  <c r="O29" i="142"/>
  <c r="P29" s="1"/>
  <c r="Y29" s="1"/>
  <c r="H14" i="163" s="1"/>
  <c r="I32" i="141"/>
  <c r="O32"/>
  <c r="P32" s="1"/>
  <c r="I33"/>
  <c r="X33" s="1"/>
  <c r="L23" i="167" s="1"/>
  <c r="O33" i="141"/>
  <c r="P33" s="1"/>
  <c r="I34"/>
  <c r="O34"/>
  <c r="P34" s="1"/>
  <c r="I35"/>
  <c r="X35" s="1"/>
  <c r="L22" i="147" s="1"/>
  <c r="O35" i="141"/>
  <c r="P35" s="1"/>
  <c r="I36"/>
  <c r="O36"/>
  <c r="P36" s="1"/>
  <c r="I37"/>
  <c r="X37" s="1"/>
  <c r="L15" i="147" s="1"/>
  <c r="O37" i="141"/>
  <c r="P37" s="1"/>
  <c r="I38"/>
  <c r="O38"/>
  <c r="P38" s="1"/>
  <c r="I39"/>
  <c r="X39" s="1"/>
  <c r="L18" i="167" s="1"/>
  <c r="O39" i="141"/>
  <c r="P39" s="1"/>
  <c r="I40"/>
  <c r="O40"/>
  <c r="P40" s="1"/>
  <c r="I41"/>
  <c r="O41"/>
  <c r="P41" s="1"/>
  <c r="Y41" s="1"/>
  <c r="I42"/>
  <c r="O42"/>
  <c r="P42" s="1"/>
  <c r="I43"/>
  <c r="X43" s="1"/>
  <c r="L26" i="167" s="1"/>
  <c r="O43" i="141"/>
  <c r="P43" s="1"/>
  <c r="I44"/>
  <c r="O44"/>
  <c r="P44" s="1"/>
  <c r="I45"/>
  <c r="O45"/>
  <c r="P45" s="1"/>
  <c r="Y45" s="1"/>
  <c r="I46"/>
  <c r="O46"/>
  <c r="P46" s="1"/>
  <c r="I47"/>
  <c r="X47" s="1"/>
  <c r="L27" i="147" s="1"/>
  <c r="O47" i="141"/>
  <c r="P47" s="1"/>
  <c r="I48"/>
  <c r="O48"/>
  <c r="P48" s="1"/>
  <c r="Y48" s="1"/>
  <c r="I49"/>
  <c r="O49"/>
  <c r="P49" s="1"/>
  <c r="I10"/>
  <c r="O10"/>
  <c r="P10" s="1"/>
  <c r="Y10" s="1"/>
  <c r="I11"/>
  <c r="O11"/>
  <c r="P11" s="1"/>
  <c r="I12"/>
  <c r="O12"/>
  <c r="P12" s="1"/>
  <c r="Y12" s="1"/>
  <c r="H19" i="167" s="1"/>
  <c r="I13" i="141"/>
  <c r="X13" s="1"/>
  <c r="G22" i="167" s="1"/>
  <c r="O13" i="141"/>
  <c r="P13" s="1"/>
  <c r="Y13" s="1"/>
  <c r="H22" i="147" s="1"/>
  <c r="I14" i="141"/>
  <c r="O14"/>
  <c r="P14" s="1"/>
  <c r="I15"/>
  <c r="O15"/>
  <c r="P15" s="1"/>
  <c r="Y15" s="1"/>
  <c r="H15" i="167" s="1"/>
  <c r="I16" i="141"/>
  <c r="O16"/>
  <c r="P16" s="1"/>
  <c r="Y16" s="1"/>
  <c r="H24" i="147" s="1"/>
  <c r="I17" i="141"/>
  <c r="X17" s="1"/>
  <c r="G18" i="167" s="1"/>
  <c r="O17" i="141"/>
  <c r="P17" s="1"/>
  <c r="I18"/>
  <c r="X18" s="1"/>
  <c r="G20" i="167" s="1"/>
  <c r="O18" i="141"/>
  <c r="P18" s="1"/>
  <c r="Y18" s="1"/>
  <c r="H20" i="167" s="1"/>
  <c r="I19" i="141"/>
  <c r="X19" s="1"/>
  <c r="G14" i="147" s="1"/>
  <c r="O19" i="141"/>
  <c r="P19" s="1"/>
  <c r="I20"/>
  <c r="O20"/>
  <c r="P20" s="1"/>
  <c r="Y20" s="1"/>
  <c r="H31" i="147" s="1"/>
  <c r="I21" i="141"/>
  <c r="X21" s="1"/>
  <c r="G26" i="167" s="1"/>
  <c r="O21" i="141"/>
  <c r="P21" s="1"/>
  <c r="I22"/>
  <c r="O22"/>
  <c r="P22" s="1"/>
  <c r="Y22" s="1"/>
  <c r="H16" i="167" s="1"/>
  <c r="I23" i="141"/>
  <c r="X23" s="1"/>
  <c r="G30" i="147" s="1"/>
  <c r="O23" i="141"/>
  <c r="P23" s="1"/>
  <c r="I24"/>
  <c r="O24"/>
  <c r="P24" s="1"/>
  <c r="I25"/>
  <c r="O25"/>
  <c r="P25" s="1"/>
  <c r="Y25" s="1"/>
  <c r="H27" i="167" s="1"/>
  <c r="I26" i="141"/>
  <c r="O26"/>
  <c r="P26" s="1"/>
  <c r="I27"/>
  <c r="O27"/>
  <c r="P27" s="1"/>
  <c r="Y27" s="1"/>
  <c r="H25" i="147" s="1"/>
  <c r="I19" i="140"/>
  <c r="O19"/>
  <c r="P19" s="1"/>
  <c r="Y19" s="1"/>
  <c r="I20"/>
  <c r="O20"/>
  <c r="P20" s="1"/>
  <c r="Y20" s="1"/>
  <c r="I21"/>
  <c r="O21"/>
  <c r="P21" s="1"/>
  <c r="Y21" s="1"/>
  <c r="I22"/>
  <c r="O22"/>
  <c r="P22"/>
  <c r="Y22" s="1"/>
  <c r="M42" i="166" s="1"/>
  <c r="I23" i="140"/>
  <c r="O23"/>
  <c r="P23" s="1"/>
  <c r="I10"/>
  <c r="X10" s="1"/>
  <c r="G40" i="166" s="1"/>
  <c r="O10" i="140"/>
  <c r="P10" s="1"/>
  <c r="I11"/>
  <c r="O11"/>
  <c r="P11"/>
  <c r="I12"/>
  <c r="O12"/>
  <c r="P12" s="1"/>
  <c r="I13"/>
  <c r="O13"/>
  <c r="P13" s="1"/>
  <c r="Y13" s="1"/>
  <c r="I14"/>
  <c r="O14"/>
  <c r="P14" s="1"/>
  <c r="I34" i="123"/>
  <c r="X34" s="1"/>
  <c r="L14" i="166" s="1"/>
  <c r="O34" i="123"/>
  <c r="P34" s="1"/>
  <c r="Y34" s="1"/>
  <c r="I35"/>
  <c r="X35" s="1"/>
  <c r="L15" i="166" s="1"/>
  <c r="O35" i="123"/>
  <c r="P35" s="1"/>
  <c r="Y35" s="1"/>
  <c r="M32" i="145" s="1"/>
  <c r="I36" i="123"/>
  <c r="O36"/>
  <c r="P36" s="1"/>
  <c r="I37"/>
  <c r="O37"/>
  <c r="P37" s="1"/>
  <c r="Y37" s="1"/>
  <c r="I38"/>
  <c r="X38" s="1"/>
  <c r="L18" i="166" s="1"/>
  <c r="O38" i="123"/>
  <c r="P38" s="1"/>
  <c r="Y38" s="1"/>
  <c r="M25" i="145" s="1"/>
  <c r="I39" i="123"/>
  <c r="X39" s="1"/>
  <c r="L19" i="166" s="1"/>
  <c r="O39" i="123"/>
  <c r="P39" s="1"/>
  <c r="I40"/>
  <c r="X40" s="1"/>
  <c r="L33" i="145" s="1"/>
  <c r="O40" i="123"/>
  <c r="P40" s="1"/>
  <c r="Y40" s="1"/>
  <c r="M33" i="145" s="1"/>
  <c r="I41" i="123"/>
  <c r="X41" s="1"/>
  <c r="L21" i="166" s="1"/>
  <c r="O41" i="123"/>
  <c r="P41" s="1"/>
  <c r="Y41" s="1"/>
  <c r="I42"/>
  <c r="X42" s="1"/>
  <c r="L22" i="166" s="1"/>
  <c r="O42" i="123"/>
  <c r="P42" s="1"/>
  <c r="Y42" s="1"/>
  <c r="M27" i="145" s="1"/>
  <c r="I43" i="123"/>
  <c r="X43" s="1"/>
  <c r="L23" i="166" s="1"/>
  <c r="O43" i="123"/>
  <c r="P43" s="1"/>
  <c r="I44"/>
  <c r="X44" s="1"/>
  <c r="L31" i="145" s="1"/>
  <c r="O44" i="123"/>
  <c r="P44" s="1"/>
  <c r="Y44" s="1"/>
  <c r="I45"/>
  <c r="X45" s="1"/>
  <c r="L25" i="166" s="1"/>
  <c r="O45" i="123"/>
  <c r="P45" s="1"/>
  <c r="Y45" s="1"/>
  <c r="I46"/>
  <c r="X46" s="1"/>
  <c r="L26" i="166" s="1"/>
  <c r="O46" i="123"/>
  <c r="P46" s="1"/>
  <c r="I47"/>
  <c r="X47" s="1"/>
  <c r="L14" i="145" s="1"/>
  <c r="O47" i="123"/>
  <c r="P47" s="1"/>
  <c r="I48"/>
  <c r="X48" s="1"/>
  <c r="L28" i="166" s="1"/>
  <c r="O48" i="123"/>
  <c r="P48" s="1"/>
  <c r="Y48" s="1"/>
  <c r="I49"/>
  <c r="X49" s="1"/>
  <c r="L29" i="166" s="1"/>
  <c r="O49" i="123"/>
  <c r="P49" s="1"/>
  <c r="I50"/>
  <c r="X50" s="1"/>
  <c r="L20" i="145" s="1"/>
  <c r="O50" i="123"/>
  <c r="P50" s="1"/>
  <c r="I51"/>
  <c r="O51"/>
  <c r="P51" s="1"/>
  <c r="Y51" s="1"/>
  <c r="I52"/>
  <c r="O52"/>
  <c r="P52" s="1"/>
  <c r="I53"/>
  <c r="X53" s="1"/>
  <c r="L33" i="166" s="1"/>
  <c r="O53" i="123"/>
  <c r="P53" s="1"/>
  <c r="Y53" s="1"/>
  <c r="I10"/>
  <c r="X10" s="1"/>
  <c r="G14" i="166" s="1"/>
  <c r="O10" i="123"/>
  <c r="P10" s="1"/>
  <c r="Y10" s="1"/>
  <c r="I11"/>
  <c r="X11" s="1"/>
  <c r="G32" i="145" s="1"/>
  <c r="O11" i="123"/>
  <c r="P11" s="1"/>
  <c r="Y11" s="1"/>
  <c r="I12"/>
  <c r="X12" s="1"/>
  <c r="G13" i="145" s="1"/>
  <c r="O12" i="123"/>
  <c r="P12" s="1"/>
  <c r="I13"/>
  <c r="X13" s="1"/>
  <c r="G17" i="166" s="1"/>
  <c r="O13" i="123"/>
  <c r="P13" s="1"/>
  <c r="I14"/>
  <c r="O14"/>
  <c r="P14" s="1"/>
  <c r="Y14" s="1"/>
  <c r="I15"/>
  <c r="X15" s="1"/>
  <c r="G15" i="145" s="1"/>
  <c r="O15" i="123"/>
  <c r="P15" s="1"/>
  <c r="I16"/>
  <c r="X16" s="1"/>
  <c r="O16"/>
  <c r="P16" s="1"/>
  <c r="I17"/>
  <c r="O17"/>
  <c r="P17" s="1"/>
  <c r="I18"/>
  <c r="X18" s="1"/>
  <c r="G27" i="145" s="1"/>
  <c r="O18" i="123"/>
  <c r="P18" s="1"/>
  <c r="Y18" s="1"/>
  <c r="I19"/>
  <c r="X19" s="1"/>
  <c r="G23" i="166" s="1"/>
  <c r="O19" i="123"/>
  <c r="P19" s="1"/>
  <c r="I20"/>
  <c r="X20" s="1"/>
  <c r="O20"/>
  <c r="P20" s="1"/>
  <c r="I21"/>
  <c r="X21" s="1"/>
  <c r="G25" i="166" s="1"/>
  <c r="O21" i="123"/>
  <c r="P21" s="1"/>
  <c r="I22"/>
  <c r="X22" s="1"/>
  <c r="O22"/>
  <c r="P22" s="1"/>
  <c r="I23"/>
  <c r="X23" s="1"/>
  <c r="G27" i="166" s="1"/>
  <c r="O23" i="123"/>
  <c r="P23" s="1"/>
  <c r="I24"/>
  <c r="X24" s="1"/>
  <c r="G28" i="166" s="1"/>
  <c r="O24" i="123"/>
  <c r="P24" s="1"/>
  <c r="I25"/>
  <c r="X25" s="1"/>
  <c r="O25"/>
  <c r="P25" s="1"/>
  <c r="I26"/>
  <c r="X26" s="1"/>
  <c r="G30" i="166" s="1"/>
  <c r="O26" i="123"/>
  <c r="P26" s="1"/>
  <c r="I27"/>
  <c r="O27"/>
  <c r="P27" s="1"/>
  <c r="I28"/>
  <c r="X28" s="1"/>
  <c r="O28"/>
  <c r="P28" s="1"/>
  <c r="I29"/>
  <c r="X29" s="1"/>
  <c r="G33" i="166" s="1"/>
  <c r="O29" i="123"/>
  <c r="P29" s="1"/>
  <c r="I33" i="122"/>
  <c r="O33"/>
  <c r="P33" s="1"/>
  <c r="I34"/>
  <c r="X34" s="1"/>
  <c r="L15" i="165" s="1"/>
  <c r="O34" i="122"/>
  <c r="P34" s="1"/>
  <c r="I35"/>
  <c r="O35"/>
  <c r="P35" s="1"/>
  <c r="I36"/>
  <c r="X36" s="1"/>
  <c r="L17" i="165" s="1"/>
  <c r="O36" i="122"/>
  <c r="P36" s="1"/>
  <c r="I37"/>
  <c r="O37"/>
  <c r="P37" s="1"/>
  <c r="I38"/>
  <c r="O38"/>
  <c r="P38" s="1"/>
  <c r="I39"/>
  <c r="O39"/>
  <c r="P39" s="1"/>
  <c r="I40"/>
  <c r="X40" s="1"/>
  <c r="L21" i="165" s="1"/>
  <c r="O40" i="122"/>
  <c r="P40" s="1"/>
  <c r="I41"/>
  <c r="O41"/>
  <c r="P41" s="1"/>
  <c r="I42"/>
  <c r="X42" s="1"/>
  <c r="L23" i="165" s="1"/>
  <c r="O42" i="122"/>
  <c r="P42" s="1"/>
  <c r="I43"/>
  <c r="O43"/>
  <c r="P43" s="1"/>
  <c r="I44"/>
  <c r="O44"/>
  <c r="P44" s="1"/>
  <c r="I45"/>
  <c r="O45"/>
  <c r="P45" s="1"/>
  <c r="I46"/>
  <c r="X46" s="1"/>
  <c r="L27" i="165" s="1"/>
  <c r="O46" i="122"/>
  <c r="P46" s="1"/>
  <c r="I47"/>
  <c r="O47"/>
  <c r="P47" s="1"/>
  <c r="I48"/>
  <c r="X48" s="1"/>
  <c r="L29" i="165" s="1"/>
  <c r="O48" i="122"/>
  <c r="P48" s="1"/>
  <c r="I49"/>
  <c r="O49"/>
  <c r="P49" s="1"/>
  <c r="Y49" s="1"/>
  <c r="I50"/>
  <c r="O50"/>
  <c r="P50" s="1"/>
  <c r="I51"/>
  <c r="O51"/>
  <c r="P51" s="1"/>
  <c r="I10"/>
  <c r="X10" s="1"/>
  <c r="G20" i="120" s="1"/>
  <c r="O10" i="122"/>
  <c r="P10" s="1"/>
  <c r="I11"/>
  <c r="O11"/>
  <c r="P11" s="1"/>
  <c r="Y11" s="1"/>
  <c r="H15" i="165" s="1"/>
  <c r="I12" i="122"/>
  <c r="O12"/>
  <c r="P12" s="1"/>
  <c r="I13"/>
  <c r="O13"/>
  <c r="P13" s="1"/>
  <c r="Y13" s="1"/>
  <c r="H17" i="165" s="1"/>
  <c r="I14" i="122"/>
  <c r="X14" s="1"/>
  <c r="G23" i="120" s="1"/>
  <c r="O14" i="122"/>
  <c r="P14" s="1"/>
  <c r="I15"/>
  <c r="O15"/>
  <c r="P15" s="1"/>
  <c r="I16"/>
  <c r="X16" s="1"/>
  <c r="G31" i="120" s="1"/>
  <c r="O16" i="122"/>
  <c r="P16" s="1"/>
  <c r="I17"/>
  <c r="O17"/>
  <c r="P17" s="1"/>
  <c r="Y17" s="1"/>
  <c r="H21" i="165" s="1"/>
  <c r="I18" i="122"/>
  <c r="X18" s="1"/>
  <c r="G22" i="165" s="1"/>
  <c r="O18" i="122"/>
  <c r="P18" s="1"/>
  <c r="I19"/>
  <c r="O19"/>
  <c r="P19" s="1"/>
  <c r="Y19" s="1"/>
  <c r="H23" i="165" s="1"/>
  <c r="I20" i="122"/>
  <c r="X20" s="1"/>
  <c r="G26" i="120" s="1"/>
  <c r="O20" i="122"/>
  <c r="P20" s="1"/>
  <c r="I21"/>
  <c r="O21"/>
  <c r="P21" s="1"/>
  <c r="Y21" s="1"/>
  <c r="H25" i="165" s="1"/>
  <c r="I22" i="122"/>
  <c r="X22" s="1"/>
  <c r="G26" i="165" s="1"/>
  <c r="O22" i="122"/>
  <c r="P22" s="1"/>
  <c r="I23"/>
  <c r="O23"/>
  <c r="P23" s="1"/>
  <c r="Y23" s="1"/>
  <c r="H27" i="165" s="1"/>
  <c r="I24" i="122"/>
  <c r="X24" s="1"/>
  <c r="G27" i="120" s="1"/>
  <c r="O24" i="122"/>
  <c r="P24" s="1"/>
  <c r="I25"/>
  <c r="O25"/>
  <c r="P25" s="1"/>
  <c r="Y25" s="1"/>
  <c r="H29" i="165" s="1"/>
  <c r="I26" i="122"/>
  <c r="O26"/>
  <c r="P26" s="1"/>
  <c r="I27"/>
  <c r="X27" s="1"/>
  <c r="G28" i="120" s="1"/>
  <c r="O27" i="122"/>
  <c r="P27" s="1"/>
  <c r="I28"/>
  <c r="X28" s="1"/>
  <c r="G17" i="120" s="1"/>
  <c r="O28" i="122"/>
  <c r="P28" s="1"/>
  <c r="I39" i="139"/>
  <c r="O39"/>
  <c r="P39" s="1"/>
  <c r="I40"/>
  <c r="O40"/>
  <c r="P40" s="1"/>
  <c r="I41"/>
  <c r="O41"/>
  <c r="P41" s="1"/>
  <c r="I42"/>
  <c r="O42"/>
  <c r="P42" s="1"/>
  <c r="I43"/>
  <c r="O43"/>
  <c r="P43" s="1"/>
  <c r="I44"/>
  <c r="O44"/>
  <c r="P44" s="1"/>
  <c r="I45"/>
  <c r="O45"/>
  <c r="P45" s="1"/>
  <c r="I46"/>
  <c r="O46"/>
  <c r="P46" s="1"/>
  <c r="Y46" s="1"/>
  <c r="M34" i="148" s="1"/>
  <c r="I47" i="139"/>
  <c r="O47"/>
  <c r="P47" s="1"/>
  <c r="Y47" s="1"/>
  <c r="M24" i="148" s="1"/>
  <c r="I48" i="139"/>
  <c r="O48"/>
  <c r="P48" s="1"/>
  <c r="I49"/>
  <c r="O49"/>
  <c r="P49" s="1"/>
  <c r="Y49" s="1"/>
  <c r="M22" i="148" s="1"/>
  <c r="I50" i="139"/>
  <c r="X50" s="1"/>
  <c r="L15" i="148" s="1"/>
  <c r="O50" i="139"/>
  <c r="P50" s="1"/>
  <c r="I51"/>
  <c r="O51"/>
  <c r="P51" s="1"/>
  <c r="I52"/>
  <c r="O52"/>
  <c r="P52" s="1"/>
  <c r="Y52" s="1"/>
  <c r="M16" i="148" s="1"/>
  <c r="I53" i="139"/>
  <c r="O53"/>
  <c r="P53" s="1"/>
  <c r="Y53" s="1"/>
  <c r="M30" i="148" s="1"/>
  <c r="I54" i="139"/>
  <c r="O54"/>
  <c r="P54" s="1"/>
  <c r="Y54" s="1"/>
  <c r="M33" i="148" s="1"/>
  <c r="I55" i="139"/>
  <c r="O55"/>
  <c r="P55" s="1"/>
  <c r="I56"/>
  <c r="O56"/>
  <c r="P56" s="1"/>
  <c r="Y56" s="1"/>
  <c r="M38" i="148" s="1"/>
  <c r="I57" i="139"/>
  <c r="O57"/>
  <c r="P57" s="1"/>
  <c r="I58"/>
  <c r="O58"/>
  <c r="P58" s="1"/>
  <c r="Y58" s="1"/>
  <c r="M25" i="148" s="1"/>
  <c r="I59" i="139"/>
  <c r="O59"/>
  <c r="P59" s="1"/>
  <c r="Y59" s="1"/>
  <c r="M28" i="148" s="1"/>
  <c r="I60" i="139"/>
  <c r="O60"/>
  <c r="P60" s="1"/>
  <c r="Y60" s="1"/>
  <c r="M27" i="148" s="1"/>
  <c r="I61" i="139"/>
  <c r="O61"/>
  <c r="P61" s="1"/>
  <c r="I62"/>
  <c r="O62"/>
  <c r="P62" s="1"/>
  <c r="Y62" s="1"/>
  <c r="M36" i="148" s="1"/>
  <c r="I63" i="139"/>
  <c r="O63"/>
  <c r="P63" s="1"/>
  <c r="Y63" s="1"/>
  <c r="M23" i="148" s="1"/>
  <c r="I10" i="139"/>
  <c r="X10" s="1"/>
  <c r="G14" i="164" s="1"/>
  <c r="O10" i="139"/>
  <c r="P10" s="1"/>
  <c r="I11"/>
  <c r="O11"/>
  <c r="P11" s="1"/>
  <c r="I12"/>
  <c r="O12"/>
  <c r="P12" s="1"/>
  <c r="I13"/>
  <c r="O13"/>
  <c r="P13" s="1"/>
  <c r="I14"/>
  <c r="O14"/>
  <c r="P14" s="1"/>
  <c r="I15"/>
  <c r="O15"/>
  <c r="P15" s="1"/>
  <c r="I16"/>
  <c r="O16"/>
  <c r="P16" s="1"/>
  <c r="I17"/>
  <c r="O17"/>
  <c r="P17" s="1"/>
  <c r="I18"/>
  <c r="O18"/>
  <c r="P18" s="1"/>
  <c r="I19"/>
  <c r="O19"/>
  <c r="P19" s="1"/>
  <c r="I20"/>
  <c r="O20"/>
  <c r="P20" s="1"/>
  <c r="I21"/>
  <c r="O21"/>
  <c r="P21" s="1"/>
  <c r="I22"/>
  <c r="O22"/>
  <c r="P22" s="1"/>
  <c r="I23"/>
  <c r="O23"/>
  <c r="P23" s="1"/>
  <c r="I24"/>
  <c r="O24"/>
  <c r="P24" s="1"/>
  <c r="I25"/>
  <c r="O25"/>
  <c r="P25" s="1"/>
  <c r="I26"/>
  <c r="O26"/>
  <c r="P26" s="1"/>
  <c r="I27"/>
  <c r="O27"/>
  <c r="P27" s="1"/>
  <c r="I28"/>
  <c r="O28"/>
  <c r="P28" s="1"/>
  <c r="I29"/>
  <c r="X29" s="1"/>
  <c r="G33" i="164" s="1"/>
  <c r="O29" i="139"/>
  <c r="P29" s="1"/>
  <c r="I30"/>
  <c r="X30" s="1"/>
  <c r="G34" i="164" s="1"/>
  <c r="O30" i="139"/>
  <c r="P30" s="1"/>
  <c r="I31"/>
  <c r="O31"/>
  <c r="P31" s="1"/>
  <c r="I32"/>
  <c r="X32" s="1"/>
  <c r="G36" i="164" s="1"/>
  <c r="O32" i="139"/>
  <c r="P32" s="1"/>
  <c r="Y32" s="1"/>
  <c r="I33"/>
  <c r="O33"/>
  <c r="P33" s="1"/>
  <c r="I34"/>
  <c r="O34"/>
  <c r="P34" s="1"/>
  <c r="I10" i="154"/>
  <c r="O10"/>
  <c r="P10" s="1"/>
  <c r="I11"/>
  <c r="O11"/>
  <c r="P11" s="1"/>
  <c r="R11" s="1"/>
  <c r="I12"/>
  <c r="O12"/>
  <c r="P12" s="1"/>
  <c r="I13"/>
  <c r="O13"/>
  <c r="P13" s="1"/>
  <c r="I14"/>
  <c r="O14"/>
  <c r="P14" s="1"/>
  <c r="I15"/>
  <c r="O15"/>
  <c r="P15" s="1"/>
  <c r="R15" s="1"/>
  <c r="I16"/>
  <c r="O16"/>
  <c r="P16" s="1"/>
  <c r="I17"/>
  <c r="O17"/>
  <c r="P17" s="1"/>
  <c r="I18"/>
  <c r="O18"/>
  <c r="P18" s="1"/>
  <c r="I19"/>
  <c r="O19"/>
  <c r="P19" s="1"/>
  <c r="R19" s="1"/>
  <c r="I20"/>
  <c r="O20"/>
  <c r="P20" s="1"/>
  <c r="I21"/>
  <c r="O21"/>
  <c r="P21" s="1"/>
  <c r="I22"/>
  <c r="O22"/>
  <c r="P22" s="1"/>
  <c r="I23"/>
  <c r="O23"/>
  <c r="P23" s="1"/>
  <c r="R23" s="1"/>
  <c r="I24"/>
  <c r="O24"/>
  <c r="P24" s="1"/>
  <c r="I25"/>
  <c r="O25"/>
  <c r="P25" s="1"/>
  <c r="R25" s="1"/>
  <c r="I26"/>
  <c r="O26"/>
  <c r="P26" s="1"/>
  <c r="I27"/>
  <c r="O27"/>
  <c r="P27" s="1"/>
  <c r="R27" s="1"/>
  <c r="I28"/>
  <c r="O28"/>
  <c r="P28" s="1"/>
  <c r="I29"/>
  <c r="O29"/>
  <c r="P29" s="1"/>
  <c r="R29" s="1"/>
  <c r="I30"/>
  <c r="O30"/>
  <c r="P30" s="1"/>
  <c r="I31"/>
  <c r="O31"/>
  <c r="P31" s="1"/>
  <c r="I32"/>
  <c r="O32"/>
  <c r="P32" s="1"/>
  <c r="I33"/>
  <c r="O33"/>
  <c r="P33" s="1"/>
  <c r="I34"/>
  <c r="X34" s="1"/>
  <c r="G23" i="144" s="1"/>
  <c r="O34" i="154"/>
  <c r="P34" s="1"/>
  <c r="I35"/>
  <c r="O35"/>
  <c r="P35" s="1"/>
  <c r="I36"/>
  <c r="X36" s="1"/>
  <c r="G31" i="144" s="1"/>
  <c r="O36" i="154"/>
  <c r="P36" s="1"/>
  <c r="I10" i="86"/>
  <c r="O10"/>
  <c r="P10" s="1"/>
  <c r="I11"/>
  <c r="O11"/>
  <c r="P11" s="1"/>
  <c r="I12"/>
  <c r="O12"/>
  <c r="P12" s="1"/>
  <c r="I13"/>
  <c r="O13"/>
  <c r="P13" s="1"/>
  <c r="I14"/>
  <c r="O14"/>
  <c r="P14" s="1"/>
  <c r="I15"/>
  <c r="O15"/>
  <c r="P15" s="1"/>
  <c r="I16"/>
  <c r="O16"/>
  <c r="P16" s="1"/>
  <c r="I17"/>
  <c r="O17"/>
  <c r="P17" s="1"/>
  <c r="I18"/>
  <c r="O18"/>
  <c r="P18" s="1"/>
  <c r="I19"/>
  <c r="O19"/>
  <c r="P19" s="1"/>
  <c r="I20"/>
  <c r="O20"/>
  <c r="P20" s="1"/>
  <c r="I21"/>
  <c r="O21"/>
  <c r="P21" s="1"/>
  <c r="I10" i="153"/>
  <c r="X10" s="1"/>
  <c r="G15" i="93" s="1"/>
  <c r="O10" i="153"/>
  <c r="P10" s="1"/>
  <c r="I11"/>
  <c r="O11"/>
  <c r="P11" s="1"/>
  <c r="I12"/>
  <c r="O12"/>
  <c r="P12" s="1"/>
  <c r="K22" i="169"/>
  <c r="F22"/>
  <c r="E22"/>
  <c r="D22"/>
  <c r="C22"/>
  <c r="B22"/>
  <c r="K21"/>
  <c r="F21"/>
  <c r="E21"/>
  <c r="D21"/>
  <c r="C21"/>
  <c r="B21"/>
  <c r="K20"/>
  <c r="F20"/>
  <c r="E20"/>
  <c r="D20"/>
  <c r="C20"/>
  <c r="B20"/>
  <c r="K19"/>
  <c r="F19"/>
  <c r="E19"/>
  <c r="D19"/>
  <c r="C19"/>
  <c r="B19"/>
  <c r="K18"/>
  <c r="F18"/>
  <c r="E18"/>
  <c r="D18"/>
  <c r="C18"/>
  <c r="B18"/>
  <c r="K17"/>
  <c r="F17"/>
  <c r="E17"/>
  <c r="D17"/>
  <c r="C17"/>
  <c r="B17"/>
  <c r="K16"/>
  <c r="F16"/>
  <c r="E16"/>
  <c r="D16"/>
  <c r="C16"/>
  <c r="B16"/>
  <c r="K15"/>
  <c r="F15"/>
  <c r="E15"/>
  <c r="D15"/>
  <c r="C15"/>
  <c r="B15"/>
  <c r="K14"/>
  <c r="F14"/>
  <c r="E14"/>
  <c r="D14"/>
  <c r="C14"/>
  <c r="B14"/>
  <c r="K10"/>
  <c r="G10"/>
  <c r="A7"/>
  <c r="A5"/>
  <c r="A3"/>
  <c r="F36" i="168"/>
  <c r="E36"/>
  <c r="D36"/>
  <c r="C36"/>
  <c r="B36"/>
  <c r="F35"/>
  <c r="E35"/>
  <c r="D35"/>
  <c r="C35"/>
  <c r="B35"/>
  <c r="K34"/>
  <c r="F34"/>
  <c r="E34"/>
  <c r="D34"/>
  <c r="C34"/>
  <c r="B34"/>
  <c r="F33"/>
  <c r="E33"/>
  <c r="D33"/>
  <c r="C33"/>
  <c r="B33"/>
  <c r="K32"/>
  <c r="F32"/>
  <c r="E32"/>
  <c r="D32"/>
  <c r="C32"/>
  <c r="B32"/>
  <c r="F31"/>
  <c r="E31"/>
  <c r="D31"/>
  <c r="C31"/>
  <c r="B31"/>
  <c r="K30"/>
  <c r="F30"/>
  <c r="E30"/>
  <c r="D30"/>
  <c r="C30"/>
  <c r="B30"/>
  <c r="F29"/>
  <c r="E29"/>
  <c r="D29"/>
  <c r="C29"/>
  <c r="B29"/>
  <c r="K28"/>
  <c r="F28"/>
  <c r="E28"/>
  <c r="D28"/>
  <c r="C28"/>
  <c r="B28"/>
  <c r="F27"/>
  <c r="E27"/>
  <c r="D27"/>
  <c r="C27"/>
  <c r="B27"/>
  <c r="K26"/>
  <c r="F26"/>
  <c r="E26"/>
  <c r="D26"/>
  <c r="C26"/>
  <c r="B26"/>
  <c r="K25"/>
  <c r="F25"/>
  <c r="E25"/>
  <c r="D25"/>
  <c r="C25"/>
  <c r="B25"/>
  <c r="F24"/>
  <c r="E24"/>
  <c r="D24"/>
  <c r="C24"/>
  <c r="B24"/>
  <c r="K23"/>
  <c r="F23"/>
  <c r="E23"/>
  <c r="D23"/>
  <c r="C23"/>
  <c r="B23"/>
  <c r="F22"/>
  <c r="E22"/>
  <c r="D22"/>
  <c r="C22"/>
  <c r="B22"/>
  <c r="K21"/>
  <c r="F21"/>
  <c r="E21"/>
  <c r="D21"/>
  <c r="C21"/>
  <c r="B21"/>
  <c r="F20"/>
  <c r="E20"/>
  <c r="D20"/>
  <c r="C20"/>
  <c r="B20"/>
  <c r="K19"/>
  <c r="F19"/>
  <c r="E19"/>
  <c r="D19"/>
  <c r="C19"/>
  <c r="B19"/>
  <c r="K18"/>
  <c r="F18"/>
  <c r="E18"/>
  <c r="D18"/>
  <c r="C18"/>
  <c r="B18"/>
  <c r="K17"/>
  <c r="F17"/>
  <c r="E17"/>
  <c r="D17"/>
  <c r="C17"/>
  <c r="B17"/>
  <c r="F16"/>
  <c r="E16"/>
  <c r="D16"/>
  <c r="C16"/>
  <c r="B16"/>
  <c r="K15"/>
  <c r="F15"/>
  <c r="E15"/>
  <c r="D15"/>
  <c r="C15"/>
  <c r="B15"/>
  <c r="O14"/>
  <c r="N14"/>
  <c r="K14"/>
  <c r="F14"/>
  <c r="E14"/>
  <c r="D14"/>
  <c r="C14"/>
  <c r="B14"/>
  <c r="K11"/>
  <c r="G11"/>
  <c r="A8"/>
  <c r="A6"/>
  <c r="A4"/>
  <c r="K25" i="167"/>
  <c r="F25"/>
  <c r="E25"/>
  <c r="D25"/>
  <c r="C25"/>
  <c r="F28"/>
  <c r="E28"/>
  <c r="D28"/>
  <c r="C28"/>
  <c r="K27"/>
  <c r="F27"/>
  <c r="E27"/>
  <c r="D27"/>
  <c r="C27"/>
  <c r="K21"/>
  <c r="F21"/>
  <c r="E21"/>
  <c r="D21"/>
  <c r="C21"/>
  <c r="K30"/>
  <c r="F30"/>
  <c r="E30"/>
  <c r="D30"/>
  <c r="C30"/>
  <c r="F16"/>
  <c r="E16"/>
  <c r="D16"/>
  <c r="C16"/>
  <c r="F26"/>
  <c r="E26"/>
  <c r="D26"/>
  <c r="C26"/>
  <c r="F31"/>
  <c r="E31"/>
  <c r="D31"/>
  <c r="C31"/>
  <c r="K14"/>
  <c r="F14"/>
  <c r="E14"/>
  <c r="D14"/>
  <c r="C14"/>
  <c r="F20"/>
  <c r="E20"/>
  <c r="D20"/>
  <c r="C20"/>
  <c r="F18"/>
  <c r="E18"/>
  <c r="D18"/>
  <c r="C18"/>
  <c r="K24"/>
  <c r="F24"/>
  <c r="E24"/>
  <c r="D24"/>
  <c r="C24"/>
  <c r="K15"/>
  <c r="F15"/>
  <c r="E15"/>
  <c r="D15"/>
  <c r="C15"/>
  <c r="F32"/>
  <c r="E32"/>
  <c r="D32"/>
  <c r="C32"/>
  <c r="K22"/>
  <c r="F22"/>
  <c r="E22"/>
  <c r="D22"/>
  <c r="C22"/>
  <c r="F19"/>
  <c r="E19"/>
  <c r="D19"/>
  <c r="C19"/>
  <c r="B19"/>
  <c r="K23"/>
  <c r="F23"/>
  <c r="E23"/>
  <c r="D23"/>
  <c r="C23"/>
  <c r="B23"/>
  <c r="F17"/>
  <c r="E17"/>
  <c r="D17"/>
  <c r="C17"/>
  <c r="B17"/>
  <c r="K29"/>
  <c r="F29"/>
  <c r="E29"/>
  <c r="D29"/>
  <c r="C29"/>
  <c r="B29"/>
  <c r="K10"/>
  <c r="G10"/>
  <c r="A7"/>
  <c r="A5"/>
  <c r="A3"/>
  <c r="K43" i="166"/>
  <c r="K42"/>
  <c r="K41"/>
  <c r="K40"/>
  <c r="N39"/>
  <c r="K39"/>
  <c r="I39"/>
  <c r="K36"/>
  <c r="G36"/>
  <c r="K33"/>
  <c r="F33"/>
  <c r="E33"/>
  <c r="D33"/>
  <c r="C33"/>
  <c r="B33"/>
  <c r="K32"/>
  <c r="F32"/>
  <c r="E32"/>
  <c r="D32"/>
  <c r="C32"/>
  <c r="B32"/>
  <c r="K31"/>
  <c r="F31"/>
  <c r="E31"/>
  <c r="D31"/>
  <c r="C31"/>
  <c r="B31"/>
  <c r="F30"/>
  <c r="E30"/>
  <c r="D30"/>
  <c r="C30"/>
  <c r="B30"/>
  <c r="K29"/>
  <c r="F29"/>
  <c r="E29"/>
  <c r="D29"/>
  <c r="C29"/>
  <c r="B29"/>
  <c r="K28"/>
  <c r="F28"/>
  <c r="E28"/>
  <c r="D28"/>
  <c r="C28"/>
  <c r="B28"/>
  <c r="K27"/>
  <c r="F27"/>
  <c r="E27"/>
  <c r="D27"/>
  <c r="C27"/>
  <c r="B27"/>
  <c r="F26"/>
  <c r="E26"/>
  <c r="D26"/>
  <c r="C26"/>
  <c r="B26"/>
  <c r="F25"/>
  <c r="E25"/>
  <c r="D25"/>
  <c r="C25"/>
  <c r="B25"/>
  <c r="K24"/>
  <c r="F24"/>
  <c r="E24"/>
  <c r="D24"/>
  <c r="C24"/>
  <c r="B24"/>
  <c r="K23"/>
  <c r="F23"/>
  <c r="E23"/>
  <c r="D23"/>
  <c r="C23"/>
  <c r="B23"/>
  <c r="K22"/>
  <c r="F22"/>
  <c r="E22"/>
  <c r="D22"/>
  <c r="C22"/>
  <c r="B22"/>
  <c r="K21"/>
  <c r="F21"/>
  <c r="E21"/>
  <c r="D21"/>
  <c r="C21"/>
  <c r="B21"/>
  <c r="K20"/>
  <c r="F20"/>
  <c r="E20"/>
  <c r="D20"/>
  <c r="C20"/>
  <c r="B20"/>
  <c r="K19"/>
  <c r="F19"/>
  <c r="E19"/>
  <c r="D19"/>
  <c r="C19"/>
  <c r="B19"/>
  <c r="K18"/>
  <c r="F18"/>
  <c r="E18"/>
  <c r="D18"/>
  <c r="C18"/>
  <c r="B18"/>
  <c r="F17"/>
  <c r="E17"/>
  <c r="D17"/>
  <c r="C17"/>
  <c r="B17"/>
  <c r="F16"/>
  <c r="E16"/>
  <c r="D16"/>
  <c r="C16"/>
  <c r="B16"/>
  <c r="K15"/>
  <c r="F15"/>
  <c r="E15"/>
  <c r="D15"/>
  <c r="C15"/>
  <c r="B15"/>
  <c r="K14"/>
  <c r="F14"/>
  <c r="E14"/>
  <c r="D14"/>
  <c r="C14"/>
  <c r="B14"/>
  <c r="K13"/>
  <c r="F13"/>
  <c r="E13"/>
  <c r="D13"/>
  <c r="C13"/>
  <c r="B13"/>
  <c r="K10"/>
  <c r="G10"/>
  <c r="A7"/>
  <c r="A5"/>
  <c r="A3"/>
  <c r="K32" i="165"/>
  <c r="F32"/>
  <c r="E32"/>
  <c r="D32"/>
  <c r="C32"/>
  <c r="B32"/>
  <c r="K31"/>
  <c r="F31"/>
  <c r="E31"/>
  <c r="D31"/>
  <c r="C31"/>
  <c r="B31"/>
  <c r="K30"/>
  <c r="F30"/>
  <c r="E30"/>
  <c r="D30"/>
  <c r="C30"/>
  <c r="B30"/>
  <c r="K29"/>
  <c r="F29"/>
  <c r="E29"/>
  <c r="D29"/>
  <c r="C29"/>
  <c r="B29"/>
  <c r="K28"/>
  <c r="F28"/>
  <c r="E28"/>
  <c r="D28"/>
  <c r="C28"/>
  <c r="B28"/>
  <c r="K27"/>
  <c r="F27"/>
  <c r="E27"/>
  <c r="D27"/>
  <c r="C27"/>
  <c r="B27"/>
  <c r="K26"/>
  <c r="F26"/>
  <c r="E26"/>
  <c r="D26"/>
  <c r="C26"/>
  <c r="B26"/>
  <c r="K25"/>
  <c r="F25"/>
  <c r="E25"/>
  <c r="D25"/>
  <c r="C25"/>
  <c r="B25"/>
  <c r="K24"/>
  <c r="F24"/>
  <c r="E24"/>
  <c r="D24"/>
  <c r="C24"/>
  <c r="B24"/>
  <c r="K23"/>
  <c r="F23"/>
  <c r="E23"/>
  <c r="D23"/>
  <c r="C23"/>
  <c r="B23"/>
  <c r="K22"/>
  <c r="F22"/>
  <c r="E22"/>
  <c r="D22"/>
  <c r="C22"/>
  <c r="B22"/>
  <c r="K21"/>
  <c r="F21"/>
  <c r="E21"/>
  <c r="D21"/>
  <c r="C21"/>
  <c r="B21"/>
  <c r="K20"/>
  <c r="F20"/>
  <c r="E20"/>
  <c r="D20"/>
  <c r="C20"/>
  <c r="B20"/>
  <c r="K19"/>
  <c r="F19"/>
  <c r="E19"/>
  <c r="D19"/>
  <c r="C19"/>
  <c r="B19"/>
  <c r="K18"/>
  <c r="F18"/>
  <c r="E18"/>
  <c r="D18"/>
  <c r="C18"/>
  <c r="B18"/>
  <c r="K17"/>
  <c r="F17"/>
  <c r="E17"/>
  <c r="D17"/>
  <c r="C17"/>
  <c r="B17"/>
  <c r="K16"/>
  <c r="F16"/>
  <c r="E16"/>
  <c r="D16"/>
  <c r="C16"/>
  <c r="B16"/>
  <c r="K15"/>
  <c r="F15"/>
  <c r="E15"/>
  <c r="D15"/>
  <c r="C15"/>
  <c r="B15"/>
  <c r="K14"/>
  <c r="F14"/>
  <c r="E14"/>
  <c r="D14"/>
  <c r="C14"/>
  <c r="B14"/>
  <c r="K13"/>
  <c r="F13"/>
  <c r="E13"/>
  <c r="D13"/>
  <c r="C13"/>
  <c r="B13"/>
  <c r="K10"/>
  <c r="G10"/>
  <c r="A7"/>
  <c r="A5"/>
  <c r="A3"/>
  <c r="F38" i="164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G10"/>
  <c r="A7"/>
  <c r="A5"/>
  <c r="A3"/>
  <c r="K15" i="158"/>
  <c r="K19"/>
  <c r="K20"/>
  <c r="K18"/>
  <c r="K17"/>
  <c r="K21"/>
  <c r="K14"/>
  <c r="K16"/>
  <c r="B15"/>
  <c r="C15"/>
  <c r="D15"/>
  <c r="E15"/>
  <c r="F15"/>
  <c r="B19"/>
  <c r="C19"/>
  <c r="D19"/>
  <c r="E19"/>
  <c r="F19"/>
  <c r="B20"/>
  <c r="C20"/>
  <c r="D20"/>
  <c r="E20"/>
  <c r="F20"/>
  <c r="B18"/>
  <c r="C18"/>
  <c r="D18"/>
  <c r="E18"/>
  <c r="F18"/>
  <c r="B17"/>
  <c r="C17"/>
  <c r="D17"/>
  <c r="E17"/>
  <c r="F17"/>
  <c r="B21"/>
  <c r="C21"/>
  <c r="D21"/>
  <c r="E21"/>
  <c r="F21"/>
  <c r="B14"/>
  <c r="C14"/>
  <c r="D14"/>
  <c r="E14"/>
  <c r="F14"/>
  <c r="B16"/>
  <c r="C16"/>
  <c r="D16"/>
  <c r="E16"/>
  <c r="F16"/>
  <c r="K23" i="163"/>
  <c r="K22"/>
  <c r="K21"/>
  <c r="K18"/>
  <c r="K30"/>
  <c r="K31"/>
  <c r="K26"/>
  <c r="K19"/>
  <c r="K28"/>
  <c r="K32"/>
  <c r="K33"/>
  <c r="K17"/>
  <c r="K25"/>
  <c r="K15"/>
  <c r="K24"/>
  <c r="K27"/>
  <c r="K16"/>
  <c r="K20"/>
  <c r="K14"/>
  <c r="B23"/>
  <c r="C23"/>
  <c r="D23"/>
  <c r="E23"/>
  <c r="F23"/>
  <c r="B22"/>
  <c r="C22"/>
  <c r="D22"/>
  <c r="E22"/>
  <c r="F22"/>
  <c r="B21"/>
  <c r="C21"/>
  <c r="D21"/>
  <c r="E21"/>
  <c r="F21"/>
  <c r="B18"/>
  <c r="C18"/>
  <c r="D18"/>
  <c r="E18"/>
  <c r="F18"/>
  <c r="B30"/>
  <c r="C30"/>
  <c r="D30"/>
  <c r="E30"/>
  <c r="F30"/>
  <c r="B31"/>
  <c r="C31"/>
  <c r="D31"/>
  <c r="E31"/>
  <c r="F31"/>
  <c r="B26"/>
  <c r="C26"/>
  <c r="D26"/>
  <c r="E26"/>
  <c r="F26"/>
  <c r="B19"/>
  <c r="C19"/>
  <c r="D19"/>
  <c r="E19"/>
  <c r="F19"/>
  <c r="B28"/>
  <c r="C28"/>
  <c r="D28"/>
  <c r="E28"/>
  <c r="F28"/>
  <c r="B32"/>
  <c r="C32"/>
  <c r="D32"/>
  <c r="E32"/>
  <c r="F32"/>
  <c r="B33"/>
  <c r="C33"/>
  <c r="D33"/>
  <c r="E33"/>
  <c r="F33"/>
  <c r="B17"/>
  <c r="C17"/>
  <c r="D17"/>
  <c r="E17"/>
  <c r="F17"/>
  <c r="B25"/>
  <c r="C25"/>
  <c r="D25"/>
  <c r="E25"/>
  <c r="F25"/>
  <c r="B15"/>
  <c r="C15"/>
  <c r="D15"/>
  <c r="E15"/>
  <c r="F15"/>
  <c r="B24"/>
  <c r="C24"/>
  <c r="D24"/>
  <c r="E24"/>
  <c r="F24"/>
  <c r="B34"/>
  <c r="C34"/>
  <c r="D34"/>
  <c r="E34"/>
  <c r="F34"/>
  <c r="B27"/>
  <c r="C27"/>
  <c r="D27"/>
  <c r="E27"/>
  <c r="F27"/>
  <c r="B16"/>
  <c r="C16"/>
  <c r="D16"/>
  <c r="E16"/>
  <c r="F16"/>
  <c r="B20"/>
  <c r="C20"/>
  <c r="D20"/>
  <c r="E20"/>
  <c r="F20"/>
  <c r="B29"/>
  <c r="C29"/>
  <c r="D29"/>
  <c r="E29"/>
  <c r="F29"/>
  <c r="B14"/>
  <c r="C14"/>
  <c r="D14"/>
  <c r="E14"/>
  <c r="F14"/>
  <c r="A8"/>
  <c r="A6"/>
  <c r="A4"/>
  <c r="K29" i="147"/>
  <c r="K23"/>
  <c r="K19"/>
  <c r="K22"/>
  <c r="K15"/>
  <c r="K24"/>
  <c r="K14"/>
  <c r="K31"/>
  <c r="K30"/>
  <c r="K21"/>
  <c r="K25"/>
  <c r="B29"/>
  <c r="C29"/>
  <c r="D29"/>
  <c r="E29"/>
  <c r="F29"/>
  <c r="B17"/>
  <c r="C17"/>
  <c r="D17"/>
  <c r="E17"/>
  <c r="F17"/>
  <c r="B23"/>
  <c r="C23"/>
  <c r="D23"/>
  <c r="E23"/>
  <c r="F23"/>
  <c r="B19"/>
  <c r="C19"/>
  <c r="D19"/>
  <c r="E19"/>
  <c r="F19"/>
  <c r="B22"/>
  <c r="C22"/>
  <c r="D22"/>
  <c r="E22"/>
  <c r="F22"/>
  <c r="B32"/>
  <c r="C32"/>
  <c r="D32"/>
  <c r="E32"/>
  <c r="F32"/>
  <c r="B15"/>
  <c r="C15"/>
  <c r="D15"/>
  <c r="E15"/>
  <c r="F15"/>
  <c r="B24"/>
  <c r="C24"/>
  <c r="D24"/>
  <c r="E24"/>
  <c r="F24"/>
  <c r="B18"/>
  <c r="C18"/>
  <c r="D18"/>
  <c r="E18"/>
  <c r="F18"/>
  <c r="B20"/>
  <c r="C20"/>
  <c r="D20"/>
  <c r="E20"/>
  <c r="F20"/>
  <c r="B14"/>
  <c r="C14"/>
  <c r="D14"/>
  <c r="E14"/>
  <c r="F14"/>
  <c r="B31"/>
  <c r="C31"/>
  <c r="D31"/>
  <c r="E31"/>
  <c r="F31"/>
  <c r="B26"/>
  <c r="C26"/>
  <c r="D26"/>
  <c r="E26"/>
  <c r="F26"/>
  <c r="B16"/>
  <c r="C16"/>
  <c r="D16"/>
  <c r="E16"/>
  <c r="F16"/>
  <c r="B30"/>
  <c r="C30"/>
  <c r="D30"/>
  <c r="E30"/>
  <c r="F30"/>
  <c r="B21"/>
  <c r="C21"/>
  <c r="D21"/>
  <c r="E21"/>
  <c r="F21"/>
  <c r="B27"/>
  <c r="C27"/>
  <c r="D27"/>
  <c r="E27"/>
  <c r="F27"/>
  <c r="B28"/>
  <c r="C28"/>
  <c r="D28"/>
  <c r="E28"/>
  <c r="F28"/>
  <c r="B25"/>
  <c r="C25"/>
  <c r="D25"/>
  <c r="E25"/>
  <c r="F25"/>
  <c r="K21" i="145"/>
  <c r="K17"/>
  <c r="K32"/>
  <c r="K13"/>
  <c r="K23"/>
  <c r="K25"/>
  <c r="K15"/>
  <c r="K29"/>
  <c r="K27"/>
  <c r="K22"/>
  <c r="K31"/>
  <c r="K19"/>
  <c r="K14"/>
  <c r="K16"/>
  <c r="K18"/>
  <c r="K26"/>
  <c r="K30"/>
  <c r="K24"/>
  <c r="B21"/>
  <c r="C21"/>
  <c r="D21"/>
  <c r="E21"/>
  <c r="F21"/>
  <c r="B17"/>
  <c r="C17"/>
  <c r="D17"/>
  <c r="E17"/>
  <c r="F17"/>
  <c r="B32"/>
  <c r="C32"/>
  <c r="D32"/>
  <c r="E32"/>
  <c r="F32"/>
  <c r="B13"/>
  <c r="C13"/>
  <c r="D13"/>
  <c r="E13"/>
  <c r="F13"/>
  <c r="B23"/>
  <c r="C23"/>
  <c r="D23"/>
  <c r="E23"/>
  <c r="F23"/>
  <c r="B25"/>
  <c r="C25"/>
  <c r="D25"/>
  <c r="E25"/>
  <c r="F25"/>
  <c r="B15"/>
  <c r="C15"/>
  <c r="D15"/>
  <c r="E15"/>
  <c r="F15"/>
  <c r="B33"/>
  <c r="C33"/>
  <c r="D33"/>
  <c r="E33"/>
  <c r="F33"/>
  <c r="B29"/>
  <c r="C29"/>
  <c r="D29"/>
  <c r="E29"/>
  <c r="F29"/>
  <c r="B27"/>
  <c r="C27"/>
  <c r="D27"/>
  <c r="E27"/>
  <c r="F27"/>
  <c r="B22"/>
  <c r="C22"/>
  <c r="D22"/>
  <c r="E22"/>
  <c r="F22"/>
  <c r="B31"/>
  <c r="C31"/>
  <c r="D31"/>
  <c r="E31"/>
  <c r="F31"/>
  <c r="B19"/>
  <c r="C19"/>
  <c r="D19"/>
  <c r="E19"/>
  <c r="F19"/>
  <c r="B28"/>
  <c r="C28"/>
  <c r="D28"/>
  <c r="E28"/>
  <c r="F28"/>
  <c r="B14"/>
  <c r="C14"/>
  <c r="D14"/>
  <c r="E14"/>
  <c r="F14"/>
  <c r="B16"/>
  <c r="C16"/>
  <c r="D16"/>
  <c r="E16"/>
  <c r="F16"/>
  <c r="B18"/>
  <c r="C18"/>
  <c r="D18"/>
  <c r="E18"/>
  <c r="F18"/>
  <c r="B20"/>
  <c r="C20"/>
  <c r="D20"/>
  <c r="E20"/>
  <c r="F20"/>
  <c r="B26"/>
  <c r="C26"/>
  <c r="D26"/>
  <c r="E26"/>
  <c r="F26"/>
  <c r="B30"/>
  <c r="C30"/>
  <c r="D30"/>
  <c r="E30"/>
  <c r="F30"/>
  <c r="B24"/>
  <c r="C24"/>
  <c r="D24"/>
  <c r="E24"/>
  <c r="F24"/>
  <c r="K22" i="120"/>
  <c r="K20"/>
  <c r="K29"/>
  <c r="K16"/>
  <c r="K24"/>
  <c r="K23"/>
  <c r="K32"/>
  <c r="K31"/>
  <c r="K25"/>
  <c r="K21"/>
  <c r="K15"/>
  <c r="K26"/>
  <c r="K19"/>
  <c r="K30"/>
  <c r="K18"/>
  <c r="K27"/>
  <c r="K14"/>
  <c r="K13"/>
  <c r="K28"/>
  <c r="K17"/>
  <c r="B23"/>
  <c r="B22"/>
  <c r="C22"/>
  <c r="D22"/>
  <c r="E22"/>
  <c r="F22"/>
  <c r="B20"/>
  <c r="C20"/>
  <c r="D20"/>
  <c r="E20"/>
  <c r="F20"/>
  <c r="B29"/>
  <c r="C29"/>
  <c r="D29"/>
  <c r="E29"/>
  <c r="F29"/>
  <c r="B16"/>
  <c r="C16"/>
  <c r="D16"/>
  <c r="E16"/>
  <c r="F16"/>
  <c r="B24"/>
  <c r="C24"/>
  <c r="D24"/>
  <c r="E24"/>
  <c r="F24"/>
  <c r="C23"/>
  <c r="D23"/>
  <c r="E23"/>
  <c r="F23"/>
  <c r="B32"/>
  <c r="C32"/>
  <c r="D32"/>
  <c r="E32"/>
  <c r="F32"/>
  <c r="B31"/>
  <c r="C31"/>
  <c r="D31"/>
  <c r="E31"/>
  <c r="F31"/>
  <c r="B25"/>
  <c r="C25"/>
  <c r="D25"/>
  <c r="E25"/>
  <c r="F25"/>
  <c r="B21"/>
  <c r="C21"/>
  <c r="D21"/>
  <c r="E21"/>
  <c r="F21"/>
  <c r="B15"/>
  <c r="C15"/>
  <c r="D15"/>
  <c r="E15"/>
  <c r="F15"/>
  <c r="B26"/>
  <c r="C26"/>
  <c r="D26"/>
  <c r="E26"/>
  <c r="F26"/>
  <c r="B19"/>
  <c r="C19"/>
  <c r="D19"/>
  <c r="E19"/>
  <c r="F19"/>
  <c r="B30"/>
  <c r="C30"/>
  <c r="D30"/>
  <c r="E30"/>
  <c r="F30"/>
  <c r="B18"/>
  <c r="C18"/>
  <c r="D18"/>
  <c r="E18"/>
  <c r="F18"/>
  <c r="B27"/>
  <c r="C27"/>
  <c r="D27"/>
  <c r="E27"/>
  <c r="F27"/>
  <c r="B14"/>
  <c r="C14"/>
  <c r="D14"/>
  <c r="E14"/>
  <c r="F14"/>
  <c r="B13"/>
  <c r="C13"/>
  <c r="D13"/>
  <c r="E13"/>
  <c r="F13"/>
  <c r="B28"/>
  <c r="C28"/>
  <c r="D28"/>
  <c r="E28"/>
  <c r="F28"/>
  <c r="B17"/>
  <c r="C17"/>
  <c r="D17"/>
  <c r="E17"/>
  <c r="F17"/>
  <c r="K13" i="148"/>
  <c r="K37"/>
  <c r="K18"/>
  <c r="K29"/>
  <c r="K35"/>
  <c r="K21"/>
  <c r="K14"/>
  <c r="K17"/>
  <c r="K34"/>
  <c r="K24"/>
  <c r="K31"/>
  <c r="K22"/>
  <c r="K15"/>
  <c r="K26"/>
  <c r="K16"/>
  <c r="K30"/>
  <c r="K33"/>
  <c r="K19"/>
  <c r="K38"/>
  <c r="K20"/>
  <c r="K25"/>
  <c r="K28"/>
  <c r="K27"/>
  <c r="K32"/>
  <c r="K36"/>
  <c r="K23"/>
  <c r="B13"/>
  <c r="C13"/>
  <c r="D13"/>
  <c r="E13"/>
  <c r="F13"/>
  <c r="B37"/>
  <c r="C37"/>
  <c r="D37"/>
  <c r="E37"/>
  <c r="F37"/>
  <c r="B18"/>
  <c r="C18"/>
  <c r="D18"/>
  <c r="E18"/>
  <c r="F18"/>
  <c r="B29"/>
  <c r="C29"/>
  <c r="D29"/>
  <c r="E29"/>
  <c r="F29"/>
  <c r="B35"/>
  <c r="C35"/>
  <c r="D35"/>
  <c r="E35"/>
  <c r="F35"/>
  <c r="B21"/>
  <c r="C21"/>
  <c r="D21"/>
  <c r="E21"/>
  <c r="F21"/>
  <c r="B14"/>
  <c r="C14"/>
  <c r="D14"/>
  <c r="E14"/>
  <c r="F14"/>
  <c r="B17"/>
  <c r="C17"/>
  <c r="D17"/>
  <c r="E17"/>
  <c r="F17"/>
  <c r="B34"/>
  <c r="C34"/>
  <c r="D34"/>
  <c r="E34"/>
  <c r="F34"/>
  <c r="B24"/>
  <c r="C24"/>
  <c r="D24"/>
  <c r="E24"/>
  <c r="F24"/>
  <c r="B31"/>
  <c r="C31"/>
  <c r="D31"/>
  <c r="E31"/>
  <c r="F31"/>
  <c r="B22"/>
  <c r="C22"/>
  <c r="D22"/>
  <c r="E22"/>
  <c r="F22"/>
  <c r="B15"/>
  <c r="C15"/>
  <c r="D15"/>
  <c r="E15"/>
  <c r="F15"/>
  <c r="B26"/>
  <c r="C26"/>
  <c r="D26"/>
  <c r="E26"/>
  <c r="F26"/>
  <c r="B16"/>
  <c r="C16"/>
  <c r="D16"/>
  <c r="E16"/>
  <c r="F16"/>
  <c r="B30"/>
  <c r="C30"/>
  <c r="D30"/>
  <c r="E30"/>
  <c r="F30"/>
  <c r="B33"/>
  <c r="C33"/>
  <c r="D33"/>
  <c r="E33"/>
  <c r="F33"/>
  <c r="B19"/>
  <c r="C19"/>
  <c r="D19"/>
  <c r="E19"/>
  <c r="F19"/>
  <c r="B38"/>
  <c r="C38"/>
  <c r="D38"/>
  <c r="E38"/>
  <c r="F38"/>
  <c r="B20"/>
  <c r="C20"/>
  <c r="D20"/>
  <c r="E20"/>
  <c r="F20"/>
  <c r="B25"/>
  <c r="C25"/>
  <c r="D25"/>
  <c r="E25"/>
  <c r="F25"/>
  <c r="B28"/>
  <c r="C28"/>
  <c r="D28"/>
  <c r="E28"/>
  <c r="F28"/>
  <c r="B27"/>
  <c r="C27"/>
  <c r="D27"/>
  <c r="E27"/>
  <c r="F27"/>
  <c r="B32"/>
  <c r="C32"/>
  <c r="D32"/>
  <c r="E32"/>
  <c r="F32"/>
  <c r="B36"/>
  <c r="C36"/>
  <c r="D36"/>
  <c r="E36"/>
  <c r="F36"/>
  <c r="B23"/>
  <c r="C23"/>
  <c r="D23"/>
  <c r="E23"/>
  <c r="F23"/>
  <c r="B24" i="144"/>
  <c r="C24"/>
  <c r="D24"/>
  <c r="E24"/>
  <c r="F24"/>
  <c r="B15"/>
  <c r="C15"/>
  <c r="D15"/>
  <c r="E15"/>
  <c r="F15"/>
  <c r="B28"/>
  <c r="C28"/>
  <c r="D28"/>
  <c r="E28"/>
  <c r="F28"/>
  <c r="B36"/>
  <c r="C36"/>
  <c r="D36"/>
  <c r="E36"/>
  <c r="F36"/>
  <c r="B21"/>
  <c r="C21"/>
  <c r="D21"/>
  <c r="E21"/>
  <c r="F21"/>
  <c r="B37"/>
  <c r="C37"/>
  <c r="D37"/>
  <c r="E37"/>
  <c r="F37"/>
  <c r="B13"/>
  <c r="C13"/>
  <c r="D13"/>
  <c r="E13"/>
  <c r="F13"/>
  <c r="B14"/>
  <c r="C14"/>
  <c r="D14"/>
  <c r="E14"/>
  <c r="F14"/>
  <c r="B38"/>
  <c r="C38"/>
  <c r="D38"/>
  <c r="E38"/>
  <c r="F38"/>
  <c r="B16"/>
  <c r="C16"/>
  <c r="D16"/>
  <c r="E16"/>
  <c r="F16"/>
  <c r="B27"/>
  <c r="C27"/>
  <c r="D27"/>
  <c r="E27"/>
  <c r="F27"/>
  <c r="B40"/>
  <c r="C40"/>
  <c r="D40"/>
  <c r="E40"/>
  <c r="F40"/>
  <c r="B32"/>
  <c r="C32"/>
  <c r="D32"/>
  <c r="E32"/>
  <c r="F32"/>
  <c r="B19"/>
  <c r="C19"/>
  <c r="D19"/>
  <c r="E19"/>
  <c r="F19"/>
  <c r="B22"/>
  <c r="C22"/>
  <c r="D22"/>
  <c r="E22"/>
  <c r="F22"/>
  <c r="B26"/>
  <c r="C26"/>
  <c r="D26"/>
  <c r="E26"/>
  <c r="F26"/>
  <c r="B34"/>
  <c r="C34"/>
  <c r="D34"/>
  <c r="E34"/>
  <c r="F34"/>
  <c r="B39"/>
  <c r="C39"/>
  <c r="D39"/>
  <c r="E39"/>
  <c r="F39"/>
  <c r="B33"/>
  <c r="C33"/>
  <c r="D33"/>
  <c r="E33"/>
  <c r="F33"/>
  <c r="B20"/>
  <c r="C20"/>
  <c r="D20"/>
  <c r="E20"/>
  <c r="F20"/>
  <c r="B17"/>
  <c r="C17"/>
  <c r="D17"/>
  <c r="E17"/>
  <c r="F17"/>
  <c r="B35"/>
  <c r="C35"/>
  <c r="D35"/>
  <c r="E35"/>
  <c r="F35"/>
  <c r="B30"/>
  <c r="C30"/>
  <c r="D30"/>
  <c r="E30"/>
  <c r="F30"/>
  <c r="B18"/>
  <c r="C18"/>
  <c r="D18"/>
  <c r="E18"/>
  <c r="F18"/>
  <c r="B29"/>
  <c r="C29"/>
  <c r="D29"/>
  <c r="E29"/>
  <c r="F29"/>
  <c r="B23"/>
  <c r="C23"/>
  <c r="D23"/>
  <c r="E23"/>
  <c r="F23"/>
  <c r="B25"/>
  <c r="C25"/>
  <c r="D25"/>
  <c r="E25"/>
  <c r="F25"/>
  <c r="B31"/>
  <c r="C31"/>
  <c r="D31"/>
  <c r="E31"/>
  <c r="F31"/>
  <c r="B22" i="93"/>
  <c r="C22"/>
  <c r="D22"/>
  <c r="E22"/>
  <c r="F22"/>
  <c r="B29"/>
  <c r="C29"/>
  <c r="D29"/>
  <c r="E29"/>
  <c r="F29"/>
  <c r="B28"/>
  <c r="C28"/>
  <c r="D28"/>
  <c r="E28"/>
  <c r="F28"/>
  <c r="B24"/>
  <c r="C24"/>
  <c r="D24"/>
  <c r="E24"/>
  <c r="F24"/>
  <c r="B26"/>
  <c r="C26"/>
  <c r="D26"/>
  <c r="E26"/>
  <c r="F26"/>
  <c r="B32"/>
  <c r="C32"/>
  <c r="D32"/>
  <c r="E32"/>
  <c r="F32"/>
  <c r="B21"/>
  <c r="C21"/>
  <c r="D21"/>
  <c r="E21"/>
  <c r="F21"/>
  <c r="B30"/>
  <c r="C30"/>
  <c r="D30"/>
  <c r="E30"/>
  <c r="F30"/>
  <c r="B27"/>
  <c r="C27"/>
  <c r="D27"/>
  <c r="E27"/>
  <c r="F27"/>
  <c r="B23"/>
  <c r="C23"/>
  <c r="D23"/>
  <c r="E23"/>
  <c r="F23"/>
  <c r="B33"/>
  <c r="C33"/>
  <c r="D33"/>
  <c r="E33"/>
  <c r="F33"/>
  <c r="B31"/>
  <c r="C31"/>
  <c r="D31"/>
  <c r="E31"/>
  <c r="F31"/>
  <c r="B25"/>
  <c r="C25"/>
  <c r="D25"/>
  <c r="E25"/>
  <c r="F25"/>
  <c r="B14"/>
  <c r="C14"/>
  <c r="D14"/>
  <c r="E14"/>
  <c r="F14"/>
  <c r="B15"/>
  <c r="C15"/>
  <c r="D15"/>
  <c r="E15"/>
  <c r="F15"/>
  <c r="B13"/>
  <c r="C13"/>
  <c r="D13"/>
  <c r="E13"/>
  <c r="F13"/>
  <c r="B12"/>
  <c r="C12"/>
  <c r="D12"/>
  <c r="E12"/>
  <c r="F12"/>
  <c r="Z20" i="156"/>
  <c r="N14" i="169" s="1"/>
  <c r="Z21" i="156"/>
  <c r="N15" i="169" s="1"/>
  <c r="Z22" i="156"/>
  <c r="N20" i="158" s="1"/>
  <c r="Z23" i="156"/>
  <c r="N18" i="158" s="1"/>
  <c r="N18" i="169"/>
  <c r="Z24" i="156"/>
  <c r="N17" i="158" s="1"/>
  <c r="Z25" i="156"/>
  <c r="N20" i="169" s="1"/>
  <c r="Z26" i="156"/>
  <c r="N21" i="169" s="1"/>
  <c r="Z27" i="156"/>
  <c r="N22" i="169" s="1"/>
  <c r="L18"/>
  <c r="Z9" i="156"/>
  <c r="I14" i="169" s="1"/>
  <c r="Z10" i="156"/>
  <c r="I19" i="158" s="1"/>
  <c r="Z11" i="156"/>
  <c r="I20" i="158" s="1"/>
  <c r="Z12" i="156"/>
  <c r="I17" i="169" s="1"/>
  <c r="Z13" i="156"/>
  <c r="I19" i="169" s="1"/>
  <c r="Z14" i="156"/>
  <c r="I20" i="169" s="1"/>
  <c r="Z15" i="156"/>
  <c r="I14" i="158" s="1"/>
  <c r="Z16" i="156"/>
  <c r="I22" i="169" s="1"/>
  <c r="X11" i="156"/>
  <c r="G16" i="169" s="1"/>
  <c r="A20" i="156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O25" i="168"/>
  <c r="Z33" i="142"/>
  <c r="N15" i="168" s="1"/>
  <c r="Z34" i="142"/>
  <c r="N22" i="163" s="1"/>
  <c r="Z35" i="142"/>
  <c r="N17" i="168" s="1"/>
  <c r="Z36" i="142"/>
  <c r="N18" i="168" s="1"/>
  <c r="Z37" i="142"/>
  <c r="N30" i="163" s="1"/>
  <c r="Z38" i="142"/>
  <c r="N20" i="168" s="1"/>
  <c r="Z39" i="142"/>
  <c r="N26" i="163" s="1"/>
  <c r="Z40" i="142"/>
  <c r="N22" i="168" s="1"/>
  <c r="Z41" i="142"/>
  <c r="N23" i="168" s="1"/>
  <c r="Z42" i="142"/>
  <c r="N24" i="168" s="1"/>
  <c r="N25"/>
  <c r="Z43" i="142"/>
  <c r="N26" i="168" s="1"/>
  <c r="Z44" i="142"/>
  <c r="N17" i="163" s="1"/>
  <c r="Z45" i="142"/>
  <c r="N28" i="168" s="1"/>
  <c r="Z46" i="142"/>
  <c r="N29" i="168" s="1"/>
  <c r="Z47" i="142"/>
  <c r="N30" i="168" s="1"/>
  <c r="Z48" i="142"/>
  <c r="N34" i="163" s="1"/>
  <c r="Z49" i="142"/>
  <c r="N32" i="168" s="1"/>
  <c r="Z50" i="142"/>
  <c r="N33" i="168" s="1"/>
  <c r="Z51" i="142"/>
  <c r="N34" i="168" s="1"/>
  <c r="Z52" i="142"/>
  <c r="N35" i="168" s="1"/>
  <c r="Z53" i="142"/>
  <c r="N36" i="168" s="1"/>
  <c r="X35" i="142"/>
  <c r="L17" i="168" s="1"/>
  <c r="X50" i="142"/>
  <c r="L33" i="168" s="1"/>
  <c r="Z9" i="142"/>
  <c r="I15" i="168" s="1"/>
  <c r="Z10" i="142"/>
  <c r="I22" i="163" s="1"/>
  <c r="Z11" i="142"/>
  <c r="I17" i="168" s="1"/>
  <c r="Z12" i="142"/>
  <c r="I18" i="168" s="1"/>
  <c r="Z13" i="142"/>
  <c r="I30" i="163" s="1"/>
  <c r="Z14" i="142"/>
  <c r="I20" i="168" s="1"/>
  <c r="Z15" i="142"/>
  <c r="I26" i="163" s="1"/>
  <c r="Z16" i="142"/>
  <c r="I19" i="163" s="1"/>
  <c r="Z17" i="142"/>
  <c r="I23" i="168" s="1"/>
  <c r="Z18" i="142"/>
  <c r="I32" i="163" s="1"/>
  <c r="I25" i="168"/>
  <c r="Z19" i="142"/>
  <c r="I26" i="168" s="1"/>
  <c r="Z20" i="142"/>
  <c r="I17" i="163" s="1"/>
  <c r="Z21" i="142"/>
  <c r="I25" i="163" s="1"/>
  <c r="Z22" i="142"/>
  <c r="I29" i="168" s="1"/>
  <c r="Z23" i="142"/>
  <c r="I30" i="168" s="1"/>
  <c r="Z24" i="142"/>
  <c r="I34" i="163" s="1"/>
  <c r="Z25" i="142"/>
  <c r="I27" i="163" s="1"/>
  <c r="Z26" i="142"/>
  <c r="I33" i="168" s="1"/>
  <c r="Z27" i="142"/>
  <c r="I34" i="168" s="1"/>
  <c r="Z28" i="142"/>
  <c r="I35" i="168" s="1"/>
  <c r="Z29" i="142"/>
  <c r="I36" i="168" s="1"/>
  <c r="X9" i="142"/>
  <c r="G15" i="168" s="1"/>
  <c r="X10" i="142"/>
  <c r="G16" i="168" s="1"/>
  <c r="X12" i="142"/>
  <c r="G18" i="168" s="1"/>
  <c r="X14" i="142"/>
  <c r="G20" i="168" s="1"/>
  <c r="X17" i="142"/>
  <c r="G23" i="168" s="1"/>
  <c r="X19" i="142"/>
  <c r="G26" i="168" s="1"/>
  <c r="X21" i="142"/>
  <c r="G28" i="168" s="1"/>
  <c r="X23" i="142"/>
  <c r="G30" i="168" s="1"/>
  <c r="A33" i="142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Z32" i="141"/>
  <c r="N17" i="147" s="1"/>
  <c r="Z33" i="141"/>
  <c r="N23" i="167" s="1"/>
  <c r="Z34" i="141"/>
  <c r="N19" i="167" s="1"/>
  <c r="Z35" i="141"/>
  <c r="N22" i="147" s="1"/>
  <c r="Z36" i="141"/>
  <c r="N32" i="167" s="1"/>
  <c r="Z37" i="141"/>
  <c r="N15" i="167" s="1"/>
  <c r="Z38" i="141"/>
  <c r="N24" i="147" s="1"/>
  <c r="Z39" i="141"/>
  <c r="N18" i="167" s="1"/>
  <c r="Z40" i="141"/>
  <c r="N20" i="167" s="1"/>
  <c r="Z41" i="141"/>
  <c r="N14" i="147" s="1"/>
  <c r="Z42" i="141"/>
  <c r="N31" i="147" s="1"/>
  <c r="Z43" i="141"/>
  <c r="N26" i="167" s="1"/>
  <c r="Z44" i="141"/>
  <c r="N16" i="167" s="1"/>
  <c r="Z45" i="141"/>
  <c r="N30" i="147" s="1"/>
  <c r="Z46" i="141"/>
  <c r="N21" i="167" s="1"/>
  <c r="Z47" i="141"/>
  <c r="N27" i="167" s="1"/>
  <c r="Z48" i="141"/>
  <c r="N28" i="147" s="1"/>
  <c r="Z49" i="141"/>
  <c r="N25" i="147" s="1"/>
  <c r="X32" i="141"/>
  <c r="L17" i="147" s="1"/>
  <c r="X34" i="141"/>
  <c r="L19" i="147" s="1"/>
  <c r="X36" i="141"/>
  <c r="L32" i="167" s="1"/>
  <c r="X38" i="141"/>
  <c r="L24" i="147" s="1"/>
  <c r="X40" i="141"/>
  <c r="L20" i="147" s="1"/>
  <c r="X41" i="141"/>
  <c r="L14" i="167" s="1"/>
  <c r="X42" i="141"/>
  <c r="L31" i="147" s="1"/>
  <c r="X44" i="141"/>
  <c r="L16" i="147" s="1"/>
  <c r="X45" i="141"/>
  <c r="L30" i="167" s="1"/>
  <c r="X46" i="141"/>
  <c r="L21" i="167" s="1"/>
  <c r="X48" i="141"/>
  <c r="L28" i="167" s="1"/>
  <c r="X49" i="141"/>
  <c r="L25" i="147" s="1"/>
  <c r="Z10" i="141"/>
  <c r="I17" i="167" s="1"/>
  <c r="Z11" i="141"/>
  <c r="I23" i="147" s="1"/>
  <c r="Z12" i="141"/>
  <c r="I19" i="147" s="1"/>
  <c r="Z13" i="141"/>
  <c r="I22" i="167" s="1"/>
  <c r="Z14" i="141"/>
  <c r="I32" i="147" s="1"/>
  <c r="Z15" i="141"/>
  <c r="I15" i="147" s="1"/>
  <c r="Z16" i="141"/>
  <c r="I24" i="167" s="1"/>
  <c r="Z17" i="141"/>
  <c r="I18" i="147" s="1"/>
  <c r="Z18" i="141"/>
  <c r="I20" i="147" s="1"/>
  <c r="Z19" i="141"/>
  <c r="I14" i="147" s="1"/>
  <c r="Z20" i="141"/>
  <c r="I31" i="167" s="1"/>
  <c r="Z21" i="141"/>
  <c r="I26" i="147" s="1"/>
  <c r="Z22" i="141"/>
  <c r="I16" i="147" s="1"/>
  <c r="Z23" i="141"/>
  <c r="I30" i="147" s="1"/>
  <c r="Z24" i="141"/>
  <c r="I21" i="147" s="1"/>
  <c r="Z25" i="141"/>
  <c r="I27" i="147" s="1"/>
  <c r="Z26" i="141"/>
  <c r="I28" i="147" s="1"/>
  <c r="Z27" i="141"/>
  <c r="I25" i="167" s="1"/>
  <c r="X10" i="141"/>
  <c r="G17" i="167" s="1"/>
  <c r="X11" i="141"/>
  <c r="G23" i="167" s="1"/>
  <c r="X12" i="141"/>
  <c r="G19" i="167" s="1"/>
  <c r="X14" i="141"/>
  <c r="G32" i="167" s="1"/>
  <c r="X15" i="141"/>
  <c r="G15" i="167" s="1"/>
  <c r="X16" i="141"/>
  <c r="G24" i="167" s="1"/>
  <c r="X20" i="141"/>
  <c r="G31" i="167" s="1"/>
  <c r="X22" i="141"/>
  <c r="G16" i="167" s="1"/>
  <c r="X24" i="141"/>
  <c r="G21" i="167" s="1"/>
  <c r="X25" i="141"/>
  <c r="G27" i="167" s="1"/>
  <c r="X26" i="141"/>
  <c r="G28" i="147" s="1"/>
  <c r="X27" i="141"/>
  <c r="G25" i="167" s="1"/>
  <c r="A9" i="141"/>
  <c r="B41" i="166" s="1"/>
  <c r="B9" i="141"/>
  <c r="C41" i="166" s="1"/>
  <c r="C9" i="141"/>
  <c r="D41" i="166" s="1"/>
  <c r="D9" i="141"/>
  <c r="E41" i="166" s="1"/>
  <c r="E9" i="141"/>
  <c r="F41" i="166" s="1"/>
  <c r="A10" i="141"/>
  <c r="B42" i="166" s="1"/>
  <c r="B10" i="141"/>
  <c r="C42" i="166" s="1"/>
  <c r="C10" i="141"/>
  <c r="D42" i="166" s="1"/>
  <c r="D10" i="141"/>
  <c r="E42" i="166" s="1"/>
  <c r="E10" i="141"/>
  <c r="F42" i="166" s="1"/>
  <c r="A11" i="14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43" i="166" s="1"/>
  <c r="B24" i="141"/>
  <c r="C43" i="166" s="1"/>
  <c r="C24" i="141"/>
  <c r="D43" i="166" s="1"/>
  <c r="D24" i="141"/>
  <c r="E43" i="166" s="1"/>
  <c r="E24" i="141"/>
  <c r="F43" i="166" s="1"/>
  <c r="A25" i="141"/>
  <c r="B39" i="166" s="1"/>
  <c r="B25" i="141"/>
  <c r="C39" i="166" s="1"/>
  <c r="C25" i="141"/>
  <c r="D39" i="166" s="1"/>
  <c r="D25" i="141"/>
  <c r="E39" i="166" s="1"/>
  <c r="E25" i="141"/>
  <c r="F39" i="166" s="1"/>
  <c r="A26" i="141"/>
  <c r="B40" i="166" s="1"/>
  <c r="B26" i="141"/>
  <c r="C40" i="166" s="1"/>
  <c r="C26" i="141"/>
  <c r="D40" i="166" s="1"/>
  <c r="D26" i="141"/>
  <c r="E40" i="166" s="1"/>
  <c r="E26" i="141"/>
  <c r="F40" i="166" s="1"/>
  <c r="A27" i="141"/>
  <c r="B27"/>
  <c r="C27"/>
  <c r="D27"/>
  <c r="E27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Z19" i="140"/>
  <c r="N40" i="166" s="1"/>
  <c r="Z20" i="140"/>
  <c r="Z21"/>
  <c r="N41" i="166" s="1"/>
  <c r="Z22" i="140"/>
  <c r="Z23"/>
  <c r="N43" i="166" s="1"/>
  <c r="X20" i="140"/>
  <c r="Z10"/>
  <c r="Z11"/>
  <c r="Z12"/>
  <c r="Z13"/>
  <c r="I42" i="166" s="1"/>
  <c r="Z14" i="140"/>
  <c r="X12"/>
  <c r="X11"/>
  <c r="X13"/>
  <c r="G42" i="166" s="1"/>
  <c r="X14" i="140"/>
  <c r="G43" i="166" s="1"/>
  <c r="A18" i="140"/>
  <c r="B40" i="145" s="1"/>
  <c r="B18" i="140"/>
  <c r="C40" i="145" s="1"/>
  <c r="C18" i="140"/>
  <c r="D40" i="145" s="1"/>
  <c r="D18" i="140"/>
  <c r="E40" i="145" s="1"/>
  <c r="E18" i="140"/>
  <c r="F40" i="145" s="1"/>
  <c r="A19" i="140"/>
  <c r="B43" i="145" s="1"/>
  <c r="B19" i="140"/>
  <c r="C43" i="145" s="1"/>
  <c r="C19" i="140"/>
  <c r="D43" i="145" s="1"/>
  <c r="D19" i="140"/>
  <c r="E43" i="145" s="1"/>
  <c r="E19" i="140"/>
  <c r="F43" i="145" s="1"/>
  <c r="A20" i="140"/>
  <c r="B41" i="145" s="1"/>
  <c r="B20" i="140"/>
  <c r="C41" i="145" s="1"/>
  <c r="C20" i="140"/>
  <c r="D41" i="145" s="1"/>
  <c r="D20" i="140"/>
  <c r="E41" i="145" s="1"/>
  <c r="E20" i="140"/>
  <c r="F41" i="145" s="1"/>
  <c r="A21" i="140"/>
  <c r="B39" i="145" s="1"/>
  <c r="B21" i="140"/>
  <c r="C39" i="145" s="1"/>
  <c r="C21" i="140"/>
  <c r="D39" i="145" s="1"/>
  <c r="D21" i="140"/>
  <c r="E39" i="145" s="1"/>
  <c r="E21" i="140"/>
  <c r="F39" i="145" s="1"/>
  <c r="A22" i="140"/>
  <c r="B44" i="145" s="1"/>
  <c r="B22" i="140"/>
  <c r="C44" i="145" s="1"/>
  <c r="C22" i="140"/>
  <c r="D44" i="145" s="1"/>
  <c r="D22" i="140"/>
  <c r="E44" i="145" s="1"/>
  <c r="E22" i="140"/>
  <c r="F44" i="145" s="1"/>
  <c r="A23" i="140"/>
  <c r="B42" i="145" s="1"/>
  <c r="B23" i="140"/>
  <c r="C42" i="145" s="1"/>
  <c r="C23" i="140"/>
  <c r="D42" i="145" s="1"/>
  <c r="D23" i="140"/>
  <c r="E42" i="145" s="1"/>
  <c r="E23" i="140"/>
  <c r="F42" i="145" s="1"/>
  <c r="A9" i="140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Z34" i="123"/>
  <c r="N14" i="166" s="1"/>
  <c r="Z35" i="123"/>
  <c r="N15" i="166" s="1"/>
  <c r="Z36" i="123"/>
  <c r="N13" i="145" s="1"/>
  <c r="Z37" i="123"/>
  <c r="N17" i="166" s="1"/>
  <c r="Z38" i="123"/>
  <c r="N18" i="166" s="1"/>
  <c r="Z39" i="123"/>
  <c r="N15" i="145" s="1"/>
  <c r="Z40" i="123"/>
  <c r="N20" i="166" s="1"/>
  <c r="Z41" i="123"/>
  <c r="N21" i="166" s="1"/>
  <c r="Z42" i="123"/>
  <c r="N22" i="166" s="1"/>
  <c r="Z43" i="123"/>
  <c r="N22" i="145" s="1"/>
  <c r="Z44" i="123"/>
  <c r="N24" i="166" s="1"/>
  <c r="Z45" i="123"/>
  <c r="N25" i="166" s="1"/>
  <c r="Z46" i="123"/>
  <c r="N28" i="145" s="1"/>
  <c r="Z47" i="123"/>
  <c r="N27" i="166" s="1"/>
  <c r="Z48" i="123"/>
  <c r="N28" i="166" s="1"/>
  <c r="Z49" i="123"/>
  <c r="N18" i="145" s="1"/>
  <c r="Z50" i="123"/>
  <c r="N30" i="166" s="1"/>
  <c r="Z51" i="123"/>
  <c r="N31" i="166" s="1"/>
  <c r="Z52" i="123"/>
  <c r="N32" i="166" s="1"/>
  <c r="Z53" i="123"/>
  <c r="N33" i="166" s="1"/>
  <c r="X36" i="123"/>
  <c r="L16" i="166" s="1"/>
  <c r="X37" i="123"/>
  <c r="L17" i="166" s="1"/>
  <c r="X52" i="123"/>
  <c r="L30" i="145" s="1"/>
  <c r="Z11" i="123"/>
  <c r="I15" i="166" s="1"/>
  <c r="Z12" i="123"/>
  <c r="I16" i="166" s="1"/>
  <c r="Z13" i="123"/>
  <c r="I17" i="166" s="1"/>
  <c r="Z14" i="123"/>
  <c r="I18" i="166" s="1"/>
  <c r="Z15" i="123"/>
  <c r="I19" i="166" s="1"/>
  <c r="Z16" i="123"/>
  <c r="I20" i="166" s="1"/>
  <c r="Z17" i="123"/>
  <c r="I21" i="166" s="1"/>
  <c r="Z18" i="123"/>
  <c r="I22" i="166" s="1"/>
  <c r="Z19" i="123"/>
  <c r="I23" i="166" s="1"/>
  <c r="Z20" i="123"/>
  <c r="I24" i="166" s="1"/>
  <c r="Z21" i="123"/>
  <c r="I25" i="166" s="1"/>
  <c r="Z22" i="123"/>
  <c r="I26" i="166" s="1"/>
  <c r="Z23" i="123"/>
  <c r="I27" i="166" s="1"/>
  <c r="Z24" i="123"/>
  <c r="I28" i="166" s="1"/>
  <c r="Z25" i="123"/>
  <c r="I29" i="166" s="1"/>
  <c r="Z26" i="123"/>
  <c r="I30" i="166" s="1"/>
  <c r="Z27" i="123"/>
  <c r="I31" i="166" s="1"/>
  <c r="Z28" i="123"/>
  <c r="I32" i="166" s="1"/>
  <c r="Z29" i="123"/>
  <c r="I33" i="166" s="1"/>
  <c r="X17" i="123"/>
  <c r="G21" i="166" s="1"/>
  <c r="X27" i="123"/>
  <c r="G31" i="166" s="1"/>
  <c r="A33" i="12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Z33" i="122"/>
  <c r="N14" i="165" s="1"/>
  <c r="Z34" i="122"/>
  <c r="N15" i="165" s="1"/>
  <c r="Z35" i="122"/>
  <c r="N16" i="165" s="1"/>
  <c r="Z36" i="122"/>
  <c r="N24" i="120" s="1"/>
  <c r="Z37" i="122"/>
  <c r="N18" i="165" s="1"/>
  <c r="Z38" i="122"/>
  <c r="N19" i="165" s="1"/>
  <c r="Z39" i="122"/>
  <c r="N20" i="165" s="1"/>
  <c r="Z40" i="122"/>
  <c r="N21" i="165" s="1"/>
  <c r="Z41" i="122"/>
  <c r="N22" i="165" s="1"/>
  <c r="Z42" i="122"/>
  <c r="N15" i="120" s="1"/>
  <c r="Z43" i="122"/>
  <c r="N24" i="165" s="1"/>
  <c r="Z44" i="122"/>
  <c r="N25" i="165" s="1"/>
  <c r="Z45" i="122"/>
  <c r="N26" i="165" s="1"/>
  <c r="Z46" i="122"/>
  <c r="N18" i="120" s="1"/>
  <c r="Z47" i="122"/>
  <c r="N28" i="165" s="1"/>
  <c r="Z48" i="122"/>
  <c r="N29" i="165" s="1"/>
  <c r="Z49" i="122"/>
  <c r="N30" i="165" s="1"/>
  <c r="Z50" i="122"/>
  <c r="N28" i="120" s="1"/>
  <c r="Z51" i="122"/>
  <c r="N32" i="165" s="1"/>
  <c r="X33" i="122"/>
  <c r="L14" i="165" s="1"/>
  <c r="X35" i="122"/>
  <c r="L16" i="165" s="1"/>
  <c r="X37" i="122"/>
  <c r="L18" i="165" s="1"/>
  <c r="X38" i="122"/>
  <c r="L19" i="165" s="1"/>
  <c r="X39" i="122"/>
  <c r="L20" i="165" s="1"/>
  <c r="X41" i="122"/>
  <c r="L22" i="165" s="1"/>
  <c r="X43" i="122"/>
  <c r="L24" i="165" s="1"/>
  <c r="X44" i="122"/>
  <c r="L25" i="165" s="1"/>
  <c r="X45" i="122"/>
  <c r="L26" i="165" s="1"/>
  <c r="X47" i="122"/>
  <c r="L28" i="165" s="1"/>
  <c r="X49" i="122"/>
  <c r="L30" i="165" s="1"/>
  <c r="X50" i="122"/>
  <c r="L31" i="165" s="1"/>
  <c r="X51" i="122"/>
  <c r="L32" i="165" s="1"/>
  <c r="Z10" i="122"/>
  <c r="I14" i="165" s="1"/>
  <c r="Z11" i="122"/>
  <c r="I15" i="165" s="1"/>
  <c r="Z12" i="122"/>
  <c r="I16" i="165" s="1"/>
  <c r="Z13" i="122"/>
  <c r="I17" i="165" s="1"/>
  <c r="Z14" i="122"/>
  <c r="I18" i="165" s="1"/>
  <c r="Z15" i="122"/>
  <c r="I19" i="165" s="1"/>
  <c r="Z16" i="122"/>
  <c r="I20" i="165" s="1"/>
  <c r="Z17" i="122"/>
  <c r="I21" i="165" s="1"/>
  <c r="Z18" i="122"/>
  <c r="I22" i="165" s="1"/>
  <c r="Z19" i="122"/>
  <c r="I23" i="165" s="1"/>
  <c r="Z20" i="122"/>
  <c r="I24" i="165" s="1"/>
  <c r="Z21" i="122"/>
  <c r="I25" i="165" s="1"/>
  <c r="Z22" i="122"/>
  <c r="I26" i="165" s="1"/>
  <c r="Z23" i="122"/>
  <c r="I27" i="165" s="1"/>
  <c r="Z24" i="122"/>
  <c r="I28" i="165" s="1"/>
  <c r="Z25" i="122"/>
  <c r="I29" i="165" s="1"/>
  <c r="Z26" i="122"/>
  <c r="I30" i="165" s="1"/>
  <c r="Z27" i="122"/>
  <c r="I31" i="165" s="1"/>
  <c r="Z28" i="122"/>
  <c r="I32" i="165" s="1"/>
  <c r="X11" i="122"/>
  <c r="G29" i="120" s="1"/>
  <c r="X12" i="122"/>
  <c r="G16" i="165" s="1"/>
  <c r="X15" i="122"/>
  <c r="G32" i="120" s="1"/>
  <c r="X19" i="122"/>
  <c r="G15" i="120" s="1"/>
  <c r="X25" i="122"/>
  <c r="G14" i="120" s="1"/>
  <c r="X26" i="122"/>
  <c r="G30" i="165" s="1"/>
  <c r="A32" i="12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Z39" i="139"/>
  <c r="N37" i="148" s="1"/>
  <c r="Z40" i="139"/>
  <c r="N18" i="148" s="1"/>
  <c r="Z41" i="139"/>
  <c r="N29" i="148" s="1"/>
  <c r="Z42" i="139"/>
  <c r="N35" i="148" s="1"/>
  <c r="Z43" i="139"/>
  <c r="N21" i="148" s="1"/>
  <c r="Z44" i="139"/>
  <c r="N14" i="148" s="1"/>
  <c r="Z45" i="139"/>
  <c r="N17" i="148" s="1"/>
  <c r="Z46" i="139"/>
  <c r="N34" i="148" s="1"/>
  <c r="Z47" i="139"/>
  <c r="N24" i="148" s="1"/>
  <c r="Z48" i="139"/>
  <c r="N31" i="148" s="1"/>
  <c r="Z49" i="139"/>
  <c r="N22" i="148" s="1"/>
  <c r="Z50" i="139"/>
  <c r="N15" i="148" s="1"/>
  <c r="Z51" i="139"/>
  <c r="N26" i="148" s="1"/>
  <c r="Z52" i="139"/>
  <c r="N16" i="148" s="1"/>
  <c r="Z53" i="139"/>
  <c r="N30" i="148" s="1"/>
  <c r="Z54" i="139"/>
  <c r="N33" i="148" s="1"/>
  <c r="Z55" i="139"/>
  <c r="N19" i="148" s="1"/>
  <c r="Z56" i="139"/>
  <c r="N38" i="148" s="1"/>
  <c r="Z57" i="139"/>
  <c r="N20" i="148" s="1"/>
  <c r="Z58" i="139"/>
  <c r="N25" i="148" s="1"/>
  <c r="Z59" i="139"/>
  <c r="N28" i="148" s="1"/>
  <c r="Z60" i="139"/>
  <c r="N27" i="148" s="1"/>
  <c r="Z61" i="139"/>
  <c r="N32" i="148" s="1"/>
  <c r="Z62" i="139"/>
  <c r="N36" i="148" s="1"/>
  <c r="Z63" i="139"/>
  <c r="N23" i="148" s="1"/>
  <c r="X49" i="139"/>
  <c r="L22" i="148" s="1"/>
  <c r="Z10" i="139"/>
  <c r="I14" i="164" s="1"/>
  <c r="Z11" i="139"/>
  <c r="I15" i="164" s="1"/>
  <c r="Z12" i="139"/>
  <c r="I29" i="148" s="1"/>
  <c r="Z13" i="139"/>
  <c r="I17" i="164" s="1"/>
  <c r="Z14" i="139"/>
  <c r="I18" i="164" s="1"/>
  <c r="Z15" i="139"/>
  <c r="I14" i="148" s="1"/>
  <c r="Z16" i="139"/>
  <c r="I20" i="164" s="1"/>
  <c r="Z17" i="139"/>
  <c r="I21" i="164" s="1"/>
  <c r="Z18" i="139"/>
  <c r="I24" i="148" s="1"/>
  <c r="Z19" i="139"/>
  <c r="I23" i="164" s="1"/>
  <c r="Z20" i="139"/>
  <c r="I24" i="164" s="1"/>
  <c r="Z21" i="139"/>
  <c r="I25" i="164" s="1"/>
  <c r="Z22" i="139"/>
  <c r="I26" i="164" s="1"/>
  <c r="Z23" i="139"/>
  <c r="I27" i="164" s="1"/>
  <c r="Z24" i="139"/>
  <c r="I30" i="148" s="1"/>
  <c r="Z25" i="139"/>
  <c r="I29" i="164" s="1"/>
  <c r="Z26" i="139"/>
  <c r="I30" i="164" s="1"/>
  <c r="Z27" i="139"/>
  <c r="I31" i="164" s="1"/>
  <c r="Z28" i="139"/>
  <c r="I32" i="164" s="1"/>
  <c r="Z29" i="139"/>
  <c r="I33" i="164" s="1"/>
  <c r="Z30" i="139"/>
  <c r="I34" i="164" s="1"/>
  <c r="Z31" i="139"/>
  <c r="I27" i="148" s="1"/>
  <c r="Z32" i="139"/>
  <c r="I36" i="164" s="1"/>
  <c r="Z33" i="139"/>
  <c r="I37" i="164" s="1"/>
  <c r="Z34" i="139"/>
  <c r="I23" i="148" s="1"/>
  <c r="X33" i="139"/>
  <c r="G37" i="164" s="1"/>
  <c r="A38" i="139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Z34" i="154"/>
  <c r="I23" i="144" s="1"/>
  <c r="Z35" i="154"/>
  <c r="I25" i="144" s="1"/>
  <c r="Z36" i="154"/>
  <c r="I31" i="144" s="1"/>
  <c r="W35" i="154"/>
  <c r="W36"/>
  <c r="X35"/>
  <c r="G25" i="144" s="1"/>
  <c r="A9" i="154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9" i="86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Z10" i="153"/>
  <c r="I15" i="93" s="1"/>
  <c r="Z11" i="153"/>
  <c r="I13" i="93" s="1"/>
  <c r="Z12" i="153"/>
  <c r="I12" i="93" s="1"/>
  <c r="X11" i="153"/>
  <c r="G13" i="93" s="1"/>
  <c r="X12" i="153"/>
  <c r="G12" i="93" s="1"/>
  <c r="A9" i="153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6" i="150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8" i="162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6" i="133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6" i="132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14" i="152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6" i="138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17" i="136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6" i="135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6" i="152"/>
  <c r="B6"/>
  <c r="C6"/>
  <c r="D6"/>
  <c r="E6"/>
  <c r="A7"/>
  <c r="B7"/>
  <c r="C7"/>
  <c r="D7"/>
  <c r="E7"/>
  <c r="A8"/>
  <c r="C8"/>
  <c r="D8"/>
  <c r="E8"/>
  <c r="A9"/>
  <c r="B9"/>
  <c r="C9"/>
  <c r="D9"/>
  <c r="E9"/>
  <c r="R53" i="142" l="1"/>
  <c r="AA53" s="1"/>
  <c r="R52"/>
  <c r="AA52" s="1"/>
  <c r="O35" i="168" s="1"/>
  <c r="K35"/>
  <c r="R51" i="142"/>
  <c r="AA51" s="1"/>
  <c r="O34" i="168" s="1"/>
  <c r="X51" i="142"/>
  <c r="L34" i="168" s="1"/>
  <c r="R48" i="142"/>
  <c r="AA48" s="1"/>
  <c r="O31" i="168" s="1"/>
  <c r="K31"/>
  <c r="R50" i="142"/>
  <c r="AA50" s="1"/>
  <c r="O33" i="168" s="1"/>
  <c r="R49" i="142"/>
  <c r="R47"/>
  <c r="AA47" s="1"/>
  <c r="O30" i="168" s="1"/>
  <c r="R46" i="142"/>
  <c r="AA46" s="1"/>
  <c r="O29" i="168" s="1"/>
  <c r="R45" i="142"/>
  <c r="R44"/>
  <c r="AA44" s="1"/>
  <c r="O27" i="168" s="1"/>
  <c r="R43" i="142"/>
  <c r="AA43" s="1"/>
  <c r="O26" i="168" s="1"/>
  <c r="R42" i="142"/>
  <c r="AA42" s="1"/>
  <c r="O24" i="168" s="1"/>
  <c r="R41" i="142"/>
  <c r="AA41" s="1"/>
  <c r="O23" i="168" s="1"/>
  <c r="R40" i="142"/>
  <c r="R39"/>
  <c r="AA39" s="1"/>
  <c r="O21" i="168" s="1"/>
  <c r="R38" i="142"/>
  <c r="AA38" s="1"/>
  <c r="O20" i="168" s="1"/>
  <c r="R23" i="140"/>
  <c r="R35" i="142"/>
  <c r="AA35" s="1"/>
  <c r="O17" i="168" s="1"/>
  <c r="R22" i="140"/>
  <c r="X22"/>
  <c r="L42" i="166" s="1"/>
  <c r="R21" i="140"/>
  <c r="X21"/>
  <c r="R36" i="142"/>
  <c r="R34"/>
  <c r="AA34" s="1"/>
  <c r="O16" i="168" s="1"/>
  <c r="R19" i="140"/>
  <c r="AA33" i="142"/>
  <c r="O15" i="168" s="1"/>
  <c r="R14" i="140"/>
  <c r="R12"/>
  <c r="R11"/>
  <c r="K20" i="145"/>
  <c r="K28"/>
  <c r="K26" i="147"/>
  <c r="K18" i="167"/>
  <c r="K32"/>
  <c r="K20"/>
  <c r="K16"/>
  <c r="K28"/>
  <c r="K17" i="147"/>
  <c r="G14" i="158"/>
  <c r="R10" i="156"/>
  <c r="AA10" s="1"/>
  <c r="I18" i="158"/>
  <c r="R23" i="156"/>
  <c r="N16" i="169"/>
  <c r="L19" i="158"/>
  <c r="L15" i="169"/>
  <c r="R16" i="156"/>
  <c r="AA16" s="1"/>
  <c r="R14"/>
  <c r="N16" i="158"/>
  <c r="L14"/>
  <c r="I15" i="169"/>
  <c r="I18"/>
  <c r="X23" i="156"/>
  <c r="L17" i="169" s="1"/>
  <c r="I17" i="158"/>
  <c r="I15"/>
  <c r="N21"/>
  <c r="R15" i="156"/>
  <c r="R12"/>
  <c r="R24"/>
  <c r="R20"/>
  <c r="AA20" s="1"/>
  <c r="G20" i="158"/>
  <c r="R21" i="156"/>
  <c r="R25" i="142"/>
  <c r="S49" s="1"/>
  <c r="R18"/>
  <c r="R27"/>
  <c r="R19"/>
  <c r="S33"/>
  <c r="R21"/>
  <c r="S45" s="1"/>
  <c r="R16"/>
  <c r="S40" s="1"/>
  <c r="R10"/>
  <c r="R29"/>
  <c r="R23"/>
  <c r="R12"/>
  <c r="S36" s="1"/>
  <c r="R41" i="141"/>
  <c r="R46"/>
  <c r="AA46" s="1"/>
  <c r="Y46"/>
  <c r="M21" i="167" s="1"/>
  <c r="R36" i="141"/>
  <c r="AA36" s="1"/>
  <c r="Y36"/>
  <c r="M32" i="167" s="1"/>
  <c r="R43" i="141"/>
  <c r="AA43" s="1"/>
  <c r="Y43"/>
  <c r="M26" i="167" s="1"/>
  <c r="R39" i="141"/>
  <c r="AA39" s="1"/>
  <c r="Y39"/>
  <c r="M18" i="167" s="1"/>
  <c r="R33" i="141"/>
  <c r="AA33" s="1"/>
  <c r="Y33"/>
  <c r="M23" i="167" s="1"/>
  <c r="L19"/>
  <c r="L20"/>
  <c r="L27"/>
  <c r="R27" i="141"/>
  <c r="AA27" s="1"/>
  <c r="R20"/>
  <c r="AA20" s="1"/>
  <c r="R13"/>
  <c r="AA13" s="1"/>
  <c r="N17" i="167"/>
  <c r="N24"/>
  <c r="R22" i="141"/>
  <c r="AA22" s="1"/>
  <c r="R15"/>
  <c r="AA15" s="1"/>
  <c r="R12"/>
  <c r="AA12" s="1"/>
  <c r="R10"/>
  <c r="R48"/>
  <c r="AA48" s="1"/>
  <c r="L15" i="167"/>
  <c r="L16"/>
  <c r="R16" i="141"/>
  <c r="AA16" s="1"/>
  <c r="N22" i="167"/>
  <c r="N31"/>
  <c r="N25"/>
  <c r="R25" i="141"/>
  <c r="AA25" s="1"/>
  <c r="R18"/>
  <c r="AA18" s="1"/>
  <c r="R36" i="123"/>
  <c r="AA36" s="1"/>
  <c r="O16" i="166" s="1"/>
  <c r="G20" i="145"/>
  <c r="R23" i="123"/>
  <c r="R14"/>
  <c r="AA14" s="1"/>
  <c r="R51"/>
  <c r="AA51" s="1"/>
  <c r="R37"/>
  <c r="AA37" s="1"/>
  <c r="R44"/>
  <c r="AA44" s="1"/>
  <c r="X51"/>
  <c r="L31" i="166" s="1"/>
  <c r="R41" i="123"/>
  <c r="AA41" s="1"/>
  <c r="G22" i="145"/>
  <c r="R34" i="123"/>
  <c r="AA34" s="1"/>
  <c r="G32" i="166"/>
  <c r="G30" i="145"/>
  <c r="R20" i="123"/>
  <c r="Y20"/>
  <c r="H31" i="145" s="1"/>
  <c r="R16" i="123"/>
  <c r="AA16" s="1"/>
  <c r="Y16"/>
  <c r="H33" i="145" s="1"/>
  <c r="R28" i="123"/>
  <c r="AA28" s="1"/>
  <c r="Y28"/>
  <c r="H30" i="145" s="1"/>
  <c r="R26" i="123"/>
  <c r="AA26" s="1"/>
  <c r="Y26"/>
  <c r="H20" i="145" s="1"/>
  <c r="G26" i="166"/>
  <c r="G28" i="145"/>
  <c r="G29" i="166"/>
  <c r="G18" i="145"/>
  <c r="G24" i="166"/>
  <c r="G31" i="145"/>
  <c r="G20" i="166"/>
  <c r="G33" i="145"/>
  <c r="R49" i="123"/>
  <c r="AA49" s="1"/>
  <c r="Y49"/>
  <c r="M29" i="166" s="1"/>
  <c r="R46" i="123"/>
  <c r="AA46" s="1"/>
  <c r="Y46"/>
  <c r="M26" i="166" s="1"/>
  <c r="R43" i="123"/>
  <c r="AA43" s="1"/>
  <c r="Y43"/>
  <c r="M23" i="166" s="1"/>
  <c r="R39" i="123"/>
  <c r="AA39" s="1"/>
  <c r="O19" i="166" s="1"/>
  <c r="Y39" i="123"/>
  <c r="M19" i="166" s="1"/>
  <c r="X14" i="123"/>
  <c r="G25" i="145" s="1"/>
  <c r="Y23" i="123"/>
  <c r="H14" i="145" s="1"/>
  <c r="Y36" i="123"/>
  <c r="M16" i="166" s="1"/>
  <c r="G14" i="145"/>
  <c r="R11" i="123"/>
  <c r="AA11" s="1"/>
  <c r="R53"/>
  <c r="AA53" s="1"/>
  <c r="R40"/>
  <c r="R35"/>
  <c r="AA35" s="1"/>
  <c r="R42"/>
  <c r="AA42" s="1"/>
  <c r="R38"/>
  <c r="AA38" s="1"/>
  <c r="R50" i="122"/>
  <c r="R36" i="154"/>
  <c r="S36" s="1"/>
  <c r="R34"/>
  <c r="R31"/>
  <c r="S31" s="1"/>
  <c r="R21"/>
  <c r="S21" s="1"/>
  <c r="R17"/>
  <c r="S17" s="1"/>
  <c r="R13"/>
  <c r="R18" i="86"/>
  <c r="R16"/>
  <c r="S16" s="1"/>
  <c r="R14"/>
  <c r="S14" s="1"/>
  <c r="R12"/>
  <c r="S12" s="1"/>
  <c r="R10"/>
  <c r="R43" i="122"/>
  <c r="Y43"/>
  <c r="M26" i="120" s="1"/>
  <c r="R39" i="122"/>
  <c r="Y39"/>
  <c r="M31" i="120" s="1"/>
  <c r="R25" i="122"/>
  <c r="R12"/>
  <c r="R47"/>
  <c r="R36"/>
  <c r="S36" s="1"/>
  <c r="R16"/>
  <c r="S39" s="1"/>
  <c r="R17"/>
  <c r="R24"/>
  <c r="R22"/>
  <c r="R51"/>
  <c r="Y51"/>
  <c r="M17" i="120" s="1"/>
  <c r="R37" i="122"/>
  <c r="Y37"/>
  <c r="M23" i="120" s="1"/>
  <c r="R33" i="122"/>
  <c r="Y33"/>
  <c r="M20" i="120" s="1"/>
  <c r="I27"/>
  <c r="I15"/>
  <c r="I32"/>
  <c r="I20"/>
  <c r="N30"/>
  <c r="R28" i="122"/>
  <c r="R27"/>
  <c r="S50" s="1"/>
  <c r="R20"/>
  <c r="R19"/>
  <c r="R10"/>
  <c r="R46"/>
  <c r="S46" s="1"/>
  <c r="R44"/>
  <c r="R41"/>
  <c r="I14" i="120"/>
  <c r="I26"/>
  <c r="I29"/>
  <c r="L17"/>
  <c r="L26"/>
  <c r="L23"/>
  <c r="R21" i="122"/>
  <c r="R11"/>
  <c r="R45"/>
  <c r="I28" i="120"/>
  <c r="I19"/>
  <c r="I31"/>
  <c r="I24"/>
  <c r="N13"/>
  <c r="N21"/>
  <c r="N16"/>
  <c r="R23" i="122"/>
  <c r="AA23" s="1"/>
  <c r="R13"/>
  <c r="I17" i="120"/>
  <c r="I18"/>
  <c r="I25"/>
  <c r="I23"/>
  <c r="L27"/>
  <c r="L31"/>
  <c r="L20"/>
  <c r="R26" i="122"/>
  <c r="R18"/>
  <c r="S41" s="1"/>
  <c r="R15"/>
  <c r="R40"/>
  <c r="R18" i="139"/>
  <c r="R39"/>
  <c r="R29"/>
  <c r="R24"/>
  <c r="R22"/>
  <c r="R58"/>
  <c r="R59"/>
  <c r="R53"/>
  <c r="R51"/>
  <c r="Y51"/>
  <c r="M26" i="148" s="1"/>
  <c r="R57" i="139"/>
  <c r="Y57"/>
  <c r="M20" i="148" s="1"/>
  <c r="R55" i="139"/>
  <c r="Y55"/>
  <c r="M19" i="148" s="1"/>
  <c r="R12" i="139"/>
  <c r="R46"/>
  <c r="R48"/>
  <c r="AA48" s="1"/>
  <c r="O31" i="148" s="1"/>
  <c r="Y48" i="139"/>
  <c r="M31" i="148" s="1"/>
  <c r="R45" i="139"/>
  <c r="Y45"/>
  <c r="M17" i="148" s="1"/>
  <c r="R61" i="139"/>
  <c r="Y61"/>
  <c r="M32" i="148" s="1"/>
  <c r="R49" i="139"/>
  <c r="R43"/>
  <c r="I16" i="148"/>
  <c r="I18"/>
  <c r="R28" i="139"/>
  <c r="S57" s="1"/>
  <c r="R16"/>
  <c r="R62"/>
  <c r="R50"/>
  <c r="R44"/>
  <c r="R41"/>
  <c r="I38" i="148"/>
  <c r="R30" i="139"/>
  <c r="R23"/>
  <c r="R17"/>
  <c r="R11"/>
  <c r="R40"/>
  <c r="I28" i="148"/>
  <c r="I34"/>
  <c r="R32" i="139"/>
  <c r="R26"/>
  <c r="R25"/>
  <c r="R20"/>
  <c r="R19"/>
  <c r="R14"/>
  <c r="R13"/>
  <c r="R42"/>
  <c r="I36" i="148"/>
  <c r="I15"/>
  <c r="R33" i="139"/>
  <c r="R27"/>
  <c r="R21"/>
  <c r="R15"/>
  <c r="R60"/>
  <c r="R54"/>
  <c r="R52"/>
  <c r="R47"/>
  <c r="AA47" s="1"/>
  <c r="O24" i="148" s="1"/>
  <c r="R35" i="154"/>
  <c r="S35" s="1"/>
  <c r="R33"/>
  <c r="S33" s="1"/>
  <c r="R32"/>
  <c r="R30"/>
  <c r="R28"/>
  <c r="R26"/>
  <c r="R24"/>
  <c r="R22"/>
  <c r="R20"/>
  <c r="S20" s="1"/>
  <c r="R18"/>
  <c r="S18" s="1"/>
  <c r="R16"/>
  <c r="S16" s="1"/>
  <c r="R14"/>
  <c r="R12"/>
  <c r="R10"/>
  <c r="R21" i="86"/>
  <c r="S21" s="1"/>
  <c r="R19"/>
  <c r="S19" s="1"/>
  <c r="R20"/>
  <c r="S20" s="1"/>
  <c r="R17"/>
  <c r="S17" s="1"/>
  <c r="R15"/>
  <c r="R13"/>
  <c r="S13" s="1"/>
  <c r="R25" i="156"/>
  <c r="Y25"/>
  <c r="Y26"/>
  <c r="R26"/>
  <c r="M18" i="169"/>
  <c r="Y22" i="156"/>
  <c r="R22"/>
  <c r="R27"/>
  <c r="Y27"/>
  <c r="M15" i="169"/>
  <c r="M19" i="158"/>
  <c r="L17"/>
  <c r="N19"/>
  <c r="N19" i="169"/>
  <c r="L20"/>
  <c r="N14" i="158"/>
  <c r="M17"/>
  <c r="M18"/>
  <c r="M15"/>
  <c r="N17" i="169"/>
  <c r="N15" i="158"/>
  <c r="H16" i="169"/>
  <c r="H20" i="158"/>
  <c r="R13" i="156"/>
  <c r="R9"/>
  <c r="H19" i="169"/>
  <c r="H17" i="158"/>
  <c r="H14" i="169"/>
  <c r="H15" i="158"/>
  <c r="H21" i="169"/>
  <c r="H14" i="158"/>
  <c r="H17" i="169"/>
  <c r="H18" i="158"/>
  <c r="R11" i="156"/>
  <c r="G18" i="158"/>
  <c r="H22" i="169"/>
  <c r="Y10" i="156"/>
  <c r="H21" i="158"/>
  <c r="I16" i="169"/>
  <c r="I21"/>
  <c r="X9" i="156"/>
  <c r="I16" i="158"/>
  <c r="I21"/>
  <c r="N23" i="163"/>
  <c r="L30" i="168"/>
  <c r="L33" i="163"/>
  <c r="N20"/>
  <c r="N33"/>
  <c r="O30"/>
  <c r="L15" i="168"/>
  <c r="L23" i="163"/>
  <c r="L27"/>
  <c r="N24"/>
  <c r="L32"/>
  <c r="N18"/>
  <c r="L18" i="168"/>
  <c r="L22"/>
  <c r="N27" i="163"/>
  <c r="N32"/>
  <c r="N16" i="168"/>
  <c r="L25" i="163"/>
  <c r="L22"/>
  <c r="N14"/>
  <c r="N25"/>
  <c r="N19"/>
  <c r="M36" i="168"/>
  <c r="M14" i="163"/>
  <c r="M27"/>
  <c r="M32" i="168"/>
  <c r="M30"/>
  <c r="M24" i="163"/>
  <c r="M26" i="168"/>
  <c r="M33" i="163"/>
  <c r="M32"/>
  <c r="M24" i="168"/>
  <c r="M28" i="163"/>
  <c r="M23" i="168"/>
  <c r="M31" i="163"/>
  <c r="M20" i="168"/>
  <c r="M29" i="163"/>
  <c r="M35" i="168"/>
  <c r="M34"/>
  <c r="M20" i="163"/>
  <c r="M16"/>
  <c r="M33" i="168"/>
  <c r="M31"/>
  <c r="M34" i="163"/>
  <c r="M15"/>
  <c r="M29" i="168"/>
  <c r="M25" i="163"/>
  <c r="M28" i="168"/>
  <c r="M27"/>
  <c r="M17" i="163"/>
  <c r="M25" i="168"/>
  <c r="M19" i="163"/>
  <c r="M22" i="168"/>
  <c r="M21"/>
  <c r="M26" i="163"/>
  <c r="M19" i="168"/>
  <c r="M30" i="163"/>
  <c r="M18" i="168"/>
  <c r="M18" i="163"/>
  <c r="M21"/>
  <c r="M17" i="168"/>
  <c r="M22" i="163"/>
  <c r="M16" i="168"/>
  <c r="M15"/>
  <c r="M23" i="163"/>
  <c r="N29"/>
  <c r="N16"/>
  <c r="L34"/>
  <c r="N15"/>
  <c r="L17"/>
  <c r="N28"/>
  <c r="L26"/>
  <c r="N31"/>
  <c r="L30"/>
  <c r="N21"/>
  <c r="N19" i="168"/>
  <c r="N21"/>
  <c r="N27"/>
  <c r="N31"/>
  <c r="L29" i="163"/>
  <c r="L16"/>
  <c r="L15"/>
  <c r="L28"/>
  <c r="L31"/>
  <c r="L21"/>
  <c r="Y20" i="142"/>
  <c r="R20"/>
  <c r="Y15"/>
  <c r="R15"/>
  <c r="Y28"/>
  <c r="R28"/>
  <c r="Y22"/>
  <c r="R22"/>
  <c r="Y17"/>
  <c r="R17"/>
  <c r="Y11"/>
  <c r="R11"/>
  <c r="Y24"/>
  <c r="R24"/>
  <c r="Y13"/>
  <c r="R13"/>
  <c r="S37" s="1"/>
  <c r="Y26"/>
  <c r="R26"/>
  <c r="AA25"/>
  <c r="Y14"/>
  <c r="R14"/>
  <c r="G14" i="163"/>
  <c r="G29"/>
  <c r="G20"/>
  <c r="G16"/>
  <c r="G27"/>
  <c r="G34"/>
  <c r="G24"/>
  <c r="G15"/>
  <c r="G25"/>
  <c r="G17"/>
  <c r="G33"/>
  <c r="G32"/>
  <c r="G28"/>
  <c r="G19"/>
  <c r="G26"/>
  <c r="G31"/>
  <c r="G30"/>
  <c r="G18"/>
  <c r="G21"/>
  <c r="G22"/>
  <c r="G23"/>
  <c r="H15" i="168"/>
  <c r="H18"/>
  <c r="I19"/>
  <c r="I21"/>
  <c r="H26"/>
  <c r="I27"/>
  <c r="H30"/>
  <c r="I31"/>
  <c r="H34"/>
  <c r="H36"/>
  <c r="H27" i="163"/>
  <c r="H25"/>
  <c r="H32"/>
  <c r="H19"/>
  <c r="H22"/>
  <c r="I16" i="168"/>
  <c r="I22"/>
  <c r="I24"/>
  <c r="I28"/>
  <c r="I32"/>
  <c r="I14" i="163"/>
  <c r="I29"/>
  <c r="I20"/>
  <c r="I16"/>
  <c r="I24"/>
  <c r="I15"/>
  <c r="I33"/>
  <c r="I28"/>
  <c r="I31"/>
  <c r="I18"/>
  <c r="I21"/>
  <c r="I23"/>
  <c r="M28" i="167"/>
  <c r="M28" i="147"/>
  <c r="R42" i="141"/>
  <c r="Y42"/>
  <c r="R40"/>
  <c r="Y40"/>
  <c r="R44"/>
  <c r="Y44"/>
  <c r="AA41"/>
  <c r="R32"/>
  <c r="Y32"/>
  <c r="R49"/>
  <c r="Y49"/>
  <c r="R47"/>
  <c r="Y47"/>
  <c r="M14" i="167"/>
  <c r="M14" i="147"/>
  <c r="R35" i="141"/>
  <c r="Y35"/>
  <c r="R34"/>
  <c r="Y34"/>
  <c r="R45"/>
  <c r="M30" i="167"/>
  <c r="M30" i="147"/>
  <c r="R38" i="141"/>
  <c r="Y38"/>
  <c r="R37"/>
  <c r="Y37"/>
  <c r="L28" i="147"/>
  <c r="N21"/>
  <c r="L30"/>
  <c r="N26"/>
  <c r="L14"/>
  <c r="N18"/>
  <c r="N32"/>
  <c r="N23"/>
  <c r="L17" i="167"/>
  <c r="L22"/>
  <c r="L24"/>
  <c r="N14"/>
  <c r="L31"/>
  <c r="N30"/>
  <c r="N28"/>
  <c r="L25"/>
  <c r="N27" i="147"/>
  <c r="N16"/>
  <c r="N20"/>
  <c r="N15"/>
  <c r="N19"/>
  <c r="L21"/>
  <c r="L26"/>
  <c r="L18"/>
  <c r="L32"/>
  <c r="L23"/>
  <c r="AA10" i="141"/>
  <c r="Y21"/>
  <c r="R21"/>
  <c r="Y14"/>
  <c r="R14"/>
  <c r="H17" i="147"/>
  <c r="H17" i="167"/>
  <c r="R26" i="141"/>
  <c r="Y26"/>
  <c r="R19"/>
  <c r="S41" s="1"/>
  <c r="Y19"/>
  <c r="R23"/>
  <c r="Y23"/>
  <c r="Y24"/>
  <c r="R24"/>
  <c r="Y17"/>
  <c r="R17"/>
  <c r="Y11"/>
  <c r="R11"/>
  <c r="I23" i="167"/>
  <c r="H22"/>
  <c r="I32"/>
  <c r="H24"/>
  <c r="I18"/>
  <c r="G14"/>
  <c r="H31"/>
  <c r="I26"/>
  <c r="G30"/>
  <c r="I21"/>
  <c r="G28"/>
  <c r="H25"/>
  <c r="G25" i="147"/>
  <c r="G27"/>
  <c r="G21"/>
  <c r="G16"/>
  <c r="G26"/>
  <c r="G31"/>
  <c r="G20"/>
  <c r="G18"/>
  <c r="G24"/>
  <c r="G15"/>
  <c r="G32"/>
  <c r="G22"/>
  <c r="G19"/>
  <c r="G23"/>
  <c r="G17"/>
  <c r="I19" i="167"/>
  <c r="I15"/>
  <c r="I20"/>
  <c r="I16"/>
  <c r="I27"/>
  <c r="H27" i="147"/>
  <c r="H16"/>
  <c r="H20"/>
  <c r="H15"/>
  <c r="H19"/>
  <c r="I14" i="167"/>
  <c r="I30"/>
  <c r="I28"/>
  <c r="I25" i="147"/>
  <c r="I31"/>
  <c r="I24"/>
  <c r="I22"/>
  <c r="I17"/>
  <c r="M41" i="166"/>
  <c r="R20" i="140"/>
  <c r="M40" i="166"/>
  <c r="N42"/>
  <c r="X23" i="140"/>
  <c r="H42" i="166"/>
  <c r="R10" i="140"/>
  <c r="S19" s="1"/>
  <c r="Y10"/>
  <c r="R13"/>
  <c r="I40" i="166"/>
  <c r="G41"/>
  <c r="I43"/>
  <c r="I41"/>
  <c r="M31"/>
  <c r="M26" i="145"/>
  <c r="M31"/>
  <c r="M24" i="166"/>
  <c r="M21"/>
  <c r="M29" i="145"/>
  <c r="M17" i="166"/>
  <c r="M23" i="145"/>
  <c r="M14" i="166"/>
  <c r="M17" i="145"/>
  <c r="R52" i="123"/>
  <c r="Y52"/>
  <c r="M28" i="166"/>
  <c r="M16" i="145"/>
  <c r="M33" i="166"/>
  <c r="M24" i="145"/>
  <c r="R47" i="123"/>
  <c r="Y47"/>
  <c r="R45"/>
  <c r="R50"/>
  <c r="Y50"/>
  <c r="M25" i="166"/>
  <c r="M19" i="145"/>
  <c r="R48" i="123"/>
  <c r="N30" i="145"/>
  <c r="N20"/>
  <c r="N14"/>
  <c r="N31"/>
  <c r="L27"/>
  <c r="N33"/>
  <c r="L25"/>
  <c r="L32"/>
  <c r="M15" i="166"/>
  <c r="M18"/>
  <c r="M20"/>
  <c r="M22"/>
  <c r="N24" i="145"/>
  <c r="N26"/>
  <c r="L18"/>
  <c r="N16"/>
  <c r="L28"/>
  <c r="N19"/>
  <c r="L22"/>
  <c r="N29"/>
  <c r="L15"/>
  <c r="N23"/>
  <c r="L13"/>
  <c r="N17"/>
  <c r="N16" i="166"/>
  <c r="N19"/>
  <c r="L20"/>
  <c r="N23"/>
  <c r="L24"/>
  <c r="N26"/>
  <c r="L27"/>
  <c r="N29"/>
  <c r="L30"/>
  <c r="L32"/>
  <c r="N27" i="145"/>
  <c r="N25"/>
  <c r="N32"/>
  <c r="L24"/>
  <c r="L16"/>
  <c r="L19"/>
  <c r="L29"/>
  <c r="L23"/>
  <c r="L17"/>
  <c r="Y22" i="123"/>
  <c r="R22"/>
  <c r="R21"/>
  <c r="Y21"/>
  <c r="H18" i="166"/>
  <c r="H25" i="145"/>
  <c r="R18" i="123"/>
  <c r="R10"/>
  <c r="Y25"/>
  <c r="R25"/>
  <c r="R24"/>
  <c r="Y24"/>
  <c r="H22" i="166"/>
  <c r="H27" i="145"/>
  <c r="R12" i="123"/>
  <c r="Y12"/>
  <c r="H17" i="145"/>
  <c r="H14" i="166"/>
  <c r="R27" i="123"/>
  <c r="Y27"/>
  <c r="Y15"/>
  <c r="R15"/>
  <c r="R13"/>
  <c r="Y13"/>
  <c r="R29"/>
  <c r="Y29"/>
  <c r="AA23"/>
  <c r="R19"/>
  <c r="Y19"/>
  <c r="R17"/>
  <c r="Y17"/>
  <c r="H15" i="166"/>
  <c r="H32" i="145"/>
  <c r="I24"/>
  <c r="I30"/>
  <c r="I26"/>
  <c r="I20"/>
  <c r="I18"/>
  <c r="I16"/>
  <c r="I14"/>
  <c r="I28"/>
  <c r="I19"/>
  <c r="I31"/>
  <c r="I22"/>
  <c r="I27"/>
  <c r="I29"/>
  <c r="I33"/>
  <c r="I15"/>
  <c r="I25"/>
  <c r="I23"/>
  <c r="I13"/>
  <c r="I32"/>
  <c r="G15" i="166"/>
  <c r="G22"/>
  <c r="G16"/>
  <c r="G19"/>
  <c r="G24" i="145"/>
  <c r="G26"/>
  <c r="G16"/>
  <c r="G19"/>
  <c r="G29"/>
  <c r="G23"/>
  <c r="G17"/>
  <c r="R48" i="122"/>
  <c r="Y48"/>
  <c r="R34"/>
  <c r="Y34"/>
  <c r="R38"/>
  <c r="Y38"/>
  <c r="R49"/>
  <c r="R35"/>
  <c r="M13" i="120"/>
  <c r="M30" i="165"/>
  <c r="S47" i="122"/>
  <c r="Y42"/>
  <c r="R42"/>
  <c r="S51"/>
  <c r="N17" i="120"/>
  <c r="L13"/>
  <c r="N27"/>
  <c r="L30"/>
  <c r="N26"/>
  <c r="L21"/>
  <c r="N31"/>
  <c r="N23"/>
  <c r="L16"/>
  <c r="N20"/>
  <c r="M18" i="165"/>
  <c r="M24"/>
  <c r="L28" i="120"/>
  <c r="N14"/>
  <c r="L18"/>
  <c r="N19"/>
  <c r="L15"/>
  <c r="N25"/>
  <c r="N32"/>
  <c r="L24"/>
  <c r="N29"/>
  <c r="N17" i="165"/>
  <c r="N23"/>
  <c r="N27"/>
  <c r="N31"/>
  <c r="L14" i="120"/>
  <c r="L19"/>
  <c r="L25"/>
  <c r="L32"/>
  <c r="L29"/>
  <c r="R14" i="122"/>
  <c r="S37" s="1"/>
  <c r="Y14"/>
  <c r="H14" i="120"/>
  <c r="H18"/>
  <c r="H19"/>
  <c r="H15"/>
  <c r="H25"/>
  <c r="H24"/>
  <c r="H29"/>
  <c r="G23" i="165"/>
  <c r="G31"/>
  <c r="I13" i="120"/>
  <c r="I30"/>
  <c r="I21"/>
  <c r="I16"/>
  <c r="G14" i="165"/>
  <c r="G18"/>
  <c r="G20"/>
  <c r="G24"/>
  <c r="G28"/>
  <c r="G32"/>
  <c r="G15"/>
  <c r="G19"/>
  <c r="G29"/>
  <c r="G13" i="120"/>
  <c r="G30"/>
  <c r="G21"/>
  <c r="G16"/>
  <c r="R63" i="139"/>
  <c r="R56"/>
  <c r="S41"/>
  <c r="H32" i="148"/>
  <c r="H36" i="164"/>
  <c r="Y10" i="139"/>
  <c r="R10"/>
  <c r="R31"/>
  <c r="AA31" s="1"/>
  <c r="Y31"/>
  <c r="R34"/>
  <c r="AA34" s="1"/>
  <c r="Y34"/>
  <c r="G25" i="148"/>
  <c r="G37"/>
  <c r="I16" i="164"/>
  <c r="I19"/>
  <c r="I22"/>
  <c r="I28"/>
  <c r="I35"/>
  <c r="I38"/>
  <c r="G36" i="148"/>
  <c r="G32"/>
  <c r="G28"/>
  <c r="I32"/>
  <c r="I25"/>
  <c r="I20"/>
  <c r="I19"/>
  <c r="I33"/>
  <c r="I26"/>
  <c r="I22"/>
  <c r="I31"/>
  <c r="I17"/>
  <c r="I21"/>
  <c r="I35"/>
  <c r="I37"/>
  <c r="S34" i="154"/>
  <c r="S29"/>
  <c r="S27"/>
  <c r="S25"/>
  <c r="S22"/>
  <c r="S14"/>
  <c r="S13"/>
  <c r="S11"/>
  <c r="S32"/>
  <c r="S30"/>
  <c r="S28"/>
  <c r="S26"/>
  <c r="S24"/>
  <c r="S23"/>
  <c r="S19"/>
  <c r="S15"/>
  <c r="S12"/>
  <c r="S10"/>
  <c r="Y35"/>
  <c r="H25" i="144" s="1"/>
  <c r="Y36" i="154"/>
  <c r="H31" i="144" s="1"/>
  <c r="Y34" i="154"/>
  <c r="H23" i="144" s="1"/>
  <c r="R11" i="86"/>
  <c r="S11" s="1"/>
  <c r="S18"/>
  <c r="S15"/>
  <c r="S10"/>
  <c r="R12" i="153"/>
  <c r="Y12"/>
  <c r="H12" i="93" s="1"/>
  <c r="R11" i="153"/>
  <c r="Y11"/>
  <c r="H13" i="93" s="1"/>
  <c r="R10" i="153"/>
  <c r="Y10"/>
  <c r="H15" i="93" s="1"/>
  <c r="AA14" i="156"/>
  <c r="X14"/>
  <c r="X10"/>
  <c r="X13"/>
  <c r="X27"/>
  <c r="X22"/>
  <c r="X20"/>
  <c r="Y11" i="140"/>
  <c r="Y12"/>
  <c r="X19"/>
  <c r="AA13" i="122"/>
  <c r="Y46"/>
  <c r="Y44"/>
  <c r="Y40"/>
  <c r="Y35"/>
  <c r="Y27"/>
  <c r="Y24"/>
  <c r="Y22"/>
  <c r="Y18"/>
  <c r="Y10"/>
  <c r="Y50"/>
  <c r="Y47"/>
  <c r="Y45"/>
  <c r="Y41"/>
  <c r="Y36"/>
  <c r="Y28"/>
  <c r="Y26"/>
  <c r="Y20"/>
  <c r="Y16"/>
  <c r="Y15"/>
  <c r="Y12"/>
  <c r="X23"/>
  <c r="X21"/>
  <c r="X13"/>
  <c r="X17"/>
  <c r="AA32" i="139"/>
  <c r="Y33"/>
  <c r="Y30"/>
  <c r="Y50"/>
  <c r="M15" i="148" s="1"/>
  <c r="X34" i="139"/>
  <c r="X31"/>
  <c r="X47"/>
  <c r="L24" i="148" s="1"/>
  <c r="X48" i="139"/>
  <c r="L31" i="148" s="1"/>
  <c r="Y39" i="139"/>
  <c r="M37" i="148" s="1"/>
  <c r="Y40" i="139"/>
  <c r="M18" i="148" s="1"/>
  <c r="Y41" i="139"/>
  <c r="M29" i="148" s="1"/>
  <c r="Y42" i="139"/>
  <c r="M35" i="148" s="1"/>
  <c r="Y43" i="139"/>
  <c r="M21" i="148" s="1"/>
  <c r="Y44" i="139"/>
  <c r="M14" i="148" s="1"/>
  <c r="X39" i="139"/>
  <c r="L37" i="148" s="1"/>
  <c r="X40" i="139"/>
  <c r="L18" i="148" s="1"/>
  <c r="X41" i="139"/>
  <c r="L29" i="148" s="1"/>
  <c r="X43" i="139"/>
  <c r="L21" i="148" s="1"/>
  <c r="X44" i="139"/>
  <c r="L14" i="148" s="1"/>
  <c r="X46" i="139"/>
  <c r="L34" i="148" s="1"/>
  <c r="Y11" i="139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X12"/>
  <c r="X13"/>
  <c r="X14"/>
  <c r="X15"/>
  <c r="X16"/>
  <c r="X17"/>
  <c r="X18"/>
  <c r="X19"/>
  <c r="X20"/>
  <c r="X21"/>
  <c r="X22"/>
  <c r="X23"/>
  <c r="X24"/>
  <c r="X25"/>
  <c r="X26"/>
  <c r="X27"/>
  <c r="X28"/>
  <c r="Z10" i="154"/>
  <c r="I15" i="144" s="1"/>
  <c r="Z11" i="154"/>
  <c r="I28" i="144" s="1"/>
  <c r="Z12" i="154"/>
  <c r="I36" i="144" s="1"/>
  <c r="Z13" i="154"/>
  <c r="I21" i="144" s="1"/>
  <c r="Z14" i="154"/>
  <c r="I37" i="144" s="1"/>
  <c r="Z15" i="154"/>
  <c r="I13" i="144" s="1"/>
  <c r="Z16" i="154"/>
  <c r="I14" i="144" s="1"/>
  <c r="Z17" i="154"/>
  <c r="I38" i="144" s="1"/>
  <c r="Z18" i="154"/>
  <c r="I16" i="144" s="1"/>
  <c r="Z19" i="154"/>
  <c r="I27" i="144" s="1"/>
  <c r="Z20" i="154"/>
  <c r="I40" i="144" s="1"/>
  <c r="Z21" i="154"/>
  <c r="I32" i="144" s="1"/>
  <c r="Z22" i="154"/>
  <c r="I19" i="144" s="1"/>
  <c r="Z23" i="154"/>
  <c r="I22" i="144" s="1"/>
  <c r="Z24" i="154"/>
  <c r="I26" i="144" s="1"/>
  <c r="Z25" i="154"/>
  <c r="I34" i="144" s="1"/>
  <c r="Z26" i="154"/>
  <c r="I39" i="144" s="1"/>
  <c r="Z27" i="154"/>
  <c r="I33" i="144" s="1"/>
  <c r="Z28" i="154"/>
  <c r="I20" i="144" s="1"/>
  <c r="Z29" i="154"/>
  <c r="I17" i="144" s="1"/>
  <c r="Z30" i="154"/>
  <c r="I35" i="144" s="1"/>
  <c r="Z31" i="154"/>
  <c r="I30" i="144" s="1"/>
  <c r="Z32" i="154"/>
  <c r="I18" i="144" s="1"/>
  <c r="Z33" i="154"/>
  <c r="I29" i="144" s="1"/>
  <c r="X33" i="154"/>
  <c r="G29" i="144" s="1"/>
  <c r="W10" i="154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Y33"/>
  <c r="H29" i="144" s="1"/>
  <c r="Y10" i="154"/>
  <c r="H15" i="144" s="1"/>
  <c r="Y11" i="154"/>
  <c r="H28" i="144" s="1"/>
  <c r="Y12" i="154"/>
  <c r="H36" i="144" s="1"/>
  <c r="Y13" i="154"/>
  <c r="H21" i="144" s="1"/>
  <c r="Y14" i="154"/>
  <c r="H37" i="144" s="1"/>
  <c r="Y15" i="154"/>
  <c r="H13" i="144" s="1"/>
  <c r="Y16" i="154"/>
  <c r="H14" i="144" s="1"/>
  <c r="Y17" i="154"/>
  <c r="H38" i="144" s="1"/>
  <c r="Y18" i="154"/>
  <c r="H16" i="144" s="1"/>
  <c r="Y19" i="154"/>
  <c r="H27" i="144" s="1"/>
  <c r="Y20" i="154"/>
  <c r="H40" i="144" s="1"/>
  <c r="Y21" i="154"/>
  <c r="H32" i="144" s="1"/>
  <c r="Y22" i="154"/>
  <c r="H19" i="144" s="1"/>
  <c r="Y23" i="154"/>
  <c r="H22" i="144" s="1"/>
  <c r="Y24" i="154"/>
  <c r="H26" i="144" s="1"/>
  <c r="Y25" i="154"/>
  <c r="H34" i="144" s="1"/>
  <c r="Y26" i="154"/>
  <c r="H39" i="144" s="1"/>
  <c r="Y27" i="154"/>
  <c r="H33" i="144" s="1"/>
  <c r="Y28" i="154"/>
  <c r="H20" i="144" s="1"/>
  <c r="Y29" i="154"/>
  <c r="H17" i="144" s="1"/>
  <c r="Y30" i="154"/>
  <c r="H35" i="144" s="1"/>
  <c r="Y31" i="154"/>
  <c r="H30" i="144" s="1"/>
  <c r="Y32" i="154"/>
  <c r="H18" i="144" s="1"/>
  <c r="X10" i="154"/>
  <c r="G15" i="144" s="1"/>
  <c r="X11" i="154"/>
  <c r="G28" i="144" s="1"/>
  <c r="X12" i="154"/>
  <c r="G36" i="144" s="1"/>
  <c r="X13" i="154"/>
  <c r="G21" i="144" s="1"/>
  <c r="X14" i="154"/>
  <c r="G37" i="144" s="1"/>
  <c r="X15" i="154"/>
  <c r="G13" i="144" s="1"/>
  <c r="X16" i="154"/>
  <c r="G14" i="144" s="1"/>
  <c r="X17" i="154"/>
  <c r="G38" i="144" s="1"/>
  <c r="X18" i="154"/>
  <c r="G16" i="144" s="1"/>
  <c r="X19" i="154"/>
  <c r="G27" i="144" s="1"/>
  <c r="X20" i="154"/>
  <c r="G40" i="144" s="1"/>
  <c r="X21" i="154"/>
  <c r="G32" i="144" s="1"/>
  <c r="X22" i="154"/>
  <c r="G19" i="144" s="1"/>
  <c r="X23" i="154"/>
  <c r="G22" i="144" s="1"/>
  <c r="X24" i="154"/>
  <c r="G26" i="144" s="1"/>
  <c r="X25" i="154"/>
  <c r="G34" i="144" s="1"/>
  <c r="X26" i="154"/>
  <c r="G39" i="144" s="1"/>
  <c r="X27" i="154"/>
  <c r="G33" i="144" s="1"/>
  <c r="X28" i="154"/>
  <c r="G20" i="144" s="1"/>
  <c r="X29" i="154"/>
  <c r="G17" i="144" s="1"/>
  <c r="X30" i="154"/>
  <c r="G35" i="144" s="1"/>
  <c r="X31" i="154"/>
  <c r="G30" i="144" s="1"/>
  <c r="X32" i="154"/>
  <c r="G18" i="144" s="1"/>
  <c r="Z10" i="86"/>
  <c r="I29" i="93" s="1"/>
  <c r="Z11" i="86"/>
  <c r="I28" i="93" s="1"/>
  <c r="Z12" i="86"/>
  <c r="I24" i="93" s="1"/>
  <c r="Z13" i="86"/>
  <c r="I26" i="93" s="1"/>
  <c r="Z14" i="86"/>
  <c r="I32" i="93" s="1"/>
  <c r="Z15" i="86"/>
  <c r="I21" i="93" s="1"/>
  <c r="Z16" i="86"/>
  <c r="I30" i="93" s="1"/>
  <c r="Z17" i="86"/>
  <c r="I27" i="93" s="1"/>
  <c r="Z18" i="86"/>
  <c r="I23" i="93" s="1"/>
  <c r="Z19" i="86"/>
  <c r="I33" i="93" s="1"/>
  <c r="Z20" i="86"/>
  <c r="I31" i="93" s="1"/>
  <c r="Z21" i="86"/>
  <c r="I25" i="93" s="1"/>
  <c r="W10" i="86"/>
  <c r="W11"/>
  <c r="W12"/>
  <c r="W13"/>
  <c r="W14"/>
  <c r="W15"/>
  <c r="W16"/>
  <c r="W17"/>
  <c r="W18"/>
  <c r="W19"/>
  <c r="W20"/>
  <c r="W21"/>
  <c r="Y10"/>
  <c r="H29" i="93" s="1"/>
  <c r="Y11" i="86"/>
  <c r="H28" i="93" s="1"/>
  <c r="Y13" i="86"/>
  <c r="H26" i="93" s="1"/>
  <c r="Y14" i="86"/>
  <c r="H32" i="93" s="1"/>
  <c r="Y16" i="86"/>
  <c r="H30" i="93" s="1"/>
  <c r="Y17" i="86"/>
  <c r="H27" i="93" s="1"/>
  <c r="Y19" i="86"/>
  <c r="H33" i="93" s="1"/>
  <c r="Y20" i="86"/>
  <c r="H31" i="93" s="1"/>
  <c r="X10" i="86"/>
  <c r="G29" i="93" s="1"/>
  <c r="X12" i="86"/>
  <c r="G24" i="93" s="1"/>
  <c r="X13" i="86"/>
  <c r="G26" i="93" s="1"/>
  <c r="X14" i="86"/>
  <c r="G32" i="93" s="1"/>
  <c r="X15" i="86"/>
  <c r="G21" i="93" s="1"/>
  <c r="X16" i="86"/>
  <c r="G30" i="93" s="1"/>
  <c r="X18" i="86"/>
  <c r="G23" i="93" s="1"/>
  <c r="X19" i="86"/>
  <c r="G33" i="93" s="1"/>
  <c r="X21" i="86"/>
  <c r="G25" i="93" s="1"/>
  <c r="Z9" i="153"/>
  <c r="I14" i="93" s="1"/>
  <c r="O9" i="153"/>
  <c r="P9" s="1"/>
  <c r="Y9" s="1"/>
  <c r="H14" i="93" s="1"/>
  <c r="I9" i="153"/>
  <c r="X9" s="1"/>
  <c r="G14" i="93" s="1"/>
  <c r="A14" i="136"/>
  <c r="F15"/>
  <c r="J15"/>
  <c r="O36" i="168" l="1"/>
  <c r="O14" i="163"/>
  <c r="T53" i="142"/>
  <c r="S53"/>
  <c r="AB53" s="1"/>
  <c r="O29" i="163"/>
  <c r="S52" i="142"/>
  <c r="T52"/>
  <c r="O20" i="163"/>
  <c r="S51" i="142"/>
  <c r="AB51" s="1"/>
  <c r="T51"/>
  <c r="L20" i="163"/>
  <c r="S48" i="142"/>
  <c r="T48"/>
  <c r="O34" i="163"/>
  <c r="S50" i="142"/>
  <c r="O16" i="163"/>
  <c r="T50" i="142"/>
  <c r="T49"/>
  <c r="AA49"/>
  <c r="O24" i="163"/>
  <c r="T47" i="142"/>
  <c r="S47"/>
  <c r="AB47" s="1"/>
  <c r="S46"/>
  <c r="O15" i="163"/>
  <c r="T46" i="142"/>
  <c r="T45"/>
  <c r="AA45"/>
  <c r="S44"/>
  <c r="O17" i="163"/>
  <c r="T44" i="142"/>
  <c r="T43"/>
  <c r="S43"/>
  <c r="AB43" s="1"/>
  <c r="O33" i="163"/>
  <c r="O32"/>
  <c r="S42" i="142"/>
  <c r="AB42" s="1"/>
  <c r="T42"/>
  <c r="T41"/>
  <c r="S41"/>
  <c r="O28" i="163"/>
  <c r="AA40" i="142"/>
  <c r="T40"/>
  <c r="S39"/>
  <c r="O26" i="163"/>
  <c r="T39" i="142"/>
  <c r="S38"/>
  <c r="O31" i="163"/>
  <c r="T37" i="142"/>
  <c r="T38"/>
  <c r="S23" i="140"/>
  <c r="S35" i="142"/>
  <c r="O21" i="163"/>
  <c r="O22"/>
  <c r="S34" i="142"/>
  <c r="AB34" s="1"/>
  <c r="T35"/>
  <c r="T33"/>
  <c r="S22" i="140"/>
  <c r="S21"/>
  <c r="L41" i="166"/>
  <c r="T36" i="142"/>
  <c r="AA36"/>
  <c r="T34"/>
  <c r="O23" i="163"/>
  <c r="AA12" i="140"/>
  <c r="J41" i="166" s="1"/>
  <c r="S48" i="141"/>
  <c r="M18" i="147"/>
  <c r="S42" i="123"/>
  <c r="S39"/>
  <c r="M32" i="147"/>
  <c r="S36" i="123"/>
  <c r="M13" i="145"/>
  <c r="H20" i="166"/>
  <c r="S20" i="156"/>
  <c r="S21"/>
  <c r="AB21" s="1"/>
  <c r="L18" i="158"/>
  <c r="S24" i="156"/>
  <c r="S23"/>
  <c r="T11"/>
  <c r="AA13"/>
  <c r="J17" i="158" s="1"/>
  <c r="T16" i="156"/>
  <c r="AA21" i="142"/>
  <c r="J28" i="168" s="1"/>
  <c r="AA23" i="142"/>
  <c r="J24" i="163" s="1"/>
  <c r="AA19" i="142"/>
  <c r="J33" i="163" s="1"/>
  <c r="AA16" i="142"/>
  <c r="J19" i="163" s="1"/>
  <c r="AA18" i="142"/>
  <c r="J24" i="168" s="1"/>
  <c r="AA29" i="142"/>
  <c r="J14" i="163" s="1"/>
  <c r="AA27" i="142"/>
  <c r="J20" i="163" s="1"/>
  <c r="AA12" i="142"/>
  <c r="J18" i="168" s="1"/>
  <c r="AA10" i="142"/>
  <c r="J16" i="168" s="1"/>
  <c r="AA9" i="142"/>
  <c r="J15" i="168" s="1"/>
  <c r="S44" i="123"/>
  <c r="AB44" s="1"/>
  <c r="S43"/>
  <c r="S49"/>
  <c r="O13" i="145"/>
  <c r="H32" i="166"/>
  <c r="G18"/>
  <c r="S53" i="123"/>
  <c r="M22" i="145"/>
  <c r="S40" i="123"/>
  <c r="AB40" s="1"/>
  <c r="M18" i="145"/>
  <c r="M26" i="147"/>
  <c r="M23"/>
  <c r="M21"/>
  <c r="S39" i="141"/>
  <c r="S36"/>
  <c r="S43"/>
  <c r="S46"/>
  <c r="S33"/>
  <c r="S41" i="123"/>
  <c r="S51"/>
  <c r="S34"/>
  <c r="S38"/>
  <c r="AB38" s="1"/>
  <c r="L26" i="145"/>
  <c r="S37" i="123"/>
  <c r="H30" i="166"/>
  <c r="S46" i="123"/>
  <c r="M15" i="145"/>
  <c r="M28"/>
  <c r="O15"/>
  <c r="H24" i="166"/>
  <c r="S35" i="123"/>
  <c r="AA40"/>
  <c r="O33" i="145" s="1"/>
  <c r="AA20" i="123"/>
  <c r="J31" i="145" s="1"/>
  <c r="H27" i="166"/>
  <c r="S59" i="139"/>
  <c r="S44" i="122"/>
  <c r="S45"/>
  <c r="S43"/>
  <c r="S33"/>
  <c r="S53" i="139"/>
  <c r="AA21" i="122"/>
  <c r="J19" i="120" s="1"/>
  <c r="S52" i="139"/>
  <c r="S48"/>
  <c r="AA33" i="154"/>
  <c r="J29" i="144" s="1"/>
  <c r="S40" i="122"/>
  <c r="AB40" s="1"/>
  <c r="M20" i="165"/>
  <c r="M32"/>
  <c r="M14"/>
  <c r="S39" i="139"/>
  <c r="S40"/>
  <c r="S46"/>
  <c r="S47"/>
  <c r="S60"/>
  <c r="S55"/>
  <c r="S44"/>
  <c r="S42"/>
  <c r="S58"/>
  <c r="S50"/>
  <c r="S54"/>
  <c r="S51"/>
  <c r="S43"/>
  <c r="S62"/>
  <c r="S45"/>
  <c r="S61"/>
  <c r="S49"/>
  <c r="M21" i="169"/>
  <c r="M14" i="158"/>
  <c r="S25" i="156"/>
  <c r="S27"/>
  <c r="M16" i="169"/>
  <c r="M20" i="158"/>
  <c r="L14" i="169"/>
  <c r="L15" i="158"/>
  <c r="L22" i="169"/>
  <c r="L16" i="158"/>
  <c r="O14" i="169"/>
  <c r="O15" i="158"/>
  <c r="S26" i="156"/>
  <c r="M21" i="158"/>
  <c r="M20" i="169"/>
  <c r="AA27" i="156"/>
  <c r="L20" i="158"/>
  <c r="L16" i="169"/>
  <c r="M22"/>
  <c r="M16" i="158"/>
  <c r="S22" i="156"/>
  <c r="T15"/>
  <c r="H18" i="169"/>
  <c r="T14" i="156"/>
  <c r="G20" i="169"/>
  <c r="G21" i="158"/>
  <c r="G17"/>
  <c r="G19" i="169"/>
  <c r="J18"/>
  <c r="G15"/>
  <c r="G19" i="158"/>
  <c r="H15" i="169"/>
  <c r="H19" i="158"/>
  <c r="T10" i="156"/>
  <c r="T13"/>
  <c r="J16" i="158"/>
  <c r="J22" i="169"/>
  <c r="J15"/>
  <c r="J19" i="158"/>
  <c r="G18" i="169"/>
  <c r="J21" i="158"/>
  <c r="J20" i="169"/>
  <c r="G14"/>
  <c r="G15" i="158"/>
  <c r="T12" i="156"/>
  <c r="T9"/>
  <c r="AA14" i="142"/>
  <c r="AB49"/>
  <c r="H19" i="168"/>
  <c r="H30" i="163"/>
  <c r="AB40" i="142"/>
  <c r="H29" i="168"/>
  <c r="H15" i="163"/>
  <c r="AA28" i="142"/>
  <c r="AB33"/>
  <c r="H27" i="168"/>
  <c r="H17" i="163"/>
  <c r="J27"/>
  <c r="J32" i="168"/>
  <c r="H33"/>
  <c r="H16" i="163"/>
  <c r="AA13" i="142"/>
  <c r="H23" i="168"/>
  <c r="H28" i="163"/>
  <c r="AA22" i="142"/>
  <c r="H21" i="168"/>
  <c r="H26" i="163"/>
  <c r="AA20" i="142"/>
  <c r="H25" i="168"/>
  <c r="AA26" i="142"/>
  <c r="AB36"/>
  <c r="AA17"/>
  <c r="H20" i="168"/>
  <c r="H31" i="163"/>
  <c r="AA24" i="142"/>
  <c r="AA11"/>
  <c r="AB45"/>
  <c r="H35" i="168"/>
  <c r="H29" i="163"/>
  <c r="H31" i="168"/>
  <c r="H34" i="163"/>
  <c r="H17" i="168"/>
  <c r="H21" i="163"/>
  <c r="AA15" i="142"/>
  <c r="M24" i="147"/>
  <c r="M24" i="167"/>
  <c r="S34" i="141"/>
  <c r="AB34" s="1"/>
  <c r="AA34"/>
  <c r="O18" i="147"/>
  <c r="O18" i="167"/>
  <c r="M27" i="147"/>
  <c r="M27" i="167"/>
  <c r="M17" i="147"/>
  <c r="M17" i="167"/>
  <c r="O23" i="147"/>
  <c r="O23" i="167"/>
  <c r="M20" i="147"/>
  <c r="M20" i="167"/>
  <c r="S37" i="141"/>
  <c r="AB37" s="1"/>
  <c r="AA37"/>
  <c r="O26" i="147"/>
  <c r="O26" i="167"/>
  <c r="O28"/>
  <c r="O28" i="147"/>
  <c r="M19"/>
  <c r="M19" i="167"/>
  <c r="S49" i="141"/>
  <c r="AB49" s="1"/>
  <c r="AA49"/>
  <c r="O32" i="147"/>
  <c r="O32" i="167"/>
  <c r="O14"/>
  <c r="O14" i="147"/>
  <c r="S44" i="141"/>
  <c r="AA44"/>
  <c r="S42"/>
  <c r="AA42"/>
  <c r="M15" i="147"/>
  <c r="M15" i="167"/>
  <c r="S45" i="141"/>
  <c r="AA45"/>
  <c r="S35"/>
  <c r="AB35" s="1"/>
  <c r="AA35"/>
  <c r="M25" i="147"/>
  <c r="M25" i="167"/>
  <c r="M16" i="147"/>
  <c r="M16" i="167"/>
  <c r="M31" i="147"/>
  <c r="M31" i="167"/>
  <c r="S38" i="141"/>
  <c r="AA38"/>
  <c r="M22" i="147"/>
  <c r="M22" i="167"/>
  <c r="S47" i="141"/>
  <c r="AA47"/>
  <c r="S32"/>
  <c r="AB32" s="1"/>
  <c r="AA32"/>
  <c r="S40"/>
  <c r="AB40" s="1"/>
  <c r="AA40"/>
  <c r="O21" i="147"/>
  <c r="O21" i="167"/>
  <c r="J24"/>
  <c r="J24" i="147"/>
  <c r="H18"/>
  <c r="H18" i="167"/>
  <c r="AA24" i="141"/>
  <c r="J19" i="167"/>
  <c r="J19" i="147"/>
  <c r="H28" i="167"/>
  <c r="H28" i="147"/>
  <c r="J22" i="167"/>
  <c r="J22" i="147"/>
  <c r="H32"/>
  <c r="H32" i="167"/>
  <c r="AA21" i="141"/>
  <c r="H23" i="147"/>
  <c r="H23" i="167"/>
  <c r="AA17" i="141"/>
  <c r="J16" i="167"/>
  <c r="J16" i="147"/>
  <c r="AA23" i="141"/>
  <c r="J20" i="167"/>
  <c r="J20" i="147"/>
  <c r="AA19" i="141"/>
  <c r="AA14"/>
  <c r="AA11"/>
  <c r="J15" i="167"/>
  <c r="J15" i="147"/>
  <c r="H30" i="167"/>
  <c r="H30" i="147"/>
  <c r="H14" i="167"/>
  <c r="H14" i="147"/>
  <c r="J25" i="167"/>
  <c r="J25" i="147"/>
  <c r="J27" i="167"/>
  <c r="J27" i="147"/>
  <c r="H21"/>
  <c r="H21" i="167"/>
  <c r="AA26" i="141"/>
  <c r="J31" i="167"/>
  <c r="J31" i="147"/>
  <c r="H26"/>
  <c r="H26" i="167"/>
  <c r="J17"/>
  <c r="J17" i="147"/>
  <c r="L43" i="166"/>
  <c r="L40"/>
  <c r="S20" i="140"/>
  <c r="H41" i="166"/>
  <c r="H40"/>
  <c r="AA48" i="123"/>
  <c r="S48"/>
  <c r="AA50"/>
  <c r="S50"/>
  <c r="AB50" s="1"/>
  <c r="M14" i="145"/>
  <c r="M27" i="166"/>
  <c r="O24"/>
  <c r="O31" i="145"/>
  <c r="O24"/>
  <c r="O33" i="166"/>
  <c r="M20" i="145"/>
  <c r="M30" i="166"/>
  <c r="O32" i="145"/>
  <c r="O15" i="166"/>
  <c r="O23" i="145"/>
  <c r="O17" i="166"/>
  <c r="AA52" i="123"/>
  <c r="S52"/>
  <c r="AB52" s="1"/>
  <c r="O23" i="166"/>
  <c r="O22" i="145"/>
  <c r="AA45" i="123"/>
  <c r="S45"/>
  <c r="O25" i="145"/>
  <c r="O18" i="166"/>
  <c r="O29" i="145"/>
  <c r="O21" i="166"/>
  <c r="O26"/>
  <c r="O28" i="145"/>
  <c r="M30"/>
  <c r="M32" i="166"/>
  <c r="O17" i="145"/>
  <c r="O14" i="166"/>
  <c r="O27" i="145"/>
  <c r="O22" i="166"/>
  <c r="AA47" i="123"/>
  <c r="S47"/>
  <c r="AB47" s="1"/>
  <c r="O26" i="145"/>
  <c r="O31" i="166"/>
  <c r="O29"/>
  <c r="O18" i="145"/>
  <c r="AA19" i="123"/>
  <c r="AA15"/>
  <c r="H13" i="145"/>
  <c r="H16" i="166"/>
  <c r="AA25" i="123"/>
  <c r="H19" i="145"/>
  <c r="H25" i="166"/>
  <c r="H22" i="145"/>
  <c r="H23" i="166"/>
  <c r="J15"/>
  <c r="J32" i="145"/>
  <c r="AA13" i="123"/>
  <c r="AA27"/>
  <c r="J20" i="166"/>
  <c r="J33" i="145"/>
  <c r="AA24" i="123"/>
  <c r="H28" i="145"/>
  <c r="H26" i="166"/>
  <c r="J18"/>
  <c r="J25" i="145"/>
  <c r="AA17" i="123"/>
  <c r="J27" i="166"/>
  <c r="J14" i="145"/>
  <c r="AA29" i="123"/>
  <c r="H23" i="145"/>
  <c r="H17" i="166"/>
  <c r="H26" i="145"/>
  <c r="H31" i="166"/>
  <c r="H16" i="145"/>
  <c r="H28" i="166"/>
  <c r="J32"/>
  <c r="J30" i="145"/>
  <c r="AA18" i="123"/>
  <c r="AA22"/>
  <c r="H29" i="145"/>
  <c r="H21" i="166"/>
  <c r="H24" i="145"/>
  <c r="H33" i="166"/>
  <c r="H15" i="145"/>
  <c r="H19" i="166"/>
  <c r="AA12" i="123"/>
  <c r="H18" i="145"/>
  <c r="H29" i="166"/>
  <c r="AA10" i="123"/>
  <c r="AA21"/>
  <c r="J30" i="166"/>
  <c r="J20" i="145"/>
  <c r="S35" i="122"/>
  <c r="M27" i="120"/>
  <c r="M28" i="165"/>
  <c r="M27"/>
  <c r="M18" i="120"/>
  <c r="S49" i="122"/>
  <c r="M30" i="120"/>
  <c r="M26" i="165"/>
  <c r="M21" i="120"/>
  <c r="M22" i="165"/>
  <c r="M21"/>
  <c r="M25" i="120"/>
  <c r="M23" i="165"/>
  <c r="M15" i="120"/>
  <c r="S38" i="122"/>
  <c r="S34"/>
  <c r="S48"/>
  <c r="M17" i="165"/>
  <c r="M24" i="120"/>
  <c r="M16"/>
  <c r="M16" i="165"/>
  <c r="M25"/>
  <c r="M19" i="120"/>
  <c r="M31" i="165"/>
  <c r="M28" i="120"/>
  <c r="S42" i="122"/>
  <c r="M19" i="165"/>
  <c r="M32" i="120"/>
  <c r="M15" i="165"/>
  <c r="M29" i="120"/>
  <c r="M29" i="165"/>
  <c r="M14" i="120"/>
  <c r="H19" i="165"/>
  <c r="H32" i="120"/>
  <c r="H26" i="165"/>
  <c r="H30" i="120"/>
  <c r="G24"/>
  <c r="G17" i="165"/>
  <c r="H16"/>
  <c r="H16" i="120"/>
  <c r="H30" i="165"/>
  <c r="H13" i="120"/>
  <c r="J18"/>
  <c r="J27" i="165"/>
  <c r="H18"/>
  <c r="H23" i="120"/>
  <c r="H24" i="165"/>
  <c r="H26" i="120"/>
  <c r="H31" i="165"/>
  <c r="H28" i="120"/>
  <c r="G25"/>
  <c r="G21" i="165"/>
  <c r="G18" i="120"/>
  <c r="G27" i="165"/>
  <c r="H20"/>
  <c r="H31" i="120"/>
  <c r="H14" i="165"/>
  <c r="H20" i="120"/>
  <c r="H28" i="165"/>
  <c r="H27" i="120"/>
  <c r="J24"/>
  <c r="J17" i="165"/>
  <c r="G19" i="120"/>
  <c r="G25" i="165"/>
  <c r="H32"/>
  <c r="H17" i="120"/>
  <c r="H22" i="165"/>
  <c r="H21" i="120"/>
  <c r="S63" i="139"/>
  <c r="S56"/>
  <c r="G24" i="164"/>
  <c r="G22" i="148"/>
  <c r="H33"/>
  <c r="H29" i="164"/>
  <c r="H17" i="148"/>
  <c r="H20" i="164"/>
  <c r="J35"/>
  <c r="J27" i="148"/>
  <c r="H30" i="164"/>
  <c r="H19" i="148"/>
  <c r="J38" i="164"/>
  <c r="J23" i="148"/>
  <c r="G26" i="164"/>
  <c r="G26" i="148"/>
  <c r="G18" i="164"/>
  <c r="G21" i="148"/>
  <c r="H31"/>
  <c r="H23" i="164"/>
  <c r="J32" i="148"/>
  <c r="J36" i="164"/>
  <c r="G31"/>
  <c r="G38" i="148"/>
  <c r="G27" i="164"/>
  <c r="G16" i="148"/>
  <c r="G25" i="164"/>
  <c r="G15" i="148"/>
  <c r="G21" i="164"/>
  <c r="G34" i="148"/>
  <c r="H33" i="164"/>
  <c r="H25" i="148"/>
  <c r="H26" i="164"/>
  <c r="H26" i="148"/>
  <c r="H24" i="164"/>
  <c r="H22" i="148"/>
  <c r="H18" i="164"/>
  <c r="H21" i="148"/>
  <c r="G28" i="164"/>
  <c r="G30" i="148"/>
  <c r="G22" i="164"/>
  <c r="G24" i="148"/>
  <c r="G19" i="164"/>
  <c r="G14" i="148"/>
  <c r="G16" i="164"/>
  <c r="G29" i="148"/>
  <c r="H31" i="164"/>
  <c r="H38" i="148"/>
  <c r="H27" i="164"/>
  <c r="H16" i="148"/>
  <c r="H25" i="164"/>
  <c r="H15" i="148"/>
  <c r="H21" i="164"/>
  <c r="H34" i="148"/>
  <c r="H15" i="164"/>
  <c r="H18" i="148"/>
  <c r="G38" i="164"/>
  <c r="G23" i="148"/>
  <c r="H37" i="164"/>
  <c r="H36" i="148"/>
  <c r="H38" i="164"/>
  <c r="H23" i="148"/>
  <c r="H35" i="164"/>
  <c r="H27" i="148"/>
  <c r="H14" i="164"/>
  <c r="H37" i="148"/>
  <c r="G30" i="164"/>
  <c r="G19" i="148"/>
  <c r="H20"/>
  <c r="H32" i="164"/>
  <c r="H35" i="148"/>
  <c r="H17" i="164"/>
  <c r="G32"/>
  <c r="G20" i="148"/>
  <c r="G29" i="164"/>
  <c r="G33" i="148"/>
  <c r="G23" i="164"/>
  <c r="G31" i="148"/>
  <c r="G20" i="164"/>
  <c r="G17" i="148"/>
  <c r="G17" i="164"/>
  <c r="G35" i="148"/>
  <c r="H28" i="164"/>
  <c r="H30" i="148"/>
  <c r="H22" i="164"/>
  <c r="H24" i="148"/>
  <c r="H19" i="164"/>
  <c r="H14" i="148"/>
  <c r="H16" i="164"/>
  <c r="H29" i="148"/>
  <c r="G35" i="164"/>
  <c r="G27" i="148"/>
  <c r="H34" i="164"/>
  <c r="H28" i="148"/>
  <c r="AA10" i="139"/>
  <c r="AA10" i="153"/>
  <c r="J15" i="93" s="1"/>
  <c r="AA12" i="153"/>
  <c r="J12" i="93" s="1"/>
  <c r="AA11" i="153"/>
  <c r="J13" i="93" s="1"/>
  <c r="AA22" i="156"/>
  <c r="AA15"/>
  <c r="AA26"/>
  <c r="AA25"/>
  <c r="AA24"/>
  <c r="AA12"/>
  <c r="AA23"/>
  <c r="AA21"/>
  <c r="AA9"/>
  <c r="AA11"/>
  <c r="AA19" i="140"/>
  <c r="AA21"/>
  <c r="AA10"/>
  <c r="AA22"/>
  <c r="AA11"/>
  <c r="AA20"/>
  <c r="AA13"/>
  <c r="AB46" i="122"/>
  <c r="AB36"/>
  <c r="AA17"/>
  <c r="AB44"/>
  <c r="AA43"/>
  <c r="AA19"/>
  <c r="AA42"/>
  <c r="AA25"/>
  <c r="AA35"/>
  <c r="AA40"/>
  <c r="AA39"/>
  <c r="AA51"/>
  <c r="AA14"/>
  <c r="AA12"/>
  <c r="AA16"/>
  <c r="AA28"/>
  <c r="AA45"/>
  <c r="AA50"/>
  <c r="AA10"/>
  <c r="AA22"/>
  <c r="AA27"/>
  <c r="AA46"/>
  <c r="AA38"/>
  <c r="AA49"/>
  <c r="AA37"/>
  <c r="AA48"/>
  <c r="AA11"/>
  <c r="AA24"/>
  <c r="AA34"/>
  <c r="AA33"/>
  <c r="AA15"/>
  <c r="AA20"/>
  <c r="AA26"/>
  <c r="AA36"/>
  <c r="AA41"/>
  <c r="AA47"/>
  <c r="AA18"/>
  <c r="AA44"/>
  <c r="X61" i="139"/>
  <c r="L32" i="148" s="1"/>
  <c r="X57" i="139"/>
  <c r="L20" i="148" s="1"/>
  <c r="X54" i="139"/>
  <c r="L33" i="148" s="1"/>
  <c r="AA49" i="139"/>
  <c r="O22" i="148" s="1"/>
  <c r="X58" i="139"/>
  <c r="L25" i="148" s="1"/>
  <c r="X55" i="139"/>
  <c r="L19" i="148" s="1"/>
  <c r="X51" i="139"/>
  <c r="L26" i="148" s="1"/>
  <c r="X45" i="139"/>
  <c r="L17" i="148" s="1"/>
  <c r="X42" i="139"/>
  <c r="L35" i="148" s="1"/>
  <c r="AA33" i="139"/>
  <c r="X62"/>
  <c r="L36" i="148" s="1"/>
  <c r="X59" i="139"/>
  <c r="L28" i="148" s="1"/>
  <c r="X56" i="139"/>
  <c r="L38" i="148" s="1"/>
  <c r="X52" i="139"/>
  <c r="L16" i="148" s="1"/>
  <c r="AA50" i="139"/>
  <c r="O15" i="148" s="1"/>
  <c r="X63" i="139"/>
  <c r="L23" i="148" s="1"/>
  <c r="X60" i="139"/>
  <c r="L27" i="148" s="1"/>
  <c r="X53" i="139"/>
  <c r="L30" i="148" s="1"/>
  <c r="AA30" i="139"/>
  <c r="AA36" i="154"/>
  <c r="J31" i="144" s="1"/>
  <c r="AA34" i="154"/>
  <c r="J23" i="144" s="1"/>
  <c r="AA35" i="154"/>
  <c r="J25" i="144" s="1"/>
  <c r="X11" i="86"/>
  <c r="G28" i="93" s="1"/>
  <c r="AA14" i="86"/>
  <c r="J32" i="93" s="1"/>
  <c r="X17" i="86"/>
  <c r="G27" i="93" s="1"/>
  <c r="AA20" i="86"/>
  <c r="J31" i="93" s="1"/>
  <c r="X20" i="86"/>
  <c r="G31" i="93" s="1"/>
  <c r="R9" i="153"/>
  <c r="T10" s="1"/>
  <c r="AA14" i="139"/>
  <c r="AA12"/>
  <c r="AA13"/>
  <c r="AA17" i="86"/>
  <c r="J27" i="93" s="1"/>
  <c r="AA11" i="86"/>
  <c r="J28" i="93" s="1"/>
  <c r="Y21" i="86"/>
  <c r="H25" i="93" s="1"/>
  <c r="Y18" i="86"/>
  <c r="H23" i="93" s="1"/>
  <c r="Y15" i="86"/>
  <c r="H21" i="93" s="1"/>
  <c r="Y12" i="86"/>
  <c r="H24" i="93" s="1"/>
  <c r="O32" i="168" l="1"/>
  <c r="O27" i="163"/>
  <c r="O28" i="168"/>
  <c r="O25" i="163"/>
  <c r="O22" i="168"/>
  <c r="O19" i="163"/>
  <c r="O18" i="168"/>
  <c r="O18" i="163"/>
  <c r="J19" i="169"/>
  <c r="J22" i="168"/>
  <c r="J30"/>
  <c r="J25" i="163"/>
  <c r="J26" i="168"/>
  <c r="J22" i="163"/>
  <c r="J32"/>
  <c r="J18"/>
  <c r="J34" i="168"/>
  <c r="J23" i="163"/>
  <c r="J36" i="168"/>
  <c r="O20" i="166"/>
  <c r="J24"/>
  <c r="AB35" i="123"/>
  <c r="P32" i="145" s="1"/>
  <c r="J25" i="165"/>
  <c r="T11" i="153"/>
  <c r="T12"/>
  <c r="O19" i="158"/>
  <c r="O15" i="169"/>
  <c r="O19"/>
  <c r="O17" i="158"/>
  <c r="O14"/>
  <c r="O21" i="169"/>
  <c r="O18"/>
  <c r="O16"/>
  <c r="O20" i="158"/>
  <c r="O22" i="169"/>
  <c r="O16" i="158"/>
  <c r="O18"/>
  <c r="O17" i="169"/>
  <c r="O20"/>
  <c r="O21" i="158"/>
  <c r="J14"/>
  <c r="J21" i="169"/>
  <c r="J20" i="158"/>
  <c r="J16" i="169"/>
  <c r="J18" i="158"/>
  <c r="J17" i="169"/>
  <c r="P15"/>
  <c r="P19" i="158"/>
  <c r="J15"/>
  <c r="J14" i="169"/>
  <c r="P28" i="168"/>
  <c r="P25" i="163"/>
  <c r="J31" i="168"/>
  <c r="J34" i="163"/>
  <c r="AB44" i="142"/>
  <c r="AB46"/>
  <c r="AB37"/>
  <c r="P24" i="168"/>
  <c r="P32" i="163"/>
  <c r="P20"/>
  <c r="P34" i="168"/>
  <c r="J15" i="163"/>
  <c r="J29" i="168"/>
  <c r="P16"/>
  <c r="P22" i="163"/>
  <c r="AB52" i="142"/>
  <c r="AB38"/>
  <c r="AB39"/>
  <c r="AB35"/>
  <c r="AB48"/>
  <c r="AB50"/>
  <c r="J27" i="168"/>
  <c r="J17" i="163"/>
  <c r="J19" i="168"/>
  <c r="J30" i="163"/>
  <c r="J29"/>
  <c r="J35" i="168"/>
  <c r="P22"/>
  <c r="P19" i="163"/>
  <c r="P24"/>
  <c r="P30" i="168"/>
  <c r="J31" i="163"/>
  <c r="J20" i="168"/>
  <c r="J21"/>
  <c r="J26" i="163"/>
  <c r="J28"/>
  <c r="J23" i="168"/>
  <c r="P18" i="163"/>
  <c r="P18" i="168"/>
  <c r="P33" i="163"/>
  <c r="P26" i="168"/>
  <c r="J21" i="163"/>
  <c r="J17" i="168"/>
  <c r="P14" i="163"/>
  <c r="P36" i="168"/>
  <c r="J25"/>
  <c r="AB41" i="142"/>
  <c r="J16" i="163"/>
  <c r="J33" i="168"/>
  <c r="P23" i="163"/>
  <c r="P15" i="168"/>
  <c r="P32"/>
  <c r="P27" i="163"/>
  <c r="O20" i="147"/>
  <c r="O20" i="167"/>
  <c r="O25"/>
  <c r="O25" i="147"/>
  <c r="O19"/>
  <c r="O19" i="167"/>
  <c r="AB47" i="141"/>
  <c r="P27" i="147" s="1"/>
  <c r="O17" i="167"/>
  <c r="O17" i="147"/>
  <c r="O24" i="167"/>
  <c r="O24" i="147"/>
  <c r="O22" i="167"/>
  <c r="O22" i="147"/>
  <c r="O31" i="167"/>
  <c r="O31" i="147"/>
  <c r="O27"/>
  <c r="O27" i="167"/>
  <c r="O30"/>
  <c r="O30" i="147"/>
  <c r="O16"/>
  <c r="O16" i="167"/>
  <c r="O15" i="147"/>
  <c r="O15" i="167"/>
  <c r="AB42" i="141"/>
  <c r="P31" i="147" s="1"/>
  <c r="AB38" i="141"/>
  <c r="P24" i="147" s="1"/>
  <c r="AB44" i="141"/>
  <c r="P16" i="167" s="1"/>
  <c r="P22" i="147"/>
  <c r="P22" i="167"/>
  <c r="P17" i="147"/>
  <c r="P17" i="167"/>
  <c r="P25" i="147"/>
  <c r="P25" i="167"/>
  <c r="P15" i="147"/>
  <c r="P15" i="167"/>
  <c r="AB43" i="141"/>
  <c r="AB48"/>
  <c r="AB36"/>
  <c r="AB45"/>
  <c r="J26" i="167"/>
  <c r="J26" i="147"/>
  <c r="AB46" i="141"/>
  <c r="J28" i="167"/>
  <c r="J28" i="147"/>
  <c r="P19"/>
  <c r="P19" i="167"/>
  <c r="AB33" i="141"/>
  <c r="J32" i="167"/>
  <c r="J32" i="147"/>
  <c r="AB41" i="141"/>
  <c r="J30" i="167"/>
  <c r="J30" i="147"/>
  <c r="AB39" i="141"/>
  <c r="J21" i="167"/>
  <c r="J21" i="147"/>
  <c r="J23" i="167"/>
  <c r="J23" i="147"/>
  <c r="J14" i="167"/>
  <c r="J14" i="147"/>
  <c r="J18" i="167"/>
  <c r="J18" i="147"/>
  <c r="P20"/>
  <c r="P20" i="167"/>
  <c r="O40" i="166"/>
  <c r="O41"/>
  <c r="O42"/>
  <c r="J42"/>
  <c r="J40"/>
  <c r="O27"/>
  <c r="O14" i="145"/>
  <c r="O30" i="166"/>
  <c r="O20" i="145"/>
  <c r="O16"/>
  <c r="O28" i="166"/>
  <c r="O19" i="145"/>
  <c r="O25" i="166"/>
  <c r="O32"/>
  <c r="O30" i="145"/>
  <c r="J19"/>
  <c r="J25" i="166"/>
  <c r="AB41" i="123"/>
  <c r="J16" i="145"/>
  <c r="J28" i="166"/>
  <c r="AB39" i="123"/>
  <c r="J26" i="166"/>
  <c r="J28" i="145"/>
  <c r="P20"/>
  <c r="P30" i="166"/>
  <c r="AB34" i="123"/>
  <c r="J16" i="166"/>
  <c r="J13" i="145"/>
  <c r="J22" i="166"/>
  <c r="J27" i="145"/>
  <c r="AB53" i="123"/>
  <c r="J29" i="145"/>
  <c r="J21" i="166"/>
  <c r="AB51" i="123"/>
  <c r="AB37"/>
  <c r="AB49"/>
  <c r="J19" i="166"/>
  <c r="J15" i="145"/>
  <c r="AB43" i="123"/>
  <c r="AB36"/>
  <c r="P33" i="145"/>
  <c r="P20" i="166"/>
  <c r="P30" i="145"/>
  <c r="P32" i="166"/>
  <c r="P18"/>
  <c r="P25" i="145"/>
  <c r="J17"/>
  <c r="J14" i="166"/>
  <c r="AB42" i="123"/>
  <c r="AB48"/>
  <c r="J26" i="145"/>
  <c r="J31" i="166"/>
  <c r="AB45" i="123"/>
  <c r="P14" i="145"/>
  <c r="P27" i="166"/>
  <c r="AB46" i="123"/>
  <c r="J24" i="145"/>
  <c r="J33" i="166"/>
  <c r="P31" i="145"/>
  <c r="P24" i="166"/>
  <c r="J23" i="145"/>
  <c r="J17" i="166"/>
  <c r="J29"/>
  <c r="J18" i="145"/>
  <c r="J23" i="166"/>
  <c r="J22" i="145"/>
  <c r="O13" i="120"/>
  <c r="O30" i="165"/>
  <c r="O29" i="120"/>
  <c r="O15" i="165"/>
  <c r="O24"/>
  <c r="O26" i="120"/>
  <c r="O17" i="165"/>
  <c r="O24" i="120"/>
  <c r="O14" i="165"/>
  <c r="O20" i="120"/>
  <c r="O14"/>
  <c r="O29" i="165"/>
  <c r="O27"/>
  <c r="O18" i="120"/>
  <c r="O16"/>
  <c r="O16" i="165"/>
  <c r="O28"/>
  <c r="O27" i="120"/>
  <c r="O20" i="165"/>
  <c r="O31" i="120"/>
  <c r="O18" i="165"/>
  <c r="O23" i="120"/>
  <c r="O32" i="165"/>
  <c r="O17" i="120"/>
  <c r="O19"/>
  <c r="O25" i="165"/>
  <c r="O21" i="120"/>
  <c r="O22" i="165"/>
  <c r="O32" i="120"/>
  <c r="O19" i="165"/>
  <c r="O25" i="120"/>
  <c r="O21" i="165"/>
  <c r="O23"/>
  <c r="O15" i="120"/>
  <c r="O30"/>
  <c r="O26" i="165"/>
  <c r="O31"/>
  <c r="O28" i="120"/>
  <c r="P17" i="165"/>
  <c r="P24" i="120"/>
  <c r="J15" i="165"/>
  <c r="J29" i="120"/>
  <c r="P27" i="165"/>
  <c r="P18" i="120"/>
  <c r="J24" i="165"/>
  <c r="J26" i="120"/>
  <c r="J28" i="165"/>
  <c r="J27" i="120"/>
  <c r="J28"/>
  <c r="J31" i="165"/>
  <c r="J32"/>
  <c r="J17" i="120"/>
  <c r="J18" i="165"/>
  <c r="J23" i="120"/>
  <c r="J15"/>
  <c r="J23" i="165"/>
  <c r="P25"/>
  <c r="P19" i="120"/>
  <c r="J13"/>
  <c r="J30" i="165"/>
  <c r="J19"/>
  <c r="J32" i="120"/>
  <c r="J14" i="165"/>
  <c r="J20" i="120"/>
  <c r="J16"/>
  <c r="J16" i="165"/>
  <c r="P21"/>
  <c r="P25" i="120"/>
  <c r="J21"/>
  <c r="J22" i="165"/>
  <c r="J30" i="120"/>
  <c r="J26" i="165"/>
  <c r="J20"/>
  <c r="J31" i="120"/>
  <c r="J29" i="165"/>
  <c r="J14" i="120"/>
  <c r="J21" i="165"/>
  <c r="J25" i="120"/>
  <c r="J16" i="164"/>
  <c r="J29" i="148"/>
  <c r="J37"/>
  <c r="J14" i="164"/>
  <c r="J28" i="148"/>
  <c r="J34" i="164"/>
  <c r="J35" i="148"/>
  <c r="J17" i="164"/>
  <c r="J21" i="148"/>
  <c r="J18" i="164"/>
  <c r="J36" i="148"/>
  <c r="J37" i="164"/>
  <c r="AB25" i="156"/>
  <c r="AB24"/>
  <c r="AB23"/>
  <c r="AB22"/>
  <c r="AB26"/>
  <c r="AB20"/>
  <c r="AB20" i="140"/>
  <c r="AB21"/>
  <c r="AB19"/>
  <c r="AB22"/>
  <c r="AB38" i="122"/>
  <c r="AB50"/>
  <c r="AB51"/>
  <c r="AB45"/>
  <c r="AB33"/>
  <c r="AB37"/>
  <c r="AB41"/>
  <c r="AB49"/>
  <c r="AB43"/>
  <c r="AB34"/>
  <c r="AB39"/>
  <c r="AB35"/>
  <c r="AB48"/>
  <c r="AB47"/>
  <c r="AB42"/>
  <c r="AB61" i="139"/>
  <c r="P32" i="148" s="1"/>
  <c r="AA16" i="139"/>
  <c r="AA44"/>
  <c r="O14" i="148" s="1"/>
  <c r="AA39" i="139"/>
  <c r="O37" i="148" s="1"/>
  <c r="AA22" i="139"/>
  <c r="AA24"/>
  <c r="AA15"/>
  <c r="AA28"/>
  <c r="AA56"/>
  <c r="O38" i="148" s="1"/>
  <c r="AA62" i="139"/>
  <c r="O36" i="148" s="1"/>
  <c r="AA42" i="139"/>
  <c r="O35" i="148" s="1"/>
  <c r="AA57" i="139"/>
  <c r="O20" i="148" s="1"/>
  <c r="AA17" i="139"/>
  <c r="AA20"/>
  <c r="AA27"/>
  <c r="AA25"/>
  <c r="AA43"/>
  <c r="O21" i="148" s="1"/>
  <c r="AA46" i="139"/>
  <c r="O34" i="148" s="1"/>
  <c r="AA63" i="139"/>
  <c r="O23" i="148" s="1"/>
  <c r="AA51" i="139"/>
  <c r="O26" i="148" s="1"/>
  <c r="AA58" i="139"/>
  <c r="O25" i="148" s="1"/>
  <c r="AA29" i="139"/>
  <c r="AA23"/>
  <c r="AA19"/>
  <c r="AB57"/>
  <c r="P20" i="148" s="1"/>
  <c r="AA52" i="139"/>
  <c r="O16" i="148" s="1"/>
  <c r="AA59" i="139"/>
  <c r="O28" i="148" s="1"/>
  <c r="AA45" i="139"/>
  <c r="O17" i="148" s="1"/>
  <c r="AA54" i="139"/>
  <c r="O33" i="148" s="1"/>
  <c r="AA61" i="139"/>
  <c r="O32" i="148" s="1"/>
  <c r="AB42" i="139"/>
  <c r="P35" i="148" s="1"/>
  <c r="AA26" i="139"/>
  <c r="AA41"/>
  <c r="O29" i="148" s="1"/>
  <c r="AA21" i="139"/>
  <c r="AA18"/>
  <c r="AA40"/>
  <c r="O18" i="148" s="1"/>
  <c r="AA53" i="139"/>
  <c r="O30" i="148" s="1"/>
  <c r="AA60" i="139"/>
  <c r="O27" i="148" s="1"/>
  <c r="AA55" i="139"/>
  <c r="O19" i="148" s="1"/>
  <c r="AA16" i="154"/>
  <c r="J14" i="144" s="1"/>
  <c r="AA30" i="154"/>
  <c r="J35" i="144" s="1"/>
  <c r="AA19" i="154"/>
  <c r="J27" i="144" s="1"/>
  <c r="AA14" i="154"/>
  <c r="J37" i="144" s="1"/>
  <c r="AA28" i="154"/>
  <c r="J20" i="144" s="1"/>
  <c r="AA10" i="154"/>
  <c r="J15" i="144" s="1"/>
  <c r="AA13" i="154"/>
  <c r="J21" i="144" s="1"/>
  <c r="AA26" i="154"/>
  <c r="J39" i="144" s="1"/>
  <c r="AA15" i="154"/>
  <c r="J13" i="144" s="1"/>
  <c r="AA29" i="154"/>
  <c r="J17" i="144" s="1"/>
  <c r="AA11" i="154"/>
  <c r="J28" i="144" s="1"/>
  <c r="AA24" i="154"/>
  <c r="J26" i="144" s="1"/>
  <c r="AA21" i="154"/>
  <c r="J32" i="144" s="1"/>
  <c r="AA23" i="154"/>
  <c r="J22" i="144" s="1"/>
  <c r="AA12" i="154"/>
  <c r="J36" i="144" s="1"/>
  <c r="AA25" i="154"/>
  <c r="J34" i="144" s="1"/>
  <c r="AA17" i="154"/>
  <c r="J38" i="144" s="1"/>
  <c r="AA31" i="154"/>
  <c r="J30" i="144" s="1"/>
  <c r="AA20" i="154"/>
  <c r="J40" i="144" s="1"/>
  <c r="AA22" i="154"/>
  <c r="J19" i="144" s="1"/>
  <c r="AA18" i="154"/>
  <c r="J16" i="144" s="1"/>
  <c r="AA32" i="154"/>
  <c r="J18" i="144" s="1"/>
  <c r="AA27" i="154"/>
  <c r="J33" i="144" s="1"/>
  <c r="AA9" i="153"/>
  <c r="J14" i="93" s="1"/>
  <c r="T9" i="153"/>
  <c r="AA10" i="86"/>
  <c r="J29" i="93" s="1"/>
  <c r="AA19" i="86"/>
  <c r="J33" i="93" s="1"/>
  <c r="AA21" i="86"/>
  <c r="J25" i="93" s="1"/>
  <c r="AA16" i="86"/>
  <c r="J30" i="93" s="1"/>
  <c r="AA15" i="86"/>
  <c r="J21" i="93" s="1"/>
  <c r="AA13" i="86"/>
  <c r="J26" i="93" s="1"/>
  <c r="AA12" i="86"/>
  <c r="J24" i="93" s="1"/>
  <c r="AA18" i="86"/>
  <c r="J23" i="93" s="1"/>
  <c r="P31" i="167" l="1"/>
  <c r="P24"/>
  <c r="P27"/>
  <c r="P16" i="147"/>
  <c r="P15" i="166"/>
  <c r="P21" i="169"/>
  <c r="P14" i="158"/>
  <c r="P16" i="169"/>
  <c r="P20" i="158"/>
  <c r="P19" i="169"/>
  <c r="P17" i="158"/>
  <c r="P21"/>
  <c r="P20" i="169"/>
  <c r="P14"/>
  <c r="P15" i="158"/>
  <c r="P17" i="169"/>
  <c r="P18" i="158"/>
  <c r="P18" i="169"/>
  <c r="P33" i="168"/>
  <c r="P16" i="163"/>
  <c r="P31" i="168"/>
  <c r="P34" i="163"/>
  <c r="P29" i="168"/>
  <c r="P15" i="163"/>
  <c r="P25" i="168"/>
  <c r="P17"/>
  <c r="P21" i="163"/>
  <c r="P21" i="168"/>
  <c r="P26" i="163"/>
  <c r="P23" i="168"/>
  <c r="P28" i="163"/>
  <c r="P20" i="168"/>
  <c r="P31" i="163"/>
  <c r="P35" i="168"/>
  <c r="P29" i="163"/>
  <c r="P19" i="168"/>
  <c r="P30" i="163"/>
  <c r="P27" i="168"/>
  <c r="P17" i="163"/>
  <c r="P32" i="167"/>
  <c r="P32" i="147"/>
  <c r="P28" i="167"/>
  <c r="P28" i="147"/>
  <c r="P26" i="167"/>
  <c r="P26" i="147"/>
  <c r="P18" i="167"/>
  <c r="P18" i="147"/>
  <c r="P14" i="167"/>
  <c r="P14" i="147"/>
  <c r="P23" i="167"/>
  <c r="P23" i="147"/>
  <c r="P21" i="167"/>
  <c r="P21" i="147"/>
  <c r="P30" i="167"/>
  <c r="P30" i="147"/>
  <c r="P41" i="166"/>
  <c r="P40"/>
  <c r="P42"/>
  <c r="P26"/>
  <c r="P28" i="145"/>
  <c r="P22" i="166"/>
  <c r="P27" i="145"/>
  <c r="P19" i="166"/>
  <c r="P15" i="145"/>
  <c r="P31" i="166"/>
  <c r="P26" i="145"/>
  <c r="P16" i="166"/>
  <c r="P13" i="145"/>
  <c r="P17" i="166"/>
  <c r="P23" i="145"/>
  <c r="P14" i="166"/>
  <c r="P17" i="145"/>
  <c r="P21" i="166"/>
  <c r="P29" i="145"/>
  <c r="P25" i="166"/>
  <c r="P19" i="145"/>
  <c r="P28" i="166"/>
  <c r="P16" i="145"/>
  <c r="P29" i="166"/>
  <c r="P18" i="145"/>
  <c r="P33" i="166"/>
  <c r="P24" i="145"/>
  <c r="P23" i="166"/>
  <c r="P22" i="145"/>
  <c r="P23" i="165"/>
  <c r="P15" i="120"/>
  <c r="P29" i="165"/>
  <c r="P14" i="120"/>
  <c r="P30"/>
  <c r="P26" i="165"/>
  <c r="P26" i="120"/>
  <c r="P24" i="165"/>
  <c r="P27" i="120"/>
  <c r="P28" i="165"/>
  <c r="P16" i="120"/>
  <c r="P16" i="165"/>
  <c r="P21" i="120"/>
  <c r="P22" i="165"/>
  <c r="P20" i="120"/>
  <c r="P14" i="165"/>
  <c r="P31"/>
  <c r="P28" i="120"/>
  <c r="P31"/>
  <c r="P20" i="165"/>
  <c r="P15"/>
  <c r="P29" i="120"/>
  <c r="P13"/>
  <c r="P30" i="165"/>
  <c r="P23" i="120"/>
  <c r="P18" i="165"/>
  <c r="P17" i="120"/>
  <c r="P32" i="165"/>
  <c r="P19"/>
  <c r="P32" i="120"/>
  <c r="J31" i="148"/>
  <c r="J23" i="164"/>
  <c r="J26" i="148"/>
  <c r="J26" i="164"/>
  <c r="J15" i="148"/>
  <c r="J25" i="164"/>
  <c r="J33" i="148"/>
  <c r="J29" i="164"/>
  <c r="J22"/>
  <c r="J24" i="148"/>
  <c r="J16"/>
  <c r="J27" i="164"/>
  <c r="J38" i="148"/>
  <c r="J31" i="164"/>
  <c r="J34" i="148"/>
  <c r="J21" i="164"/>
  <c r="J20" i="148"/>
  <c r="J32" i="164"/>
  <c r="J19"/>
  <c r="J14" i="148"/>
  <c r="J19"/>
  <c r="J30" i="164"/>
  <c r="J25" i="148"/>
  <c r="J33" i="164"/>
  <c r="J22" i="148"/>
  <c r="J24" i="164"/>
  <c r="J28"/>
  <c r="J30" i="148"/>
  <c r="J17"/>
  <c r="J20" i="164"/>
  <c r="AB43" i="139"/>
  <c r="P21" i="148" s="1"/>
  <c r="AB54" i="139"/>
  <c r="P33" i="148" s="1"/>
  <c r="AB41" i="139"/>
  <c r="P29" i="148" s="1"/>
  <c r="AB52" i="139"/>
  <c r="P16" i="148" s="1"/>
  <c r="AB47" i="139"/>
  <c r="P24" i="148" s="1"/>
  <c r="AB50" i="139"/>
  <c r="P15" i="148" s="1"/>
  <c r="AB56" i="139"/>
  <c r="P38" i="148" s="1"/>
  <c r="AB62" i="139"/>
  <c r="P36" i="148" s="1"/>
  <c r="AB51" i="139"/>
  <c r="P26" i="148" s="1"/>
  <c r="AB40" i="139"/>
  <c r="P18" i="148" s="1"/>
  <c r="AB46" i="139"/>
  <c r="P34" i="148" s="1"/>
  <c r="AB59" i="139"/>
  <c r="P28" i="148" s="1"/>
  <c r="AB63" i="139"/>
  <c r="P23" i="148" s="1"/>
  <c r="AB44" i="139"/>
  <c r="P14" i="148" s="1"/>
  <c r="AB53" i="139"/>
  <c r="P30" i="148" s="1"/>
  <c r="AB49" i="139"/>
  <c r="P22" i="148" s="1"/>
  <c r="AB55" i="139"/>
  <c r="P19" i="148" s="1"/>
  <c r="AB39" i="139"/>
  <c r="P37" i="148" s="1"/>
  <c r="AB45" i="139"/>
  <c r="P17" i="148" s="1"/>
  <c r="AB60" i="139"/>
  <c r="P27" i="148" s="1"/>
  <c r="AB48" i="139"/>
  <c r="P31" i="148" s="1"/>
  <c r="AB58" i="139"/>
  <c r="P25" i="148" s="1"/>
  <c r="Z10" i="123"/>
  <c r="G31"/>
  <c r="I33"/>
  <c r="X33" s="1"/>
  <c r="O33"/>
  <c r="P33" s="1"/>
  <c r="Y33" s="1"/>
  <c r="Z33"/>
  <c r="A3" i="158"/>
  <c r="A5"/>
  <c r="A7"/>
  <c r="G18" i="156"/>
  <c r="G7"/>
  <c r="A6"/>
  <c r="U4"/>
  <c r="U5"/>
  <c r="U6"/>
  <c r="G31" i="142"/>
  <c r="X53"/>
  <c r="G7"/>
  <c r="G29" i="141"/>
  <c r="I31"/>
  <c r="X31" s="1"/>
  <c r="O31"/>
  <c r="P31" s="1"/>
  <c r="Y31" s="1"/>
  <c r="Z31"/>
  <c r="I9"/>
  <c r="O9"/>
  <c r="P9" s="1"/>
  <c r="Y9" s="1"/>
  <c r="Z9"/>
  <c r="G30" i="122"/>
  <c r="K36" i="145"/>
  <c r="G36"/>
  <c r="G16" i="140"/>
  <c r="I9" i="123"/>
  <c r="O9"/>
  <c r="P9" s="1"/>
  <c r="Y9" s="1"/>
  <c r="Z9"/>
  <c r="G36" i="139"/>
  <c r="I38"/>
  <c r="X38" s="1"/>
  <c r="L13" i="148" s="1"/>
  <c r="O38" i="139"/>
  <c r="P38" s="1"/>
  <c r="Y38" s="1"/>
  <c r="M13" i="148" s="1"/>
  <c r="Z38" i="139"/>
  <c r="N13" i="148" s="1"/>
  <c r="I9" i="139"/>
  <c r="X9" s="1"/>
  <c r="O9"/>
  <c r="P9" s="1"/>
  <c r="Y9" s="1"/>
  <c r="X11"/>
  <c r="Z9"/>
  <c r="G7"/>
  <c r="I9" i="154"/>
  <c r="O9"/>
  <c r="P9" s="1"/>
  <c r="Y9" s="1"/>
  <c r="H24" i="144" s="1"/>
  <c r="Z9" i="154"/>
  <c r="I24" i="144" s="1"/>
  <c r="G7" i="154"/>
  <c r="A6"/>
  <c r="U4"/>
  <c r="U5"/>
  <c r="U6"/>
  <c r="W9"/>
  <c r="I9" i="86"/>
  <c r="O9"/>
  <c r="P9" s="1"/>
  <c r="Y9" s="1"/>
  <c r="H22" i="93" s="1"/>
  <c r="Z9" i="86"/>
  <c r="I22" i="93" s="1"/>
  <c r="A8"/>
  <c r="G18"/>
  <c r="A17"/>
  <c r="G7" i="153"/>
  <c r="A6"/>
  <c r="U4"/>
  <c r="U5"/>
  <c r="U6"/>
  <c r="F4" i="152"/>
  <c r="A3"/>
  <c r="J4" i="150"/>
  <c r="F4"/>
  <c r="A3"/>
  <c r="D1"/>
  <c r="P1"/>
  <c r="P2"/>
  <c r="K14" i="146"/>
  <c r="K16"/>
  <c r="K17"/>
  <c r="K18"/>
  <c r="K19"/>
  <c r="K20"/>
  <c r="K21"/>
  <c r="K22"/>
  <c r="K23"/>
  <c r="K24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G7" i="122"/>
  <c r="F13" s="1"/>
  <c r="W13" s="1"/>
  <c r="K10" i="148"/>
  <c r="G10"/>
  <c r="A3"/>
  <c r="A5"/>
  <c r="A7"/>
  <c r="K10" i="147"/>
  <c r="A3"/>
  <c r="A5"/>
  <c r="A7"/>
  <c r="G14" i="146"/>
  <c r="I14"/>
  <c r="L14"/>
  <c r="M14"/>
  <c r="N14"/>
  <c r="N15"/>
  <c r="N16"/>
  <c r="G17"/>
  <c r="H17"/>
  <c r="I17"/>
  <c r="L17"/>
  <c r="M17"/>
  <c r="N17"/>
  <c r="G18"/>
  <c r="H18"/>
  <c r="I18"/>
  <c r="L18"/>
  <c r="M18"/>
  <c r="N18"/>
  <c r="G19"/>
  <c r="H19"/>
  <c r="I19"/>
  <c r="L19"/>
  <c r="M19"/>
  <c r="N19"/>
  <c r="G20"/>
  <c r="H20"/>
  <c r="I20"/>
  <c r="L20"/>
  <c r="M20"/>
  <c r="N20"/>
  <c r="G21"/>
  <c r="H21"/>
  <c r="I21"/>
  <c r="L21"/>
  <c r="M21"/>
  <c r="N21"/>
  <c r="G22"/>
  <c r="H22"/>
  <c r="I22"/>
  <c r="L22"/>
  <c r="M22"/>
  <c r="N22"/>
  <c r="G23"/>
  <c r="H23"/>
  <c r="I23"/>
  <c r="L23"/>
  <c r="M23"/>
  <c r="N23"/>
  <c r="G24"/>
  <c r="H24"/>
  <c r="I24"/>
  <c r="L24"/>
  <c r="M24"/>
  <c r="N24"/>
  <c r="K10"/>
  <c r="G10"/>
  <c r="A9"/>
  <c r="A3"/>
  <c r="A5"/>
  <c r="A7"/>
  <c r="I18" i="140"/>
  <c r="X18" s="1"/>
  <c r="O18"/>
  <c r="P18" s="1"/>
  <c r="Z18"/>
  <c r="I9"/>
  <c r="X9" s="1"/>
  <c r="O9"/>
  <c r="P9" s="1"/>
  <c r="Y23"/>
  <c r="Z9"/>
  <c r="K10" i="145"/>
  <c r="K10" i="120"/>
  <c r="A3" i="145"/>
  <c r="A5"/>
  <c r="A7"/>
  <c r="G10" i="144"/>
  <c r="A3"/>
  <c r="A5"/>
  <c r="A7"/>
  <c r="A6" i="142"/>
  <c r="U4"/>
  <c r="U5"/>
  <c r="U6"/>
  <c r="G7" i="141"/>
  <c r="A6"/>
  <c r="U4"/>
  <c r="U5"/>
  <c r="U6"/>
  <c r="G7" i="140"/>
  <c r="A6"/>
  <c r="U4"/>
  <c r="U5"/>
  <c r="U6"/>
  <c r="G7" i="123"/>
  <c r="A6"/>
  <c r="I9" i="122"/>
  <c r="X9" s="1"/>
  <c r="O9"/>
  <c r="P9" s="1"/>
  <c r="Y9" s="1"/>
  <c r="I32"/>
  <c r="X32" s="1"/>
  <c r="O32"/>
  <c r="P32" s="1"/>
  <c r="A6"/>
  <c r="A6" i="139"/>
  <c r="U4"/>
  <c r="U5"/>
  <c r="U6"/>
  <c r="W9" i="86"/>
  <c r="J4" i="138"/>
  <c r="F4"/>
  <c r="P2"/>
  <c r="P1"/>
  <c r="D1"/>
  <c r="J4" i="136"/>
  <c r="F4"/>
  <c r="A3"/>
  <c r="P2"/>
  <c r="P1"/>
  <c r="D1"/>
  <c r="J4" i="135"/>
  <c r="F4"/>
  <c r="A3"/>
  <c r="P2"/>
  <c r="P1"/>
  <c r="D1"/>
  <c r="J4" i="133"/>
  <c r="F4"/>
  <c r="A3"/>
  <c r="P2"/>
  <c r="P1"/>
  <c r="D1"/>
  <c r="J4" i="132"/>
  <c r="F4"/>
  <c r="A3"/>
  <c r="P2"/>
  <c r="P1"/>
  <c r="D1"/>
  <c r="J168" i="74"/>
  <c r="I168"/>
  <c r="J167"/>
  <c r="I167"/>
  <c r="J160"/>
  <c r="I160"/>
  <c r="J138"/>
  <c r="I138"/>
  <c r="J137"/>
  <c r="I137"/>
  <c r="J135"/>
  <c r="I135"/>
  <c r="J126"/>
  <c r="I126"/>
  <c r="J122"/>
  <c r="I122"/>
  <c r="J119"/>
  <c r="I119"/>
  <c r="J114"/>
  <c r="I114"/>
  <c r="U4" i="123"/>
  <c r="U5"/>
  <c r="U6"/>
  <c r="U4" i="122"/>
  <c r="U5"/>
  <c r="U6"/>
  <c r="Z9"/>
  <c r="Z32"/>
  <c r="J113" i="74"/>
  <c r="I113"/>
  <c r="J111"/>
  <c r="I111"/>
  <c r="J110"/>
  <c r="I110"/>
  <c r="A3" i="120"/>
  <c r="A5"/>
  <c r="A7"/>
  <c r="J109" i="74"/>
  <c r="I109"/>
  <c r="J94"/>
  <c r="I94"/>
  <c r="J93"/>
  <c r="I93"/>
  <c r="J74"/>
  <c r="I74"/>
  <c r="I11"/>
  <c r="J11"/>
  <c r="I18"/>
  <c r="J18"/>
  <c r="A6" i="86"/>
  <c r="J76" i="74"/>
  <c r="I76"/>
  <c r="J75"/>
  <c r="I75"/>
  <c r="J73"/>
  <c r="I73"/>
  <c r="J64"/>
  <c r="I64"/>
  <c r="J19"/>
  <c r="I19"/>
  <c r="J7"/>
  <c r="I7"/>
  <c r="J6"/>
  <c r="I6"/>
  <c r="G7" i="86"/>
  <c r="G9" i="93"/>
  <c r="A7"/>
  <c r="U6" i="86"/>
  <c r="U5"/>
  <c r="U4"/>
  <c r="J24" i="146"/>
  <c r="J22"/>
  <c r="J20"/>
  <c r="J18"/>
  <c r="H14"/>
  <c r="J14"/>
  <c r="O14"/>
  <c r="O17"/>
  <c r="O18"/>
  <c r="O19"/>
  <c r="O20"/>
  <c r="O21"/>
  <c r="O22"/>
  <c r="O23"/>
  <c r="O24"/>
  <c r="J17"/>
  <c r="J19"/>
  <c r="J21"/>
  <c r="J23"/>
  <c r="P24"/>
  <c r="P22"/>
  <c r="P20"/>
  <c r="P18"/>
  <c r="P14"/>
  <c r="P17"/>
  <c r="P19"/>
  <c r="P21"/>
  <c r="P23"/>
  <c r="I14" i="168" l="1"/>
  <c r="I29" i="167"/>
  <c r="I29" i="147"/>
  <c r="N29"/>
  <c r="N29" i="167"/>
  <c r="I13" i="166"/>
  <c r="I21" i="145"/>
  <c r="N21"/>
  <c r="N13" i="166"/>
  <c r="I22" i="120"/>
  <c r="I13" i="165"/>
  <c r="N22" i="120"/>
  <c r="N13" i="165"/>
  <c r="L14" i="163"/>
  <c r="L36" i="168"/>
  <c r="L14"/>
  <c r="H14"/>
  <c r="G14"/>
  <c r="M29" i="167"/>
  <c r="M29" i="147"/>
  <c r="L29" i="167"/>
  <c r="L29" i="147"/>
  <c r="H29" i="167"/>
  <c r="H29" i="147"/>
  <c r="M43" i="166"/>
  <c r="L39"/>
  <c r="G39"/>
  <c r="M21" i="145"/>
  <c r="M13" i="166"/>
  <c r="L13"/>
  <c r="L21" i="145"/>
  <c r="I14" i="166"/>
  <c r="I17" i="145"/>
  <c r="H13" i="166"/>
  <c r="H21" i="145"/>
  <c r="L13" i="165"/>
  <c r="L22" i="120"/>
  <c r="H13" i="165"/>
  <c r="H22" i="120"/>
  <c r="G13" i="165"/>
  <c r="G22" i="120"/>
  <c r="G15" i="164"/>
  <c r="G18" i="148"/>
  <c r="I13"/>
  <c r="I13" i="164"/>
  <c r="H13"/>
  <c r="H13" i="148"/>
  <c r="G13" i="164"/>
  <c r="G13" i="148"/>
  <c r="Y14" i="140"/>
  <c r="F9" i="139"/>
  <c r="W9" s="1"/>
  <c r="F10"/>
  <c r="W10" s="1"/>
  <c r="F14"/>
  <c r="W14" s="1"/>
  <c r="F19"/>
  <c r="W19" s="1"/>
  <c r="F25"/>
  <c r="W25" s="1"/>
  <c r="F28"/>
  <c r="W28" s="1"/>
  <c r="F32"/>
  <c r="W32" s="1"/>
  <c r="F13"/>
  <c r="W13" s="1"/>
  <c r="F16"/>
  <c r="W16" s="1"/>
  <c r="F18"/>
  <c r="W18" s="1"/>
  <c r="F24"/>
  <c r="W24" s="1"/>
  <c r="F31"/>
  <c r="W31" s="1"/>
  <c r="F34"/>
  <c r="W34" s="1"/>
  <c r="F12"/>
  <c r="W12" s="1"/>
  <c r="F15"/>
  <c r="W15" s="1"/>
  <c r="F21"/>
  <c r="W21" s="1"/>
  <c r="F23"/>
  <c r="W23" s="1"/>
  <c r="F27"/>
  <c r="W27" s="1"/>
  <c r="F30"/>
  <c r="W30" s="1"/>
  <c r="F33"/>
  <c r="W33" s="1"/>
  <c r="F11"/>
  <c r="W11" s="1"/>
  <c r="F17"/>
  <c r="W17" s="1"/>
  <c r="F20"/>
  <c r="W20" s="1"/>
  <c r="F22"/>
  <c r="W22" s="1"/>
  <c r="F26"/>
  <c r="W26" s="1"/>
  <c r="F29"/>
  <c r="W29" s="1"/>
  <c r="I25" i="146"/>
  <c r="I15"/>
  <c r="I16"/>
  <c r="AA11" i="139"/>
  <c r="X9" i="86"/>
  <c r="G22" i="93" s="1"/>
  <c r="R9" i="86"/>
  <c r="L25" i="146"/>
  <c r="L16"/>
  <c r="M16"/>
  <c r="M25"/>
  <c r="M15"/>
  <c r="L15"/>
  <c r="H15"/>
  <c r="R9" i="141"/>
  <c r="H16" i="146"/>
  <c r="G16"/>
  <c r="F9" i="122"/>
  <c r="W9" s="1"/>
  <c r="N25" i="146"/>
  <c r="X16" i="156"/>
  <c r="R33" i="123"/>
  <c r="F10" i="122"/>
  <c r="W10" s="1"/>
  <c r="F11"/>
  <c r="W11" s="1"/>
  <c r="R38" i="139"/>
  <c r="R9"/>
  <c r="R9" i="140"/>
  <c r="Y9"/>
  <c r="R32" i="122"/>
  <c r="Y32"/>
  <c r="Y18" i="140"/>
  <c r="R18"/>
  <c r="R9" i="122"/>
  <c r="X9" i="154"/>
  <c r="G24" i="144" s="1"/>
  <c r="R9" i="154"/>
  <c r="F28" i="122"/>
  <c r="W28" s="1"/>
  <c r="X9" i="123"/>
  <c r="R9"/>
  <c r="R31" i="141"/>
  <c r="X9"/>
  <c r="T23" i="140" l="1"/>
  <c r="T22"/>
  <c r="T19"/>
  <c r="T20"/>
  <c r="T21"/>
  <c r="T14"/>
  <c r="T10"/>
  <c r="T12"/>
  <c r="T13"/>
  <c r="T11"/>
  <c r="T20" i="156"/>
  <c r="T26"/>
  <c r="T23"/>
  <c r="T22"/>
  <c r="T21"/>
  <c r="T27"/>
  <c r="T25"/>
  <c r="T24"/>
  <c r="T46" i="141"/>
  <c r="T37"/>
  <c r="T44"/>
  <c r="T47"/>
  <c r="T43"/>
  <c r="T42"/>
  <c r="T35"/>
  <c r="T38"/>
  <c r="T32"/>
  <c r="T33"/>
  <c r="T48"/>
  <c r="T49"/>
  <c r="T40"/>
  <c r="T36"/>
  <c r="T41"/>
  <c r="T34"/>
  <c r="T39"/>
  <c r="T45"/>
  <c r="AA9"/>
  <c r="J29" i="147" s="1"/>
  <c r="T18" i="141"/>
  <c r="T14"/>
  <c r="T20"/>
  <c r="T22"/>
  <c r="T24"/>
  <c r="T27"/>
  <c r="T23"/>
  <c r="T19"/>
  <c r="T12"/>
  <c r="T15"/>
  <c r="T11"/>
  <c r="T10"/>
  <c r="T25"/>
  <c r="T13"/>
  <c r="T26"/>
  <c r="T17"/>
  <c r="T21"/>
  <c r="T16"/>
  <c r="T19" i="123"/>
  <c r="T24"/>
  <c r="T12"/>
  <c r="T21"/>
  <c r="T20"/>
  <c r="T28"/>
  <c r="T26"/>
  <c r="T13"/>
  <c r="T14"/>
  <c r="T15"/>
  <c r="T17"/>
  <c r="T22"/>
  <c r="T11"/>
  <c r="T29"/>
  <c r="T27"/>
  <c r="T10"/>
  <c r="T16"/>
  <c r="T23"/>
  <c r="T25"/>
  <c r="T18"/>
  <c r="AA33"/>
  <c r="O13" i="166" s="1"/>
  <c r="T34" i="123"/>
  <c r="T36"/>
  <c r="T49"/>
  <c r="T42"/>
  <c r="T47"/>
  <c r="T50"/>
  <c r="T43"/>
  <c r="T51"/>
  <c r="T38"/>
  <c r="T45"/>
  <c r="T40"/>
  <c r="T41"/>
  <c r="T53"/>
  <c r="T46"/>
  <c r="T52"/>
  <c r="T37"/>
  <c r="T44"/>
  <c r="T48"/>
  <c r="T35"/>
  <c r="T39"/>
  <c r="T20" i="122"/>
  <c r="T18"/>
  <c r="T17"/>
  <c r="T28"/>
  <c r="T16"/>
  <c r="T26"/>
  <c r="T19"/>
  <c r="T25"/>
  <c r="T12"/>
  <c r="T14"/>
  <c r="T15"/>
  <c r="T24"/>
  <c r="T11"/>
  <c r="T13"/>
  <c r="T22"/>
  <c r="T10"/>
  <c r="T27"/>
  <c r="T21"/>
  <c r="T23"/>
  <c r="T33"/>
  <c r="T46"/>
  <c r="T47"/>
  <c r="T41"/>
  <c r="T34"/>
  <c r="T45"/>
  <c r="T43"/>
  <c r="T42"/>
  <c r="T35"/>
  <c r="T49"/>
  <c r="T36"/>
  <c r="T38"/>
  <c r="T48"/>
  <c r="T51"/>
  <c r="T44"/>
  <c r="T40"/>
  <c r="T37"/>
  <c r="T39"/>
  <c r="T50"/>
  <c r="AA38" i="139"/>
  <c r="O13" i="148" s="1"/>
  <c r="T48" i="139"/>
  <c r="T57"/>
  <c r="T41"/>
  <c r="T55"/>
  <c r="T50"/>
  <c r="T54"/>
  <c r="T58"/>
  <c r="T45"/>
  <c r="T44"/>
  <c r="T52"/>
  <c r="T43"/>
  <c r="T63"/>
  <c r="T39"/>
  <c r="T42"/>
  <c r="T51"/>
  <c r="T47"/>
  <c r="T59"/>
  <c r="T46"/>
  <c r="T49"/>
  <c r="T62"/>
  <c r="T61"/>
  <c r="T53"/>
  <c r="T40"/>
  <c r="T56"/>
  <c r="T60"/>
  <c r="T34" i="154"/>
  <c r="T31"/>
  <c r="T27"/>
  <c r="T20"/>
  <c r="T16"/>
  <c r="T13"/>
  <c r="T35"/>
  <c r="T32"/>
  <c r="T28"/>
  <c r="T24"/>
  <c r="T21"/>
  <c r="T17"/>
  <c r="T10"/>
  <c r="T36"/>
  <c r="T29"/>
  <c r="T25"/>
  <c r="T18"/>
  <c r="T14"/>
  <c r="T33"/>
  <c r="T26"/>
  <c r="T19"/>
  <c r="T12"/>
  <c r="T22"/>
  <c r="T11"/>
  <c r="T30"/>
  <c r="T23"/>
  <c r="T15"/>
  <c r="G22" i="169"/>
  <c r="G16" i="158"/>
  <c r="T9" i="142"/>
  <c r="T12"/>
  <c r="T25"/>
  <c r="T21"/>
  <c r="T18"/>
  <c r="T23"/>
  <c r="T26"/>
  <c r="T14"/>
  <c r="T17"/>
  <c r="T19"/>
  <c r="T16"/>
  <c r="T28"/>
  <c r="T22"/>
  <c r="T11"/>
  <c r="T10"/>
  <c r="T13"/>
  <c r="T20"/>
  <c r="T29"/>
  <c r="T15"/>
  <c r="T24"/>
  <c r="T27"/>
  <c r="M14" i="168"/>
  <c r="J29" i="167"/>
  <c r="G29"/>
  <c r="G29" i="147"/>
  <c r="M39" i="166"/>
  <c r="H43"/>
  <c r="H39"/>
  <c r="G13"/>
  <c r="G21" i="145"/>
  <c r="M13" i="165"/>
  <c r="M22" i="120"/>
  <c r="T28" i="139"/>
  <c r="T12"/>
  <c r="T29"/>
  <c r="T17"/>
  <c r="T14"/>
  <c r="T33"/>
  <c r="T16"/>
  <c r="T24"/>
  <c r="T25"/>
  <c r="T15"/>
  <c r="T13"/>
  <c r="T30"/>
  <c r="T26"/>
  <c r="T21"/>
  <c r="T20"/>
  <c r="T31"/>
  <c r="T18"/>
  <c r="T34"/>
  <c r="T23"/>
  <c r="T32"/>
  <c r="T10"/>
  <c r="T27"/>
  <c r="T11"/>
  <c r="T19"/>
  <c r="T22"/>
  <c r="J18" i="148"/>
  <c r="J15" i="164"/>
  <c r="T11" i="86"/>
  <c r="T18"/>
  <c r="T14"/>
  <c r="T20"/>
  <c r="T17"/>
  <c r="T13"/>
  <c r="T10"/>
  <c r="T19"/>
  <c r="T21"/>
  <c r="T16"/>
  <c r="T15"/>
  <c r="T12"/>
  <c r="AA14" i="140"/>
  <c r="S33" i="123"/>
  <c r="H25" i="146"/>
  <c r="T33" i="123"/>
  <c r="S38" i="139"/>
  <c r="AA9"/>
  <c r="G15" i="146"/>
  <c r="AA31" i="141"/>
  <c r="T31"/>
  <c r="AA23" i="140"/>
  <c r="AA32" i="122"/>
  <c r="T32"/>
  <c r="K15" i="146"/>
  <c r="J25"/>
  <c r="T38" i="139"/>
  <c r="T9" i="154"/>
  <c r="AA9"/>
  <c r="J24" i="144" s="1"/>
  <c r="S9" i="154"/>
  <c r="S10" i="153"/>
  <c r="S12"/>
  <c r="K25" i="146"/>
  <c r="AA9" i="123"/>
  <c r="T9"/>
  <c r="AA9" i="86"/>
  <c r="J22" i="93" s="1"/>
  <c r="S9" i="86"/>
  <c r="AA9" i="122"/>
  <c r="S32"/>
  <c r="T9"/>
  <c r="S31" i="141"/>
  <c r="T9" i="139"/>
  <c r="G25" i="146"/>
  <c r="T9" i="141"/>
  <c r="T18" i="140"/>
  <c r="AA18"/>
  <c r="S18"/>
  <c r="AA9"/>
  <c r="T9"/>
  <c r="U23" l="1"/>
  <c r="U22"/>
  <c r="U19"/>
  <c r="U21"/>
  <c r="U20"/>
  <c r="J15" i="146"/>
  <c r="U24" i="156"/>
  <c r="U26"/>
  <c r="U23"/>
  <c r="U20"/>
  <c r="U22"/>
  <c r="U21"/>
  <c r="U25"/>
  <c r="U27"/>
  <c r="U47" i="141"/>
  <c r="U36"/>
  <c r="U39"/>
  <c r="U46"/>
  <c r="U34"/>
  <c r="U44"/>
  <c r="U41"/>
  <c r="U49"/>
  <c r="U45"/>
  <c r="U33"/>
  <c r="U37"/>
  <c r="U40"/>
  <c r="U32"/>
  <c r="U43"/>
  <c r="U48"/>
  <c r="U42"/>
  <c r="U35"/>
  <c r="U38"/>
  <c r="O21" i="145"/>
  <c r="AB33" i="123"/>
  <c r="P21" i="145" s="1"/>
  <c r="U49" i="123"/>
  <c r="U37"/>
  <c r="U36"/>
  <c r="U53"/>
  <c r="U47"/>
  <c r="U50"/>
  <c r="U43"/>
  <c r="U34"/>
  <c r="U51"/>
  <c r="U39"/>
  <c r="U44"/>
  <c r="U41"/>
  <c r="U52"/>
  <c r="U35"/>
  <c r="U46"/>
  <c r="U42"/>
  <c r="U45"/>
  <c r="U40"/>
  <c r="U38"/>
  <c r="U48"/>
  <c r="U39" i="122"/>
  <c r="U34"/>
  <c r="U43"/>
  <c r="U46"/>
  <c r="U45"/>
  <c r="U40"/>
  <c r="U33"/>
  <c r="U36"/>
  <c r="U47"/>
  <c r="U38"/>
  <c r="U44"/>
  <c r="U41"/>
  <c r="U49"/>
  <c r="U50"/>
  <c r="U48"/>
  <c r="U42"/>
  <c r="U37"/>
  <c r="U35"/>
  <c r="U51"/>
  <c r="U53" i="142"/>
  <c r="U46"/>
  <c r="U38"/>
  <c r="U47"/>
  <c r="U36"/>
  <c r="U37"/>
  <c r="U40"/>
  <c r="U52"/>
  <c r="U48"/>
  <c r="U39"/>
  <c r="U49"/>
  <c r="U42"/>
  <c r="U35"/>
  <c r="U50"/>
  <c r="U44"/>
  <c r="U51"/>
  <c r="U43"/>
  <c r="U33"/>
  <c r="U41"/>
  <c r="U45"/>
  <c r="U34"/>
  <c r="J14" i="168"/>
  <c r="O29" i="147"/>
  <c r="O29" i="167"/>
  <c r="O43" i="166"/>
  <c r="O39"/>
  <c r="J43"/>
  <c r="J39"/>
  <c r="J13"/>
  <c r="J21" i="145"/>
  <c r="O13" i="165"/>
  <c r="O22" i="120"/>
  <c r="J13" i="165"/>
  <c r="J22" i="120"/>
  <c r="AB38" i="139"/>
  <c r="P13" i="148" s="1"/>
  <c r="U59" i="139"/>
  <c r="U48"/>
  <c r="U42"/>
  <c r="U60"/>
  <c r="U50"/>
  <c r="U53"/>
  <c r="U45"/>
  <c r="U62"/>
  <c r="U54"/>
  <c r="U43"/>
  <c r="U52"/>
  <c r="U51"/>
  <c r="U58"/>
  <c r="U47"/>
  <c r="U40"/>
  <c r="U49"/>
  <c r="U39"/>
  <c r="U55"/>
  <c r="U44"/>
  <c r="U63"/>
  <c r="U56"/>
  <c r="U46"/>
  <c r="U61"/>
  <c r="U57"/>
  <c r="U41"/>
  <c r="J13" i="148"/>
  <c r="J13" i="164"/>
  <c r="AB27" i="156"/>
  <c r="AB23" i="140"/>
  <c r="T9" i="86"/>
  <c r="U33" i="123"/>
  <c r="U18" i="140"/>
  <c r="AB18"/>
  <c r="AB31" i="141"/>
  <c r="U31"/>
  <c r="AB32" i="122"/>
  <c r="U32"/>
  <c r="U38" i="139"/>
  <c r="J16" i="146"/>
  <c r="O25"/>
  <c r="O16"/>
  <c r="O15"/>
  <c r="P25"/>
  <c r="P13" i="166" l="1"/>
  <c r="P16" i="158"/>
  <c r="P22" i="169"/>
  <c r="P14" i="168"/>
  <c r="P29" i="167"/>
  <c r="P29" i="147"/>
  <c r="P43" i="166"/>
  <c r="P39"/>
  <c r="P13" i="165"/>
  <c r="P22" i="120"/>
  <c r="P16" i="146"/>
  <c r="P15"/>
</calcChain>
</file>

<file path=xl/sharedStrings.xml><?xml version="1.0" encoding="utf-8"?>
<sst xmlns="http://schemas.openxmlformats.org/spreadsheetml/2006/main" count="3690" uniqueCount="1623">
  <si>
    <t>Startovní
číslo</t>
  </si>
  <si>
    <t>Jméno</t>
  </si>
  <si>
    <t>Ročník</t>
  </si>
  <si>
    <t>Oddíl</t>
  </si>
  <si>
    <t>Stát</t>
  </si>
  <si>
    <t>Srážka</t>
  </si>
  <si>
    <t>Celkem</t>
  </si>
  <si>
    <t>Výsledková listina - jednotlivé známky</t>
  </si>
  <si>
    <t>D</t>
  </si>
  <si>
    <t>E3</t>
  </si>
  <si>
    <t>E4</t>
  </si>
  <si>
    <t>E</t>
  </si>
  <si>
    <t>Pořadí
v ses</t>
  </si>
  <si>
    <t>Součet</t>
  </si>
  <si>
    <t>RG Proactive Milevsko</t>
  </si>
  <si>
    <t>Kat</t>
  </si>
  <si>
    <t>Por.</t>
  </si>
  <si>
    <t>Celé jméno</t>
  </si>
  <si>
    <t>Prijmeni</t>
  </si>
  <si>
    <t>Jméno_t</t>
  </si>
  <si>
    <t>Prijmeni_t</t>
  </si>
  <si>
    <t>Kat_tisk</t>
  </si>
  <si>
    <t>Linda</t>
  </si>
  <si>
    <t>Houdová</t>
  </si>
  <si>
    <t>Lindě</t>
  </si>
  <si>
    <t>Houdové</t>
  </si>
  <si>
    <t>Anička</t>
  </si>
  <si>
    <t>Prokšová</t>
  </si>
  <si>
    <t>Aničce</t>
  </si>
  <si>
    <t>Prokšové</t>
  </si>
  <si>
    <t>Sabina</t>
  </si>
  <si>
    <t>Kubíčková</t>
  </si>
  <si>
    <t>Sabině</t>
  </si>
  <si>
    <t>Kubíčkové</t>
  </si>
  <si>
    <t>Tereza</t>
  </si>
  <si>
    <t>Kutišová</t>
  </si>
  <si>
    <t>Tereze</t>
  </si>
  <si>
    <t>Kutišové</t>
  </si>
  <si>
    <t>Natálie</t>
  </si>
  <si>
    <t>Kotašková</t>
  </si>
  <si>
    <t>Natálii</t>
  </si>
  <si>
    <t>Kotaškové</t>
  </si>
  <si>
    <t>Věra</t>
  </si>
  <si>
    <t>Caklová</t>
  </si>
  <si>
    <t>Věře</t>
  </si>
  <si>
    <t>Caklové</t>
  </si>
  <si>
    <t>Barbora</t>
  </si>
  <si>
    <t>Váchová</t>
  </si>
  <si>
    <t>Barboře</t>
  </si>
  <si>
    <t>Váchové</t>
  </si>
  <si>
    <t>Gabriela</t>
  </si>
  <si>
    <t>Fidlerová</t>
  </si>
  <si>
    <t>Gabriele</t>
  </si>
  <si>
    <t>Fidlerové</t>
  </si>
  <si>
    <t>Laláková</t>
  </si>
  <si>
    <t>Lalákové</t>
  </si>
  <si>
    <t>Smékalová</t>
  </si>
  <si>
    <t>Smékalové</t>
  </si>
  <si>
    <t>Monika</t>
  </si>
  <si>
    <t>Valvodová</t>
  </si>
  <si>
    <t>Monice</t>
  </si>
  <si>
    <t>Valvodové</t>
  </si>
  <si>
    <t>Rambousková</t>
  </si>
  <si>
    <t>Rambouskové</t>
  </si>
  <si>
    <t>Vivien</t>
  </si>
  <si>
    <t>Němečková</t>
  </si>
  <si>
    <t>Němečkové</t>
  </si>
  <si>
    <t>Eliška</t>
  </si>
  <si>
    <t>Elišce</t>
  </si>
  <si>
    <t>Adéla</t>
  </si>
  <si>
    <t>Králová</t>
  </si>
  <si>
    <t>Adéle</t>
  </si>
  <si>
    <t>Králové</t>
  </si>
  <si>
    <t>Kristýna</t>
  </si>
  <si>
    <t>Krausová</t>
  </si>
  <si>
    <t>Kristýně</t>
  </si>
  <si>
    <t>Krausové</t>
  </si>
  <si>
    <t>Růžičková</t>
  </si>
  <si>
    <t>Růžičkové</t>
  </si>
  <si>
    <t>Nina</t>
  </si>
  <si>
    <t>Ďurkechová</t>
  </si>
  <si>
    <t>Nině</t>
  </si>
  <si>
    <t>Ďurkechové</t>
  </si>
  <si>
    <t>Pavla</t>
  </si>
  <si>
    <t>Buřičová</t>
  </si>
  <si>
    <t>Pavle</t>
  </si>
  <si>
    <t>Buřičové</t>
  </si>
  <si>
    <t>Johana</t>
  </si>
  <si>
    <t>Marešová</t>
  </si>
  <si>
    <t>Johaně</t>
  </si>
  <si>
    <t>Marešové</t>
  </si>
  <si>
    <t>Křížová</t>
  </si>
  <si>
    <t>Křížové</t>
  </si>
  <si>
    <t>Klára</t>
  </si>
  <si>
    <t>Bielická</t>
  </si>
  <si>
    <t>Kláře</t>
  </si>
  <si>
    <t>Bielické</t>
  </si>
  <si>
    <t>Daniela</t>
  </si>
  <si>
    <t>Daniele</t>
  </si>
  <si>
    <t>Šimková</t>
  </si>
  <si>
    <t>Šimkové</t>
  </si>
  <si>
    <t>Kateřina</t>
  </si>
  <si>
    <t>Suková</t>
  </si>
  <si>
    <t>Kateřině</t>
  </si>
  <si>
    <t>Sukové</t>
  </si>
  <si>
    <t>Alena</t>
  </si>
  <si>
    <t>Panovská</t>
  </si>
  <si>
    <t>Aleně</t>
  </si>
  <si>
    <t>Panovské</t>
  </si>
  <si>
    <t>Karolína</t>
  </si>
  <si>
    <t>Kreisslová</t>
  </si>
  <si>
    <t>Karolíně</t>
  </si>
  <si>
    <t>Kreisslové</t>
  </si>
  <si>
    <t>Sarah</t>
  </si>
  <si>
    <t>Hajduková</t>
  </si>
  <si>
    <t>Hajdukové</t>
  </si>
  <si>
    <t>Leticie</t>
  </si>
  <si>
    <t>Kochová</t>
  </si>
  <si>
    <t>Leticii</t>
  </si>
  <si>
    <t>Kochové</t>
  </si>
  <si>
    <t>Michaela</t>
  </si>
  <si>
    <t>Burdová</t>
  </si>
  <si>
    <t>Michaele</t>
  </si>
  <si>
    <t>Burdové</t>
  </si>
  <si>
    <t>Ševčíková</t>
  </si>
  <si>
    <t>Ševčíkové</t>
  </si>
  <si>
    <t>Martina</t>
  </si>
  <si>
    <t>Haišmanová</t>
  </si>
  <si>
    <t>Martině</t>
  </si>
  <si>
    <t>Haišmanové</t>
  </si>
  <si>
    <t>Zelenková</t>
  </si>
  <si>
    <t>Zelenkové</t>
  </si>
  <si>
    <t>Jezberová</t>
  </si>
  <si>
    <t>Jezberové</t>
  </si>
  <si>
    <t>Veronika</t>
  </si>
  <si>
    <t>Kašpaříková</t>
  </si>
  <si>
    <t>Veronice</t>
  </si>
  <si>
    <t>Kašpaříkové</t>
  </si>
  <si>
    <t>Markéta</t>
  </si>
  <si>
    <t>Vostarková</t>
  </si>
  <si>
    <t>Markétě</t>
  </si>
  <si>
    <t>Vostarkové</t>
  </si>
  <si>
    <t>Timea</t>
  </si>
  <si>
    <t>Teníková</t>
  </si>
  <si>
    <t>Timee</t>
  </si>
  <si>
    <t>Teníkové</t>
  </si>
  <si>
    <t>Dybalová</t>
  </si>
  <si>
    <t>Dybalové</t>
  </si>
  <si>
    <t>Anna</t>
  </si>
  <si>
    <t>Zapletalová</t>
  </si>
  <si>
    <t>Anně</t>
  </si>
  <si>
    <t>Zapletalové</t>
  </si>
  <si>
    <t>Jana</t>
  </si>
  <si>
    <t>Mertová</t>
  </si>
  <si>
    <t>Janě</t>
  </si>
  <si>
    <t>Mertové</t>
  </si>
  <si>
    <t>Stehlíková</t>
  </si>
  <si>
    <t>Stehlíkové</t>
  </si>
  <si>
    <t>Galdiová</t>
  </si>
  <si>
    <t>Galdiové</t>
  </si>
  <si>
    <t>Alexandra</t>
  </si>
  <si>
    <t>Kuderjava</t>
  </si>
  <si>
    <t>Kuderjavé</t>
  </si>
  <si>
    <t>Adriana</t>
  </si>
  <si>
    <t>Havlíková</t>
  </si>
  <si>
    <t>Adrianě</t>
  </si>
  <si>
    <t>Havlíkové</t>
  </si>
  <si>
    <t>Denisa</t>
  </si>
  <si>
    <t>Plassová</t>
  </si>
  <si>
    <t>Denise</t>
  </si>
  <si>
    <t>Plassové</t>
  </si>
  <si>
    <t>Dominika</t>
  </si>
  <si>
    <t>Dominice</t>
  </si>
  <si>
    <t>Hüblová</t>
  </si>
  <si>
    <t>Hüblové</t>
  </si>
  <si>
    <t>Hana</t>
  </si>
  <si>
    <t>Haně</t>
  </si>
  <si>
    <t>Dohnalová</t>
  </si>
  <si>
    <t>Dohnalové</t>
  </si>
  <si>
    <t>Vališová</t>
  </si>
  <si>
    <t>Vališové</t>
  </si>
  <si>
    <t>Andělová</t>
  </si>
  <si>
    <t>Andělové</t>
  </si>
  <si>
    <t>Eva</t>
  </si>
  <si>
    <t>Simkovičová</t>
  </si>
  <si>
    <t>Evě</t>
  </si>
  <si>
    <t>Simkovičové</t>
  </si>
  <si>
    <t>Fusková</t>
  </si>
  <si>
    <t>Fuskové</t>
  </si>
  <si>
    <t>Duchonovská</t>
  </si>
  <si>
    <t>Duchonovské</t>
  </si>
  <si>
    <t>Náč.</t>
  </si>
  <si>
    <t>Náč</t>
  </si>
  <si>
    <t>Sr</t>
  </si>
  <si>
    <t>Název závodu</t>
  </si>
  <si>
    <t>Místo závodu</t>
  </si>
  <si>
    <t>Datum závodu</t>
  </si>
  <si>
    <t>Milevsko</t>
  </si>
  <si>
    <t>Poř.č.</t>
  </si>
  <si>
    <t>Popis kategorie</t>
  </si>
  <si>
    <t>x</t>
  </si>
  <si>
    <t>Viktorie</t>
  </si>
  <si>
    <t>Diana</t>
  </si>
  <si>
    <t>Němcová</t>
  </si>
  <si>
    <t>Zuzana</t>
  </si>
  <si>
    <t>Miková</t>
  </si>
  <si>
    <t>Kamila</t>
  </si>
  <si>
    <t>Moravcová</t>
  </si>
  <si>
    <t>Řepková</t>
  </si>
  <si>
    <t>Radilová</t>
  </si>
  <si>
    <t>Jelínková</t>
  </si>
  <si>
    <t>Korytová</t>
  </si>
  <si>
    <t>Ludmila</t>
  </si>
  <si>
    <t>Prijmeni_1</t>
  </si>
  <si>
    <t>Prijmeni_2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</si>
  <si>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</si>
  <si>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</si>
  <si>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</si>
  <si>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</si>
  <si>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</si>
  <si>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</si>
  <si>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</si>
  <si>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</si>
  <si>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</si>
  <si>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</si>
  <si>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</si>
  <si>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</si>
  <si>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</si>
  <si>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</si>
  <si>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</si>
  <si>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Benešová</t>
  </si>
  <si>
    <t>Benešové</t>
  </si>
  <si>
    <t>Bernatová</t>
  </si>
  <si>
    <t>Bernatové</t>
  </si>
  <si>
    <t>Bettáková</t>
  </si>
  <si>
    <t>Bettákové</t>
  </si>
  <si>
    <t>Bílková</t>
  </si>
  <si>
    <t>Bílkové</t>
  </si>
  <si>
    <t>Blahová</t>
  </si>
  <si>
    <t>Blahové</t>
  </si>
  <si>
    <t>Blažková</t>
  </si>
  <si>
    <t>Blažkové</t>
  </si>
  <si>
    <t>Bobek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</si>
  <si>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</si>
  <si>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</si>
  <si>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</si>
  <si>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</si>
  <si>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</si>
  <si>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</si>
  <si>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</si>
  <si>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</si>
  <si>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</si>
  <si>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</si>
  <si>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Brožová</t>
  </si>
  <si>
    <t>Brožové</t>
  </si>
  <si>
    <t>Březinová</t>
  </si>
  <si>
    <t>Březinové</t>
  </si>
  <si>
    <t>Burgerová</t>
  </si>
  <si>
    <t>Burgerové</t>
  </si>
  <si>
    <t>Burianová</t>
  </si>
  <si>
    <t>Burianové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</si>
  <si>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</si>
  <si>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</si>
  <si>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</si>
  <si>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</si>
  <si>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</si>
  <si>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</si>
  <si>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</si>
  <si>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</si>
  <si>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</si>
  <si>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</si>
  <si>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</si>
  <si>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</si>
  <si>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</si>
  <si>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</si>
  <si>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</si>
  <si>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</si>
  <si>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</si>
  <si>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</si>
  <si>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</si>
  <si>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</si>
  <si>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</si>
  <si>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</si>
  <si>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</si>
  <si>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</si>
  <si>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</si>
  <si>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</si>
  <si>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</si>
  <si>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</si>
  <si>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</si>
  <si>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</si>
  <si>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</si>
  <si>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</si>
  <si>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</si>
  <si>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</si>
  <si>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</si>
  <si>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</si>
  <si>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Doležálková</t>
  </si>
  <si>
    <t>Doležálkové</t>
  </si>
  <si>
    <t>Dominkovič</t>
  </si>
  <si>
    <t>Dorková</t>
  </si>
  <si>
    <t>Dorkové</t>
  </si>
  <si>
    <t>Dubská</t>
  </si>
  <si>
    <t>Dubské</t>
  </si>
  <si>
    <t>Duchnovska</t>
  </si>
  <si>
    <t>Dupalová</t>
  </si>
  <si>
    <t>Dupalové</t>
  </si>
  <si>
    <t>Dvořáková</t>
  </si>
  <si>
    <t>Dvořákové</t>
  </si>
  <si>
    <t>Fajová</t>
  </si>
  <si>
    <t>Fajové</t>
  </si>
  <si>
    <t>Fajtová</t>
  </si>
  <si>
    <t>Fajtové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</si>
  <si>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</si>
  <si>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</si>
  <si>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</si>
  <si>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</si>
  <si>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</si>
  <si>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</si>
  <si>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</si>
  <si>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Gáfor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</si>
  <si>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</si>
  <si>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</si>
  <si>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</si>
  <si>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</si>
  <si>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</si>
  <si>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</si>
  <si>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</si>
  <si>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</si>
  <si>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</si>
  <si>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</si>
  <si>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</si>
  <si>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</si>
  <si>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</si>
  <si>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Grišina</t>
  </si>
  <si>
    <t>Gubricová</t>
  </si>
  <si>
    <t>Gubricové</t>
  </si>
  <si>
    <t>Haftová</t>
  </si>
  <si>
    <t>Haftové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</si>
  <si>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</si>
  <si>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</si>
  <si>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</si>
  <si>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</si>
  <si>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</si>
  <si>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</si>
  <si>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</si>
  <si>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</si>
  <si>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</si>
  <si>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</si>
  <si>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</si>
  <si>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</si>
  <si>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Havlová</t>
  </si>
  <si>
    <t>Havlové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</si>
  <si>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</si>
  <si>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</si>
  <si>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</si>
  <si>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</si>
  <si>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</si>
  <si>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</si>
  <si>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</si>
  <si>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</si>
  <si>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</si>
  <si>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</si>
  <si>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</si>
  <si>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</si>
  <si>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</si>
  <si>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</si>
  <si>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</si>
  <si>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Hourová</t>
  </si>
  <si>
    <t>Hourové</t>
  </si>
  <si>
    <t>Hulínská</t>
  </si>
  <si>
    <t>Hulínské</t>
  </si>
  <si>
    <t>Charvátová</t>
  </si>
  <si>
    <t>Charvátové</t>
  </si>
  <si>
    <t>Chlebečková</t>
  </si>
  <si>
    <t>Chlebečkové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</si>
  <si>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</si>
  <si>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</si>
  <si>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</si>
  <si>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</si>
  <si>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</si>
  <si>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</si>
  <si>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</si>
  <si>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</si>
  <si>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</si>
  <si>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</si>
  <si>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</si>
  <si>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</si>
  <si>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</si>
  <si>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</si>
  <si>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</si>
  <si>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</si>
  <si>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</si>
  <si>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</si>
  <si>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</si>
  <si>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</si>
  <si>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Jiříková</t>
  </si>
  <si>
    <t>Jiříkové</t>
  </si>
  <si>
    <t>Josefíková</t>
  </si>
  <si>
    <t>Josefíkové</t>
  </si>
  <si>
    <t>Jouglíčková</t>
  </si>
  <si>
    <t>Jouglíčkové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</si>
  <si>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</si>
  <si>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</si>
  <si>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</si>
  <si>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</si>
  <si>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</si>
  <si>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</si>
  <si>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</si>
  <si>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</si>
  <si>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</si>
  <si>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</si>
  <si>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</si>
  <si>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</si>
  <si>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</si>
  <si>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</si>
  <si>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Karlová</t>
  </si>
  <si>
    <t>Karlové</t>
  </si>
  <si>
    <t>Kašnová</t>
  </si>
  <si>
    <t>Kašnov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</si>
  <si>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</si>
  <si>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</si>
  <si>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</si>
  <si>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</si>
  <si>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</si>
  <si>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</si>
  <si>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</si>
  <si>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</si>
  <si>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</si>
  <si>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</si>
  <si>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</si>
  <si>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</si>
  <si>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</si>
  <si>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</si>
  <si>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</si>
  <si>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</si>
  <si>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</si>
  <si>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</si>
  <si>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</si>
  <si>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</si>
  <si>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Kolářová</t>
  </si>
  <si>
    <t>Kolářové</t>
  </si>
  <si>
    <t>Kolbabová</t>
  </si>
  <si>
    <t>Kolbabové</t>
  </si>
  <si>
    <t>Kolláriková</t>
  </si>
  <si>
    <t>Kollárikové</t>
  </si>
  <si>
    <t>Kopacz</t>
  </si>
  <si>
    <t>Kopáčová</t>
  </si>
  <si>
    <t>Kopáčové</t>
  </si>
  <si>
    <t>Kopczyňska</t>
  </si>
  <si>
    <t>Koplíková</t>
  </si>
  <si>
    <t>Koplíkové</t>
  </si>
  <si>
    <t>Kopsová</t>
  </si>
  <si>
    <t>Kopsové</t>
  </si>
  <si>
    <t>Korbelová</t>
  </si>
  <si>
    <t>Korbelové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</si>
  <si>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</si>
  <si>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</si>
  <si>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</si>
  <si>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</si>
  <si>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</si>
  <si>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</si>
  <si>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</si>
  <si>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</si>
  <si>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</si>
  <si>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</si>
  <si>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</si>
  <si>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</si>
  <si>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</si>
  <si>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</si>
  <si>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</si>
  <si>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</si>
  <si>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Kratochvílová</t>
  </si>
  <si>
    <t>Kratochvílové</t>
  </si>
  <si>
    <t>Krejčová</t>
  </si>
  <si>
    <t>Krejčové</t>
  </si>
  <si>
    <t>Kreslová</t>
  </si>
  <si>
    <t>Kreslové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</si>
  <si>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</si>
  <si>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</si>
  <si>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</si>
  <si>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</si>
  <si>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</si>
  <si>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</si>
  <si>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</si>
  <si>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</si>
  <si>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</si>
  <si>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</si>
  <si>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</si>
  <si>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</si>
  <si>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Kubalová</t>
  </si>
  <si>
    <t>Kubalové</t>
  </si>
  <si>
    <t>Kubiak</t>
  </si>
  <si>
    <t>Kubínová</t>
  </si>
  <si>
    <t>Kubínové</t>
  </si>
  <si>
    <t>Kubištová</t>
  </si>
  <si>
    <t>Kubištové</t>
  </si>
  <si>
    <t>Kubová</t>
  </si>
  <si>
    <t>Kubové</t>
  </si>
  <si>
    <t>Kučerová</t>
  </si>
  <si>
    <t>Kučerové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</si>
  <si>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</si>
  <si>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</si>
  <si>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</si>
  <si>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</si>
  <si>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</si>
  <si>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</si>
  <si>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</si>
  <si>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</si>
  <si>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</si>
  <si>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Lantos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</si>
  <si>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</si>
  <si>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</si>
  <si>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</si>
  <si>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</si>
  <si>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</si>
  <si>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</si>
  <si>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</si>
  <si>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</si>
  <si>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</si>
  <si>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</si>
  <si>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</si>
  <si>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</si>
  <si>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Malá</t>
  </si>
  <si>
    <t>Malé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</si>
  <si>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</si>
  <si>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</si>
  <si>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</si>
  <si>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</si>
  <si>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</si>
  <si>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</si>
  <si>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</si>
  <si>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</si>
  <si>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</si>
  <si>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</si>
  <si>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</si>
  <si>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</si>
  <si>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Martínková</t>
  </si>
  <si>
    <t>Martínkové</t>
  </si>
  <si>
    <t>Marunová</t>
  </si>
  <si>
    <t>Marunové</t>
  </si>
  <si>
    <t>Městková</t>
  </si>
  <si>
    <t>Městkové</t>
  </si>
  <si>
    <t>Michaljaničová</t>
  </si>
  <si>
    <t>Michálková</t>
  </si>
  <si>
    <t>Michálkové</t>
  </si>
  <si>
    <t>Mikové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</si>
  <si>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</si>
  <si>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</si>
  <si>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</si>
  <si>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</si>
  <si>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</si>
  <si>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</si>
  <si>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</si>
  <si>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</si>
  <si>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</si>
  <si>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</si>
  <si>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</si>
  <si>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</si>
  <si>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</si>
  <si>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</si>
  <si>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</si>
  <si>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</si>
  <si>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</si>
  <si>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</si>
  <si>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</si>
  <si>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Nebesářová</t>
  </si>
  <si>
    <t>Nebesářové</t>
  </si>
  <si>
    <t>Němcové</t>
  </si>
  <si>
    <t>Nepožitková</t>
  </si>
  <si>
    <t>Nepožitkové</t>
  </si>
  <si>
    <t>Nevolová</t>
  </si>
  <si>
    <t>Nevolové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</si>
  <si>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</si>
  <si>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</si>
  <si>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</si>
  <si>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</si>
  <si>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</si>
  <si>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</si>
  <si>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</si>
  <si>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</si>
  <si>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</si>
  <si>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</si>
  <si>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</si>
  <si>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</si>
  <si>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</si>
  <si>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</si>
  <si>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</si>
  <si>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</si>
  <si>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</si>
  <si>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</si>
  <si>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</si>
  <si>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</si>
  <si>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</si>
  <si>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</si>
  <si>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</si>
  <si>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</si>
  <si>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</si>
  <si>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</si>
  <si>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</si>
  <si>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</si>
  <si>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</si>
  <si>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Pernicová</t>
  </si>
  <si>
    <t>Pernicové</t>
  </si>
  <si>
    <t>Pešková</t>
  </si>
  <si>
    <t>Peškové</t>
  </si>
  <si>
    <t>Peterková</t>
  </si>
  <si>
    <t>Peterkové</t>
  </si>
  <si>
    <t>Petrová</t>
  </si>
  <si>
    <t>Petrové</t>
  </si>
  <si>
    <t>Piotrkowska</t>
  </si>
  <si>
    <t>Pividori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</si>
  <si>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</si>
  <si>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</si>
  <si>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</si>
  <si>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</si>
  <si>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</si>
  <si>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</si>
  <si>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</si>
  <si>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</si>
  <si>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</si>
  <si>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</si>
  <si>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</si>
  <si>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</si>
  <si>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</si>
  <si>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</si>
  <si>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</si>
  <si>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</si>
  <si>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</si>
  <si>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</si>
  <si>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Pospíšilová</t>
  </si>
  <si>
    <t>Pospíšilové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</si>
  <si>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</si>
  <si>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</si>
  <si>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</si>
  <si>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</si>
  <si>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</si>
  <si>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</si>
  <si>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</si>
  <si>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Prokopová</t>
  </si>
  <si>
    <t>Prokopové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</si>
  <si>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</si>
  <si>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</si>
  <si>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</si>
  <si>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</si>
  <si>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</si>
  <si>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</si>
  <si>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</si>
  <si>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</si>
  <si>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Rambousová</t>
  </si>
  <si>
    <t>Rambousové</t>
  </si>
  <si>
    <t>Rašková</t>
  </si>
  <si>
    <t>Raškové</t>
  </si>
  <si>
    <t>Rawicka</t>
  </si>
  <si>
    <t>Richterová</t>
  </si>
  <si>
    <t>Richterové</t>
  </si>
  <si>
    <t>Rodová</t>
  </si>
  <si>
    <t>Rodové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</si>
  <si>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</si>
  <si>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</si>
  <si>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</si>
  <si>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</si>
  <si>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</si>
  <si>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</si>
  <si>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</si>
  <si>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</si>
  <si>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Řepkové</t>
  </si>
  <si>
    <t>Řiháčková</t>
  </si>
  <si>
    <t>Řiháčkové</t>
  </si>
  <si>
    <t>Sajtlová</t>
  </si>
  <si>
    <t>Sajtlové</t>
  </si>
  <si>
    <t>Salčáková</t>
  </si>
  <si>
    <t>Salčákové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</si>
  <si>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</si>
  <si>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</si>
  <si>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</si>
  <si>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</si>
  <si>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</si>
  <si>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</si>
  <si>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</si>
  <si>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Schreiber</t>
  </si>
  <si>
    <t>Sinisi</t>
  </si>
  <si>
    <t>Skálová</t>
  </si>
  <si>
    <t>Skálové</t>
  </si>
  <si>
    <t>Slabá</t>
  </si>
  <si>
    <t>Slabé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</si>
  <si>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</si>
  <si>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</si>
  <si>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</si>
  <si>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</si>
  <si>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</si>
  <si>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</si>
  <si>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</si>
  <si>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</si>
  <si>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</si>
  <si>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</si>
  <si>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</si>
  <si>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</si>
  <si>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</si>
  <si>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</si>
  <si>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Starosta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</si>
  <si>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</si>
  <si>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</si>
  <si>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</si>
  <si>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</si>
  <si>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</si>
  <si>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</si>
  <si>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</si>
  <si>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</si>
  <si>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</si>
  <si>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</si>
  <si>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</si>
  <si>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</si>
  <si>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</si>
  <si>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</si>
  <si>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</si>
  <si>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</si>
  <si>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</si>
  <si>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</si>
  <si>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</si>
  <si>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</si>
  <si>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</si>
  <si>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</si>
  <si>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</si>
  <si>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</si>
  <si>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</si>
  <si>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</si>
  <si>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Šimáčková</t>
  </si>
  <si>
    <t>Šimáčkové</t>
  </si>
  <si>
    <t>Šimanová</t>
  </si>
  <si>
    <t>Šimanové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</si>
  <si>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</si>
  <si>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</si>
  <si>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</si>
  <si>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</si>
  <si>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</si>
  <si>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</si>
  <si>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</si>
  <si>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</si>
  <si>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Špičková</t>
  </si>
  <si>
    <t>Špičkové</t>
  </si>
  <si>
    <t>Šťastná</t>
  </si>
  <si>
    <t>Šťastné</t>
  </si>
  <si>
    <t>Štaubertová</t>
  </si>
  <si>
    <t>Štaubertové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</si>
  <si>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</si>
  <si>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</si>
  <si>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</si>
  <si>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</si>
  <si>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</si>
  <si>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</si>
  <si>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</si>
  <si>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</si>
  <si>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</si>
  <si>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</si>
  <si>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</si>
  <si>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</si>
  <si>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</si>
  <si>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</si>
  <si>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</si>
  <si>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</si>
  <si>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</si>
  <si>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</si>
  <si>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Táborová</t>
  </si>
  <si>
    <t>Táborové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</si>
  <si>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</si>
  <si>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</si>
  <si>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</si>
  <si>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</si>
  <si>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</si>
  <si>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</si>
  <si>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</si>
  <si>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</si>
  <si>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</si>
  <si>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</si>
  <si>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</si>
  <si>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</si>
  <si>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</si>
  <si>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</si>
  <si>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</si>
  <si>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</si>
  <si>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</si>
  <si>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</si>
  <si>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</si>
  <si>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</si>
  <si>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</si>
  <si>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</si>
  <si>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</si>
  <si>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</si>
  <si>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Urbanová</t>
  </si>
  <si>
    <t>Urbanové</t>
  </si>
  <si>
    <t>Vágnerová</t>
  </si>
  <si>
    <t>Vágnerové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</si>
  <si>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</si>
  <si>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</si>
  <si>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</si>
  <si>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</si>
  <si>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</si>
  <si>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</si>
  <si>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</si>
  <si>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</si>
  <si>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</si>
  <si>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</si>
  <si>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</si>
  <si>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</si>
  <si>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</si>
  <si>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</si>
  <si>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</si>
  <si>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</si>
  <si>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</si>
  <si>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</si>
  <si>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</si>
  <si>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</si>
  <si>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</si>
  <si>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</si>
  <si>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</si>
  <si>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</si>
  <si>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</si>
  <si>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</si>
  <si>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</si>
  <si>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</si>
  <si>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</si>
  <si>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</si>
  <si>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</si>
  <si>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</si>
  <si>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</si>
  <si>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</si>
  <si>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</si>
  <si>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</si>
  <si>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Zástěrová</t>
  </si>
  <si>
    <t>Zástěrové</t>
  </si>
  <si>
    <t>Závadská</t>
  </si>
  <si>
    <t>Závadské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</si>
  <si>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</si>
  <si>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</si>
  <si>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</si>
  <si>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</si>
  <si>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</si>
  <si>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</si>
  <si>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</si>
  <si>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</si>
  <si>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</si>
  <si>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</si>
  <si>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</si>
  <si>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</si>
  <si>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</si>
  <si>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</si>
  <si>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</si>
  <si>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</si>
  <si>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Jméno_1</t>
  </si>
  <si>
    <t>Jméno_2</t>
  </si>
  <si>
    <t>Agnieczka</t>
  </si>
  <si>
    <t>Ajda</t>
  </si>
  <si>
    <t>Aleksandra</t>
  </si>
  <si>
    <t>Alice</t>
  </si>
  <si>
    <t>Alici</t>
  </si>
  <si>
    <t>Amálie</t>
  </si>
  <si>
    <t>Amálii</t>
  </si>
  <si>
    <t>Ana</t>
  </si>
  <si>
    <t>Andrea</t>
  </si>
  <si>
    <t>Andree</t>
  </si>
  <si>
    <t>Aneta</t>
  </si>
  <si>
    <t>Anetě</t>
  </si>
  <si>
    <t>Angelina</t>
  </si>
  <si>
    <t>Anja</t>
  </si>
  <si>
    <t>Anna-Marie</t>
  </si>
  <si>
    <t>Anně-Marii</t>
  </si>
  <si>
    <t>Antonie</t>
  </si>
  <si>
    <t>Antonii</t>
  </si>
  <si>
    <t>Berenika</t>
  </si>
  <si>
    <t>Berenice</t>
  </si>
  <si>
    <t>Blanka</t>
  </si>
  <si>
    <t>Blance</t>
  </si>
  <si>
    <t>Clea</t>
  </si>
  <si>
    <t>Dana</t>
  </si>
  <si>
    <t>Daně</t>
  </si>
  <si>
    <t>Danijela</t>
  </si>
  <si>
    <t>Darina</t>
  </si>
  <si>
    <t>Darině</t>
  </si>
  <si>
    <t>Délia</t>
  </si>
  <si>
    <t>Dimitra</t>
  </si>
  <si>
    <t>Dorota</t>
  </si>
  <si>
    <t>Dorotě</t>
  </si>
  <si>
    <t>Edita</t>
  </si>
  <si>
    <t>Editě</t>
  </si>
  <si>
    <t>Ela</t>
  </si>
  <si>
    <t>Ele</t>
  </si>
  <si>
    <t>Emina</t>
  </si>
  <si>
    <t>Erika</t>
  </si>
  <si>
    <t>Erice</t>
  </si>
  <si>
    <t>Ewa</t>
  </si>
  <si>
    <t>Ewelina</t>
  </si>
  <si>
    <t>Františka</t>
  </si>
  <si>
    <t>Františce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</si>
  <si>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</si>
  <si>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</si>
  <si>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</si>
  <si>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</si>
  <si>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</si>
  <si>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</si>
  <si>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</si>
  <si>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</si>
  <si>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</si>
  <si>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</si>
  <si>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</si>
  <si>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</si>
  <si>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</si>
  <si>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Janka</t>
  </si>
  <si>
    <t>Jarmila</t>
  </si>
  <si>
    <t>Jarmile</t>
  </si>
  <si>
    <t>Jelena</t>
  </si>
  <si>
    <t>Jessica</t>
  </si>
  <si>
    <t>Jessice</t>
  </si>
  <si>
    <t>Jindřiška</t>
  </si>
  <si>
    <t>Jindřišce</t>
  </si>
  <si>
    <t>Jitka</t>
  </si>
  <si>
    <t>Jitce</t>
  </si>
  <si>
    <t>Joanna</t>
  </si>
  <si>
    <t>Jovana</t>
  </si>
  <si>
    <t>Judyta</t>
  </si>
  <si>
    <t>Julia</t>
  </si>
  <si>
    <t>Julie</t>
  </si>
  <si>
    <t>Julii</t>
  </si>
  <si>
    <t>Justyna</t>
  </si>
  <si>
    <t>Kaja</t>
  </si>
  <si>
    <t>Kamile</t>
  </si>
  <si>
    <t>Karin</t>
  </si>
  <si>
    <t>Karolina</t>
  </si>
  <si>
    <t>Katarina</t>
  </si>
  <si>
    <t>Katarině</t>
  </si>
  <si>
    <t>Kristiana</t>
  </si>
  <si>
    <t>Kristina</t>
  </si>
  <si>
    <t>Kristině</t>
  </si>
  <si>
    <t>Lada</t>
  </si>
  <si>
    <t>Ladě</t>
  </si>
  <si>
    <t>Laura</t>
  </si>
  <si>
    <t>Lauře</t>
  </si>
  <si>
    <t>Lea</t>
  </si>
  <si>
    <t>Lena</t>
  </si>
  <si>
    <t>Lenka</t>
  </si>
  <si>
    <t>Lence</t>
  </si>
  <si>
    <t>Lucia</t>
  </si>
  <si>
    <t>Lucii</t>
  </si>
  <si>
    <t>Lucie</t>
  </si>
  <si>
    <t>Ludivica</t>
  </si>
  <si>
    <t>Ludmile</t>
  </si>
  <si>
    <t>Magda</t>
  </si>
  <si>
    <t>Magdě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</si>
  <si>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</si>
  <si>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</si>
  <si>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</si>
  <si>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</si>
  <si>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</si>
  <si>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</si>
  <si>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</si>
  <si>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</si>
  <si>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</si>
  <si>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</si>
  <si>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</si>
  <si>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</si>
  <si>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</si>
  <si>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</si>
  <si>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</si>
  <si>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</si>
  <si>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Marta</t>
  </si>
  <si>
    <t>Matea</t>
  </si>
  <si>
    <t>Milena</t>
  </si>
  <si>
    <t>Mileně</t>
  </si>
  <si>
    <t>Milica</t>
  </si>
  <si>
    <t>Miroslava</t>
  </si>
  <si>
    <t>Miroslavě</t>
  </si>
  <si>
    <t>Nancy</t>
  </si>
  <si>
    <t>Nataly</t>
  </si>
  <si>
    <t>Nela</t>
  </si>
  <si>
    <t>Nele</t>
  </si>
  <si>
    <t>Ngoc Lan Anh Nina</t>
  </si>
  <si>
    <t>Ngoc Lan Nina</t>
  </si>
  <si>
    <t>Nicole</t>
  </si>
  <si>
    <t>Nikol</t>
  </si>
  <si>
    <t>Nikola</t>
  </si>
  <si>
    <t>Nikole</t>
  </si>
  <si>
    <t>Nikoletta</t>
  </si>
  <si>
    <t>Nives</t>
  </si>
  <si>
    <t>Oktawia</t>
  </si>
  <si>
    <t>Olivia</t>
  </si>
  <si>
    <t>Olivii</t>
  </si>
  <si>
    <t>Patrycja</t>
  </si>
  <si>
    <t>Paulina</t>
  </si>
  <si>
    <t>Pavlína</t>
  </si>
  <si>
    <t>Pavlíně</t>
  </si>
  <si>
    <t>Petra</t>
  </si>
  <si>
    <t>Petře</t>
  </si>
  <si>
    <t>Rebecca</t>
  </si>
  <si>
    <t>Rebeka</t>
  </si>
  <si>
    <t>Rebece</t>
  </si>
  <si>
    <t>Renata</t>
  </si>
  <si>
    <t>Renatě</t>
  </si>
  <si>
    <t>Sandra</t>
  </si>
  <si>
    <t>Sandře</t>
  </si>
  <si>
    <t>Sanja</t>
  </si>
  <si>
    <t>Sára</t>
  </si>
  <si>
    <t>Sáře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</si>
  <si>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</si>
  <si>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</si>
  <si>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</si>
  <si>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</si>
  <si>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</si>
  <si>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</si>
  <si>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</si>
  <si>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</si>
  <si>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Šárka</t>
  </si>
  <si>
    <t>Šárce</t>
  </si>
  <si>
    <t>Špela</t>
  </si>
  <si>
    <t>Tamara</t>
  </si>
  <si>
    <t>Tamaře</t>
  </si>
  <si>
    <t>Teodora</t>
  </si>
  <si>
    <t>Terezie</t>
  </si>
  <si>
    <t>Terezii</t>
  </si>
  <si>
    <t>Terezka</t>
  </si>
  <si>
    <t>Terezce</t>
  </si>
  <si>
    <t>Valérie</t>
  </si>
  <si>
    <t>Valérii</t>
  </si>
  <si>
    <t>Vasilisa</t>
  </si>
  <si>
    <t>Vasilise</t>
  </si>
  <si>
    <t>Vendula</t>
  </si>
  <si>
    <t>Vendule</t>
  </si>
  <si>
    <t>Veronica</t>
  </si>
  <si>
    <t>Viktori</t>
  </si>
  <si>
    <t>Violetta</t>
  </si>
  <si>
    <t>Yeugheniya</t>
  </si>
  <si>
    <t>Zdeňka</t>
  </si>
  <si>
    <t>Zdeňce</t>
  </si>
  <si>
    <t>Zuzaně</t>
  </si>
  <si>
    <t>Žaneta</t>
  </si>
  <si>
    <t>Žanetě</t>
  </si>
  <si>
    <t>Popis sestavy1</t>
  </si>
  <si>
    <t>sestava bez náčiní</t>
  </si>
  <si>
    <t>sestava s libovolným náčiním</t>
  </si>
  <si>
    <t>Popis sestavy2</t>
  </si>
  <si>
    <t>Popis sestavy3</t>
  </si>
  <si>
    <t>Popis sestavy4</t>
  </si>
  <si>
    <t>Poč šest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</si>
  <si>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</si>
  <si>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</si>
  <si>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</si>
  <si>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</si>
  <si>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</si>
  <si>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</si>
  <si>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</si>
  <si>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</si>
  <si>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Náčiní</t>
  </si>
  <si>
    <t>Celková</t>
  </si>
  <si>
    <t>Startovní listina</t>
  </si>
  <si>
    <t>Výsledné
pořadí</t>
  </si>
  <si>
    <t>Rozhodčí počet</t>
  </si>
  <si>
    <t>Kroufková</t>
  </si>
  <si>
    <t>Havlicová</t>
  </si>
  <si>
    <t>Gréta</t>
  </si>
  <si>
    <t>Jouldybina</t>
  </si>
  <si>
    <t>Emiliya</t>
  </si>
  <si>
    <t>Charina</t>
  </si>
  <si>
    <t>Tatiana</t>
  </si>
  <si>
    <t>Draská</t>
  </si>
  <si>
    <t>Ema</t>
  </si>
  <si>
    <t>Ješíková</t>
  </si>
  <si>
    <t>Uxová</t>
  </si>
  <si>
    <t>Kofroňová</t>
  </si>
  <si>
    <t>Bendová</t>
  </si>
  <si>
    <t>Diefenbach</t>
  </si>
  <si>
    <t>Emely</t>
  </si>
  <si>
    <t>Schokin</t>
  </si>
  <si>
    <t>Lázníčková</t>
  </si>
  <si>
    <t>Zita</t>
  </si>
  <si>
    <t>Braun</t>
  </si>
  <si>
    <t>Alisa</t>
  </si>
  <si>
    <t>Pelnářová</t>
  </si>
  <si>
    <t>Vršanová</t>
  </si>
  <si>
    <t>Jůlie</t>
  </si>
  <si>
    <t>Procházková</t>
  </si>
  <si>
    <t>Kolm</t>
  </si>
  <si>
    <t>Uhlířová</t>
  </si>
  <si>
    <t>Rozálie</t>
  </si>
  <si>
    <t>Popova</t>
  </si>
  <si>
    <t>Polina</t>
  </si>
  <si>
    <t>Spillerová</t>
  </si>
  <si>
    <t>Šimáková</t>
  </si>
  <si>
    <t>Vaiglová</t>
  </si>
  <si>
    <t>Gregorová</t>
  </si>
  <si>
    <t>Burzová</t>
  </si>
  <si>
    <t>Belan</t>
  </si>
  <si>
    <t>Victoria</t>
  </si>
  <si>
    <t>Brumovská</t>
  </si>
  <si>
    <t>Spálenková</t>
  </si>
  <si>
    <t>Ella</t>
  </si>
  <si>
    <t>Petříková</t>
  </si>
  <si>
    <t>Valentýna</t>
  </si>
  <si>
    <t>Chmátalová</t>
  </si>
  <si>
    <t>Kopin</t>
  </si>
  <si>
    <t>Jennifer</t>
  </si>
  <si>
    <t>Heckelová</t>
  </si>
  <si>
    <t>Viktoria</t>
  </si>
  <si>
    <t>Deimová</t>
  </si>
  <si>
    <t>Martišová</t>
  </si>
  <si>
    <t>Ľubica</t>
  </si>
  <si>
    <t>Malcátová</t>
  </si>
  <si>
    <t>Hvězdová</t>
  </si>
  <si>
    <t>Štefíková</t>
  </si>
  <si>
    <t>Viktória</t>
  </si>
  <si>
    <t>Mira</t>
  </si>
  <si>
    <t>Mikulová</t>
  </si>
  <si>
    <t>Saviena</t>
  </si>
  <si>
    <t>Samková</t>
  </si>
  <si>
    <t>Machalová</t>
  </si>
  <si>
    <t>Mihaliková</t>
  </si>
  <si>
    <t>Kultová</t>
  </si>
  <si>
    <t>Podlahová</t>
  </si>
  <si>
    <t>Vrbacká</t>
  </si>
  <si>
    <t>Vanda</t>
  </si>
  <si>
    <t>Havlivcová</t>
  </si>
  <si>
    <t>Šiková</t>
  </si>
  <si>
    <t>Dillingerová</t>
  </si>
  <si>
    <t>Bublíková</t>
  </si>
  <si>
    <t>Reiserová</t>
  </si>
  <si>
    <t>Faboková</t>
  </si>
  <si>
    <t>Benetková</t>
  </si>
  <si>
    <t>Laura Nela</t>
  </si>
  <si>
    <t>Grétě</t>
  </si>
  <si>
    <t>Tatianě</t>
  </si>
  <si>
    <t>Emě</t>
  </si>
  <si>
    <t>Lauře Nele</t>
  </si>
  <si>
    <t>Zitě</t>
  </si>
  <si>
    <t>Jůlii</t>
  </si>
  <si>
    <t>Rozálii</t>
  </si>
  <si>
    <t>Elle</t>
  </si>
  <si>
    <t>Valentýně</t>
  </si>
  <si>
    <t>Viktorii</t>
  </si>
  <si>
    <t>Ľubici</t>
  </si>
  <si>
    <t>Viktórii</t>
  </si>
  <si>
    <t>Miře</t>
  </si>
  <si>
    <t>Savieně</t>
  </si>
  <si>
    <t>Vandě</t>
  </si>
  <si>
    <t>Kroufkové</t>
  </si>
  <si>
    <t>Havlicové</t>
  </si>
  <si>
    <t>Charině</t>
  </si>
  <si>
    <t>Draské</t>
  </si>
  <si>
    <t>Ješíkové</t>
  </si>
  <si>
    <t>Uxové</t>
  </si>
  <si>
    <t>Kofroňové</t>
  </si>
  <si>
    <t>Bendové</t>
  </si>
  <si>
    <t>Lázníčkové</t>
  </si>
  <si>
    <t>Pelnářové</t>
  </si>
  <si>
    <t>Vršanové</t>
  </si>
  <si>
    <t>Procházkové</t>
  </si>
  <si>
    <t>Uhlířové</t>
  </si>
  <si>
    <t>Spillerové</t>
  </si>
  <si>
    <t>Šimákové</t>
  </si>
  <si>
    <t>Vaiglové</t>
  </si>
  <si>
    <t>Gregorové</t>
  </si>
  <si>
    <t>Burzové</t>
  </si>
  <si>
    <t>Brumovské</t>
  </si>
  <si>
    <t>Spálenkové</t>
  </si>
  <si>
    <t>Petříkové</t>
  </si>
  <si>
    <t>Chmátalové</t>
  </si>
  <si>
    <t>Heckelové</t>
  </si>
  <si>
    <t>Deimové</t>
  </si>
  <si>
    <t>Martišové</t>
  </si>
  <si>
    <t>Malcátové</t>
  </si>
  <si>
    <t>Hvězdové</t>
  </si>
  <si>
    <t>Štefíkové</t>
  </si>
  <si>
    <t>Mikulové</t>
  </si>
  <si>
    <t>Samkové</t>
  </si>
  <si>
    <t>Machalové</t>
  </si>
  <si>
    <t>Mihalikové</t>
  </si>
  <si>
    <t>Kultové</t>
  </si>
  <si>
    <t>Podlahové</t>
  </si>
  <si>
    <t>Vrbacké</t>
  </si>
  <si>
    <t>Havlivcové</t>
  </si>
  <si>
    <t>Šikové</t>
  </si>
  <si>
    <t>Dillingerové</t>
  </si>
  <si>
    <t>Bublíkové</t>
  </si>
  <si>
    <t>Reiserové</t>
  </si>
  <si>
    <t>Fabokové</t>
  </si>
  <si>
    <t>Benetkové</t>
  </si>
  <si>
    <t>Rollová</t>
  </si>
  <si>
    <t>Navárová</t>
  </si>
  <si>
    <t>Karnišová</t>
  </si>
  <si>
    <t>Elen</t>
  </si>
  <si>
    <t>Lacinová</t>
  </si>
  <si>
    <t>Matylda</t>
  </si>
  <si>
    <t>Vacková</t>
  </si>
  <si>
    <t>Rajtíková</t>
  </si>
  <si>
    <t>Kateřna</t>
  </si>
  <si>
    <t>Kušnírová</t>
  </si>
  <si>
    <t>Leona</t>
  </si>
  <si>
    <t>Pouzarová</t>
  </si>
  <si>
    <t>Kapustová</t>
  </si>
  <si>
    <t>Melánie</t>
  </si>
  <si>
    <t>Říhová</t>
  </si>
  <si>
    <t>Kressová</t>
  </si>
  <si>
    <t>Veselá</t>
  </si>
  <si>
    <t>Petriková</t>
  </si>
  <si>
    <t>Hadačová</t>
  </si>
  <si>
    <t>Jankujová</t>
  </si>
  <si>
    <t>Jolana</t>
  </si>
  <si>
    <t>Berchová</t>
  </si>
  <si>
    <t>Hirn</t>
  </si>
  <si>
    <t>Lavičková</t>
  </si>
  <si>
    <t>Čechová</t>
  </si>
  <si>
    <t>Majerová</t>
  </si>
  <si>
    <t>Natali</t>
  </si>
  <si>
    <t>Nezbedová</t>
  </si>
  <si>
    <t>Kvášová</t>
  </si>
  <si>
    <t>Boháčová</t>
  </si>
  <si>
    <t>Švíková</t>
  </si>
  <si>
    <t>Kortánová</t>
  </si>
  <si>
    <t>Radka</t>
  </si>
  <si>
    <t>Magdaléna</t>
  </si>
  <si>
    <t>Šmejlkalová</t>
  </si>
  <si>
    <t>Špindlerová</t>
  </si>
  <si>
    <t>Světlana Petra</t>
  </si>
  <si>
    <t>Anabel Julia</t>
  </si>
  <si>
    <t>Rollové</t>
  </si>
  <si>
    <t>Navárové</t>
  </si>
  <si>
    <t>Karnišové</t>
  </si>
  <si>
    <t>Lacinové</t>
  </si>
  <si>
    <t>Vackové</t>
  </si>
  <si>
    <t>Rajtíkové</t>
  </si>
  <si>
    <t>Kušnírové</t>
  </si>
  <si>
    <t>Pouzarové</t>
  </si>
  <si>
    <t>Kapustové</t>
  </si>
  <si>
    <t>Říhové</t>
  </si>
  <si>
    <t>Kressové</t>
  </si>
  <si>
    <t>Veselé</t>
  </si>
  <si>
    <t>Petrikové</t>
  </si>
  <si>
    <t>Hadačové</t>
  </si>
  <si>
    <t>Jankujové</t>
  </si>
  <si>
    <t>Berchové</t>
  </si>
  <si>
    <t>Lavičkové</t>
  </si>
  <si>
    <t>Čechové</t>
  </si>
  <si>
    <t>Majerové</t>
  </si>
  <si>
    <t>Nezbedové</t>
  </si>
  <si>
    <t>Kvášové</t>
  </si>
  <si>
    <t>Boháčové</t>
  </si>
  <si>
    <t>Švíkové</t>
  </si>
  <si>
    <t>Kortánové</t>
  </si>
  <si>
    <t>Šmejlkalové</t>
  </si>
  <si>
    <t>Špindlerové</t>
  </si>
  <si>
    <t>Matyldě</t>
  </si>
  <si>
    <t>Kateřne</t>
  </si>
  <si>
    <t>Světlaně Petre</t>
  </si>
  <si>
    <t>Leoně</t>
  </si>
  <si>
    <t>Melánii</t>
  </si>
  <si>
    <t>Jolaně</t>
  </si>
  <si>
    <t>Anabel Julii</t>
  </si>
  <si>
    <t>Radce</t>
  </si>
  <si>
    <t>Magdaléně</t>
  </si>
  <si>
    <t>.</t>
  </si>
  <si>
    <t>D1,2</t>
  </si>
  <si>
    <t>E12</t>
  </si>
  <si>
    <t>E5</t>
  </si>
  <si>
    <t>E6</t>
  </si>
  <si>
    <t>Est</t>
  </si>
  <si>
    <t>D3,4</t>
  </si>
  <si>
    <t>Šimáková Aneta</t>
  </si>
  <si>
    <t>Králová Karin</t>
  </si>
  <si>
    <t>Šimáková Veronika</t>
  </si>
  <si>
    <t>Houdová Linda</t>
  </si>
  <si>
    <t>Výchozí známka</t>
  </si>
  <si>
    <t>Kutišová Tereza</t>
  </si>
  <si>
    <t>Kloudová</t>
  </si>
  <si>
    <t>Beata</t>
  </si>
  <si>
    <t>Čunátová</t>
  </si>
  <si>
    <t>Pišková</t>
  </si>
  <si>
    <t>Fedáková</t>
  </si>
  <si>
    <t>Anika</t>
  </si>
  <si>
    <t>Jiráková</t>
  </si>
  <si>
    <t>Valéria</t>
  </si>
  <si>
    <t>Amélie</t>
  </si>
  <si>
    <t>Churanová</t>
  </si>
  <si>
    <t>Návarová</t>
  </si>
  <si>
    <t>Kuchtová</t>
  </si>
  <si>
    <t>Agáta</t>
  </si>
  <si>
    <t>Koniorová</t>
  </si>
  <si>
    <t>Ščerbová</t>
  </si>
  <si>
    <t>Jacquelyn Carmen</t>
  </si>
  <si>
    <t>Kloudové</t>
  </si>
  <si>
    <t>Čunátové</t>
  </si>
  <si>
    <t>Piškové</t>
  </si>
  <si>
    <t>Fedákové</t>
  </si>
  <si>
    <t>Jirákové</t>
  </si>
  <si>
    <t>Churanové</t>
  </si>
  <si>
    <t>Návarové</t>
  </si>
  <si>
    <t>Kuchtové</t>
  </si>
  <si>
    <t>Ščerbové</t>
  </si>
  <si>
    <t>Koniorové</t>
  </si>
  <si>
    <t>Beatě</t>
  </si>
  <si>
    <t>Anice</t>
  </si>
  <si>
    <t>Amélii</t>
  </si>
  <si>
    <t>Agátě</t>
  </si>
  <si>
    <t>bez</t>
  </si>
  <si>
    <t>Pořadí
po 2 ses</t>
  </si>
  <si>
    <t>Pečiková</t>
  </si>
  <si>
    <t>Ester</t>
  </si>
  <si>
    <t>Zlata</t>
  </si>
  <si>
    <t>Lorencová</t>
  </si>
  <si>
    <t>Féherova</t>
  </si>
  <si>
    <t>Sofia</t>
  </si>
  <si>
    <t>Dita</t>
  </si>
  <si>
    <t>Darja</t>
  </si>
  <si>
    <t>Ilona</t>
  </si>
  <si>
    <t>Kofrorňová</t>
  </si>
  <si>
    <t>Leontýna</t>
  </si>
  <si>
    <t>Hosová</t>
  </si>
  <si>
    <t>Stella</t>
  </si>
  <si>
    <t>Valerie</t>
  </si>
  <si>
    <t>Gutová</t>
  </si>
  <si>
    <t>Krystína</t>
  </si>
  <si>
    <t>Pribilincová</t>
  </si>
  <si>
    <t>Krulišová</t>
  </si>
  <si>
    <t>Klempířová</t>
  </si>
  <si>
    <t>Anastasia</t>
  </si>
  <si>
    <t>Bulantová</t>
  </si>
  <si>
    <t>Schvarczová</t>
  </si>
  <si>
    <t>Vinická</t>
  </si>
  <si>
    <t>Rozalia</t>
  </si>
  <si>
    <t>Kvaková</t>
  </si>
  <si>
    <t>Kasimira</t>
  </si>
  <si>
    <t>Stefanie</t>
  </si>
  <si>
    <t>Zofia</t>
  </si>
  <si>
    <t>Polanková</t>
  </si>
  <si>
    <t>Daria</t>
  </si>
  <si>
    <t>Vanessa</t>
  </si>
  <si>
    <t>Jevgenija</t>
  </si>
  <si>
    <t>Alina</t>
  </si>
  <si>
    <t>Adela</t>
  </si>
  <si>
    <t>Emma</t>
  </si>
  <si>
    <t>Hoffmannová</t>
  </si>
  <si>
    <t>Klatka</t>
  </si>
  <si>
    <t>Barbara</t>
  </si>
  <si>
    <t>Schulze</t>
  </si>
  <si>
    <t>Sophia</t>
  </si>
  <si>
    <t>Švancerová</t>
  </si>
  <si>
    <t>Vanesa</t>
  </si>
  <si>
    <t>Rauh</t>
  </si>
  <si>
    <t>Elea</t>
  </si>
  <si>
    <t>Zikmundová</t>
  </si>
  <si>
    <t>Battel</t>
  </si>
  <si>
    <t>Alica</t>
  </si>
  <si>
    <t>Anežka</t>
  </si>
  <si>
    <t>Annika</t>
  </si>
  <si>
    <t>Magdalena</t>
  </si>
  <si>
    <t>Johanka</t>
  </si>
  <si>
    <t>Anicia</t>
  </si>
  <si>
    <t>Clara</t>
  </si>
  <si>
    <t>Elisabeth</t>
  </si>
  <si>
    <t>Juliána</t>
  </si>
  <si>
    <t>Jayme</t>
  </si>
  <si>
    <t>Sofii</t>
  </si>
  <si>
    <t>Ditě</t>
  </si>
  <si>
    <t>Darje</t>
  </si>
  <si>
    <t>Iloně</t>
  </si>
  <si>
    <t>Leontýně</t>
  </si>
  <si>
    <t>Stelle</t>
  </si>
  <si>
    <t>Valerii</t>
  </si>
  <si>
    <t>Krystíně</t>
  </si>
  <si>
    <t>Stefanii</t>
  </si>
  <si>
    <t>Jevgeniji</t>
  </si>
  <si>
    <t>Emmě</t>
  </si>
  <si>
    <t>Anežce</t>
  </si>
  <si>
    <t>Johance</t>
  </si>
  <si>
    <t>Juliáně</t>
  </si>
  <si>
    <t>Zlatě</t>
  </si>
  <si>
    <t>Řezníková Amélie Jana</t>
  </si>
  <si>
    <t xml:space="preserve">SKMG Máj České Budějovice </t>
  </si>
  <si>
    <t>Permedlová Nikola</t>
  </si>
  <si>
    <t>Blažková Nikola</t>
  </si>
  <si>
    <t>Říhová Karolína</t>
  </si>
  <si>
    <t>Cuřínová Denisa</t>
  </si>
  <si>
    <t>GSK Tábor</t>
  </si>
  <si>
    <t>10.kategorie - Dorostenky, ročník 2002 a starší</t>
  </si>
  <si>
    <t>4.kategorie - Naděje mladší, ročník 2009</t>
  </si>
  <si>
    <t>5.kategorie - Naděje mladší, ročník 2008</t>
  </si>
  <si>
    <t>TJ Sokol Bernartice</t>
  </si>
  <si>
    <t>Bromová Karolína</t>
  </si>
  <si>
    <t>Pindurová Eliška</t>
  </si>
  <si>
    <t>Gallinová Anna</t>
  </si>
  <si>
    <t>Fedáková Johana</t>
  </si>
  <si>
    <t>Lacinová Andrea</t>
  </si>
  <si>
    <t>Kuchtová Tereza</t>
  </si>
  <si>
    <t>Škodová Anita</t>
  </si>
  <si>
    <t>Kadlecová Andrea</t>
  </si>
  <si>
    <t>Pouzarová Leona</t>
  </si>
  <si>
    <t>Bendová Barbora</t>
  </si>
  <si>
    <t>Petříková Valentýna</t>
  </si>
  <si>
    <t>Spálenková Ella</t>
  </si>
  <si>
    <t>Komendová Nikola</t>
  </si>
  <si>
    <t>1.kategorie - Naděje nejmladší, ročník 2012</t>
  </si>
  <si>
    <t>2.kategorie - Naděje nejmladší, ročník 2011</t>
  </si>
  <si>
    <t>3.kategorie - Naděje nejmladší, ročník 2010</t>
  </si>
  <si>
    <t>6.kategorie - Naděje starší, ročník 2007-2006</t>
  </si>
  <si>
    <t>7.kategorie - Juniorky, ročník 2005-2003</t>
  </si>
  <si>
    <t>8.kategorie - Kadetky mladší, ročník 2007-2006</t>
  </si>
  <si>
    <t>9.kategorie - Kadetky starší, ročník 2005-2003</t>
  </si>
  <si>
    <t>sestava se švihadlem</t>
  </si>
  <si>
    <t>sestava s míčem</t>
  </si>
  <si>
    <t>sestava se stuhou</t>
  </si>
  <si>
    <t>sestava s kužely</t>
  </si>
  <si>
    <t>sestava s obručí</t>
  </si>
  <si>
    <t>Milevský pohárek</t>
  </si>
  <si>
    <t>5.května 2018</t>
  </si>
  <si>
    <t xml:space="preserve">Milevský pohárek </t>
  </si>
  <si>
    <t>5. května 2018</t>
  </si>
  <si>
    <t>1 kategorie - Naděje nejmladší, ročník 2012</t>
  </si>
  <si>
    <t>2 kategorie - Naděje nejmladší, ročník 2011</t>
  </si>
  <si>
    <t>3 kategorie - Naděje nejmladší, ročník 2010</t>
  </si>
  <si>
    <t>4 kategorie - Naděje mladší, ročník 2009</t>
  </si>
  <si>
    <t xml:space="preserve"> 6 kategorie - Naděje starší, ročník 2007-2006</t>
  </si>
  <si>
    <t xml:space="preserve"> 7 kategorie - Juniorky, ročník 2005-2003</t>
  </si>
  <si>
    <t xml:space="preserve"> 8 kategorie - Kadetky mladší, ročník 2007-2006</t>
  </si>
  <si>
    <t xml:space="preserve"> 8 kategorie - Kadetky mladší, ročník 2006-2007</t>
  </si>
  <si>
    <t xml:space="preserve"> 9 kategorie - Kadetka starší, ročník 2005-2035</t>
  </si>
  <si>
    <t xml:space="preserve"> 10 kategorie - Dorostenky, ročník 2002 a starší</t>
  </si>
  <si>
    <t>2. kategorie - Naděje nejmladší, ročník 2011</t>
  </si>
  <si>
    <t>3. kategorie - Naděje nejmladší, ročník 2010</t>
  </si>
  <si>
    <t>2005-2003</t>
  </si>
  <si>
    <t>9. kategorie - Kadetky starší, ročník 2005-2003</t>
  </si>
  <si>
    <t>Salchegger Mia</t>
  </si>
  <si>
    <t>Sportunion Rauris</t>
  </si>
  <si>
    <t>Demjan Kristina</t>
  </si>
  <si>
    <t>SK Provo Brno</t>
  </si>
  <si>
    <t>AUT</t>
  </si>
  <si>
    <t>TJ SPKV</t>
  </si>
  <si>
    <t>Marešová Lucie</t>
  </si>
  <si>
    <t>T.J. Sokol Plzeň IV</t>
  </si>
  <si>
    <t>Herzog Johanna</t>
  </si>
  <si>
    <t>Němcová Evelyn</t>
  </si>
  <si>
    <t>Barošová Tereza</t>
  </si>
  <si>
    <t>TJ Bohemians Praha</t>
  </si>
  <si>
    <t>Nováková Sofie</t>
  </si>
  <si>
    <t>TJ Sokol Bedřichov</t>
  </si>
  <si>
    <t>Raučiková Magdaléna</t>
  </si>
  <si>
    <t>RGC Karlovy Vary</t>
  </si>
  <si>
    <t>Kozych Milana</t>
  </si>
  <si>
    <t>TJSK PRAGUE</t>
  </si>
  <si>
    <t>Lidinská Valerie</t>
  </si>
  <si>
    <t>Bojdová Anna</t>
  </si>
  <si>
    <t>Marešová Alexandra</t>
  </si>
  <si>
    <t>Kokrdová Eliška</t>
  </si>
  <si>
    <t>Lavrynenko Anna</t>
  </si>
  <si>
    <t>Dimitrová Barbora</t>
  </si>
  <si>
    <t>SKMG Chodov Praha</t>
  </si>
  <si>
    <t>SK GymŠarm Plzeň</t>
  </si>
  <si>
    <t>Kloboučníková Gabriela</t>
  </si>
  <si>
    <t>Bubeníčková Erika</t>
  </si>
  <si>
    <t>SK Triumf Praha</t>
  </si>
  <si>
    <t>Smějová Liliana</t>
  </si>
  <si>
    <t>TJ Hostivař Praha</t>
  </si>
  <si>
    <t>Pitrunová Marie</t>
  </si>
  <si>
    <t>RG ESPRIT Jihlava</t>
  </si>
  <si>
    <t>Kaplanová Dorota</t>
  </si>
  <si>
    <t>Dalecká Anna</t>
  </si>
  <si>
    <t>Fialová Karolína</t>
  </si>
  <si>
    <t>Demian Nikoletta</t>
  </si>
  <si>
    <t>Dorušková Anja</t>
  </si>
  <si>
    <t>Hubená Ema</t>
  </si>
  <si>
    <t>Johanovská Eliška</t>
  </si>
  <si>
    <t>Marešová Pavla</t>
  </si>
  <si>
    <t>Markvartová Natálie</t>
  </si>
  <si>
    <t>Kratochvílová Leontýna</t>
  </si>
  <si>
    <t>Janoušová Mia</t>
  </si>
  <si>
    <t>Safadi Isabelle Sarah</t>
  </si>
  <si>
    <t>Lebrušková Ema</t>
  </si>
  <si>
    <t>SK Jihlava</t>
  </si>
  <si>
    <t>Fojtů Kateryna</t>
  </si>
  <si>
    <t>Marešová Veronika</t>
  </si>
  <si>
    <t>Hubatková Barbora</t>
  </si>
  <si>
    <t>Němečková Eliška</t>
  </si>
  <si>
    <t>GSK Ústí nad Labem</t>
  </si>
  <si>
    <t>Pavelcová Anežka</t>
  </si>
  <si>
    <t>Kotynia Maja</t>
  </si>
  <si>
    <t>Skonieczna Michelle</t>
  </si>
  <si>
    <t>Wytykowska Lena</t>
  </si>
  <si>
    <t>UKS Lodz Polsko</t>
  </si>
  <si>
    <t>Klásková Natálie</t>
  </si>
  <si>
    <t>Rozhok Maria</t>
  </si>
  <si>
    <t>Perutková Julie</t>
  </si>
  <si>
    <t>Šindelářová Eva</t>
  </si>
  <si>
    <t>Krejčová Zuzana</t>
  </si>
  <si>
    <t>Trnková Šárka</t>
  </si>
  <si>
    <t>Rohová Karolína</t>
  </si>
  <si>
    <t>Musilová Lucie</t>
  </si>
  <si>
    <t>Vaňková Berenika</t>
  </si>
  <si>
    <t>Herzog Katharina</t>
  </si>
  <si>
    <t>Sportuinon Rauris</t>
  </si>
  <si>
    <t>Obermoser Lara</t>
  </si>
  <si>
    <t>Vedralová Emma</t>
  </si>
  <si>
    <t>Sokol Praha VII</t>
  </si>
  <si>
    <t>Plocková Veronika</t>
  </si>
  <si>
    <t>POL</t>
  </si>
  <si>
    <t>Pintová Andrea</t>
  </si>
  <si>
    <t>Zahardníková Viktorie</t>
  </si>
  <si>
    <t>Juszczykowska Julia</t>
  </si>
  <si>
    <t>Widziszewska Hanna</t>
  </si>
  <si>
    <t>Filipová Eliška</t>
  </si>
  <si>
    <t>Štěpánová Viktorie</t>
  </si>
  <si>
    <t>Matúšová Ema</t>
  </si>
  <si>
    <t>5 kategorie - Naděje mladší, ročník 2008</t>
  </si>
  <si>
    <t>Tomsová Laura</t>
  </si>
  <si>
    <t>Vojáčková Eliška</t>
  </si>
  <si>
    <t>Krulišová Alice</t>
  </si>
  <si>
    <t>TJ ZŠ Hostivař Praha</t>
  </si>
  <si>
    <t>Štěpánková Aneta</t>
  </si>
  <si>
    <t>Antonová Julie</t>
  </si>
  <si>
    <t>Kurpiers Francesca</t>
  </si>
  <si>
    <t>Klimešová Barbora</t>
  </si>
  <si>
    <t>Sommerová Kateřina</t>
  </si>
  <si>
    <t>Fukarová Nikol</t>
  </si>
  <si>
    <t>Lněničková Anna</t>
  </si>
  <si>
    <t>Hosová Stella</t>
  </si>
  <si>
    <t>Wolfová Laura</t>
  </si>
  <si>
    <t>Štěpánková Ema</t>
  </si>
  <si>
    <t>Svobodová Eliška</t>
  </si>
  <si>
    <t>Komarova Sofie</t>
  </si>
  <si>
    <t>Daňková Adéla</t>
  </si>
  <si>
    <t>Hubatková Veronika</t>
  </si>
  <si>
    <t>Schvarczová Rozálie</t>
  </si>
  <si>
    <t>Vobořilová Anna</t>
  </si>
  <si>
    <t>Sčepánková Lea</t>
  </si>
  <si>
    <t>Vysušilová Lucie</t>
  </si>
  <si>
    <t xml:space="preserve">Dovhanych Julie </t>
  </si>
  <si>
    <t>Hajdu Klára</t>
  </si>
  <si>
    <t>Mirošničenko Diana</t>
  </si>
  <si>
    <t>Prokšová Anna</t>
  </si>
  <si>
    <t>Kohnová Karolína</t>
  </si>
  <si>
    <t>Michálková Veronika</t>
  </si>
  <si>
    <t>Bencová Karolína</t>
  </si>
  <si>
    <t>ŠSK Active Žďár nad Sázavou</t>
  </si>
  <si>
    <t>Borovskaya Zoya</t>
  </si>
  <si>
    <t>Macešková Veronika</t>
  </si>
  <si>
    <t>Nejezchlebová Iva</t>
  </si>
  <si>
    <t>Rudakovová Stefanie</t>
  </si>
  <si>
    <t>Hnízdová Sára</t>
  </si>
  <si>
    <t>Vedralová Kristýna</t>
  </si>
  <si>
    <t>Stieblerová Nikola</t>
  </si>
  <si>
    <t>Jilečková Mariana</t>
  </si>
  <si>
    <t>Štěpánová Adéla</t>
  </si>
  <si>
    <t>Millet Estelle</t>
  </si>
  <si>
    <t>Petrenko Taysina</t>
  </si>
  <si>
    <t>Bodolló Anna</t>
  </si>
  <si>
    <t>Špalová Klára</t>
  </si>
  <si>
    <t>Kořínková Justýna</t>
  </si>
  <si>
    <t>Svobodová Klára</t>
  </si>
  <si>
    <t>SK MG Mantila Brno</t>
  </si>
  <si>
    <t>Blahová Sára</t>
  </si>
  <si>
    <t>Janovová Nikola</t>
  </si>
  <si>
    <t>Opálková Adriana</t>
  </si>
  <si>
    <t>Koutná Tereza</t>
  </si>
  <si>
    <t>Svancer Wanda</t>
  </si>
  <si>
    <t>Bouzková Barbora</t>
  </si>
  <si>
    <t>Kuncová Klára</t>
  </si>
  <si>
    <t>Deimová Annna</t>
  </si>
  <si>
    <t>Brandnerová Emma</t>
  </si>
  <si>
    <t>Menšíková Adéla</t>
  </si>
  <si>
    <t>Mokrá Simona</t>
  </si>
  <si>
    <t>Štveráčková Adéla</t>
  </si>
  <si>
    <t>Rákosová Eliška</t>
  </si>
  <si>
    <t>Janoušková Tereza</t>
  </si>
  <si>
    <t>Točíková Tereza</t>
  </si>
  <si>
    <t>Opálková Klára</t>
  </si>
  <si>
    <t>Szmeková Jolana</t>
  </si>
  <si>
    <t>Stockl Lea</t>
  </si>
  <si>
    <t>Sommerbichler Lena</t>
  </si>
  <si>
    <t>Daum Magdalena</t>
  </si>
  <si>
    <t>Vejnarová Johanka</t>
  </si>
  <si>
    <t>Avtová Diana</t>
  </si>
  <si>
    <t>Vilímková Julie</t>
  </si>
  <si>
    <t>Bouck Elizabeth</t>
  </si>
  <si>
    <t>Preiningerová Sára</t>
  </si>
  <si>
    <t xml:space="preserve"> 9 kategorie - Kadetky starší, ročník 2005-2003</t>
  </si>
  <si>
    <t>Caklová Věra</t>
  </si>
  <si>
    <t>Havlíková Adriana</t>
  </si>
  <si>
    <t>Toušová Lucie</t>
  </si>
  <si>
    <t>Cajthamlová Michaela</t>
  </si>
  <si>
    <t>Fořtová Denisa</t>
  </si>
  <si>
    <t>Korytová Ludmila</t>
  </si>
  <si>
    <t>Zavřelová Sára</t>
  </si>
  <si>
    <t>Hanusová Kateřin</t>
  </si>
  <si>
    <t>Pravdová Jitka</t>
  </si>
  <si>
    <t>Hájková Nicol</t>
  </si>
  <si>
    <t>Polášková Nela</t>
  </si>
  <si>
    <t>4. kategorie - Naděje nejmaldší, ročník 2009</t>
  </si>
  <si>
    <t>5. kategorie, naděje mladší, ročník 2008</t>
  </si>
  <si>
    <t>6. Kategorie, naděje starší, ročník 2007-2006</t>
  </si>
  <si>
    <t>7. Kategorie, Juniorky, ročník 2005-2003</t>
  </si>
  <si>
    <t>8. Kategorie, Kadetky mladší, ročník 2007-2006</t>
  </si>
  <si>
    <t>9. Kategorie, Kadetky starší, ročník 2005-2003</t>
  </si>
  <si>
    <t>10. Kategorie, Dorostenky, ročník 2002 a starší</t>
  </si>
  <si>
    <t>Zahradníková Viktorie</t>
  </si>
  <si>
    <t>10.-11.</t>
  </si>
  <si>
    <t>4.-5.</t>
  </si>
  <si>
    <t>7.-8.</t>
  </si>
  <si>
    <t>9.-11.</t>
  </si>
  <si>
    <t>12.-13.</t>
  </si>
  <si>
    <t>21.-22.</t>
  </si>
  <si>
    <t>26.-27.</t>
  </si>
  <si>
    <t>26.-27</t>
  </si>
  <si>
    <t>Obruč</t>
  </si>
  <si>
    <t>obruč</t>
  </si>
  <si>
    <t>švih</t>
  </si>
  <si>
    <t>8.-9.</t>
  </si>
  <si>
    <t>8.-9</t>
  </si>
  <si>
    <t>13.-14</t>
  </si>
  <si>
    <t>Hoffmanová Tereza</t>
  </si>
  <si>
    <t xml:space="preserve"> Sokol Praha VII</t>
  </si>
  <si>
    <t>Šebková Natálie</t>
  </si>
  <si>
    <t>Terzieve Charlore</t>
  </si>
  <si>
    <t>obuč</t>
  </si>
  <si>
    <t>kužele</t>
  </si>
  <si>
    <t>stuha</t>
  </si>
  <si>
    <t>míč</t>
  </si>
  <si>
    <t>Machalová Eliška</t>
  </si>
  <si>
    <t>14.-15.</t>
  </si>
  <si>
    <t>sestava s libovolým náčiním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</si>
</sst>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00"/>
  </numFmts>
  <fonts count="53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sz val="14"/>
      <color rgb="FF002060"/>
      <name val="Comic Sans MS"/>
      <family val="4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-0.249977111117893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2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92">
    <xf numFmtId="0" fontId="0" fillId="0" borderId="0" xfId="0"/>
    <xf numFmtId="0" fontId="7" fillId="0" borderId="0" xfId="0" applyFont="1"/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0" applyNumberFormat="1" applyFont="1" applyBorder="1"/>
    <xf numFmtId="0" fontId="2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4" fontId="5" fillId="24" borderId="13" xfId="0" applyNumberFormat="1" applyFont="1" applyFill="1" applyBorder="1" applyAlignment="1">
      <alignment horizontal="center" vertical="center"/>
    </xf>
    <xf numFmtId="164" fontId="5" fillId="25" borderId="16" xfId="0" applyNumberFormat="1" applyFont="1" applyFill="1" applyBorder="1" applyAlignment="1">
      <alignment horizontal="center" vertical="center"/>
    </xf>
    <xf numFmtId="1" fontId="3" fillId="25" borderId="13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31" fillId="0" borderId="0" xfId="0" applyFont="1" applyFill="1"/>
    <xf numFmtId="164" fontId="5" fillId="26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5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44" fontId="34" fillId="0" borderId="0" xfId="22" applyFont="1" applyBorder="1" applyAlignme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36" fillId="0" borderId="0" xfId="0" applyFont="1" applyAlignment="1"/>
    <xf numFmtId="0" fontId="37" fillId="0" borderId="0" xfId="0" applyFont="1"/>
    <xf numFmtId="0" fontId="33" fillId="0" borderId="0" xfId="0" applyFont="1"/>
    <xf numFmtId="0" fontId="36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/>
    <xf numFmtId="0" fontId="33" fillId="0" borderId="22" xfId="0" applyFont="1" applyBorder="1"/>
    <xf numFmtId="0" fontId="33" fillId="0" borderId="23" xfId="0" applyFont="1" applyBorder="1"/>
    <xf numFmtId="0" fontId="33" fillId="0" borderId="24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/>
    <xf numFmtId="0" fontId="38" fillId="0" borderId="28" xfId="0" applyFont="1" applyBorder="1"/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9" fillId="0" borderId="0" xfId="0" applyFont="1"/>
    <xf numFmtId="164" fontId="40" fillId="0" borderId="32" xfId="0" applyNumberFormat="1" applyFont="1" applyBorder="1" applyAlignment="1">
      <alignment horizontal="center"/>
    </xf>
    <xf numFmtId="0" fontId="37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24" xfId="0" applyFont="1" applyBorder="1"/>
    <xf numFmtId="0" fontId="40" fillId="0" borderId="20" xfId="0" applyFont="1" applyBorder="1" applyAlignment="1">
      <alignment horizontal="center"/>
    </xf>
    <xf numFmtId="0" fontId="40" fillId="0" borderId="21" xfId="0" applyFont="1" applyBorder="1"/>
    <xf numFmtId="0" fontId="40" fillId="0" borderId="22" xfId="0" applyFont="1" applyBorder="1" applyAlignment="1">
      <alignment horizontal="center"/>
    </xf>
    <xf numFmtId="0" fontId="40" fillId="0" borderId="23" xfId="0" applyFont="1" applyBorder="1"/>
    <xf numFmtId="0" fontId="40" fillId="0" borderId="24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/>
    <xf numFmtId="0" fontId="39" fillId="0" borderId="28" xfId="0" applyFont="1" applyBorder="1" applyAlignment="1">
      <alignment horizontal="center"/>
    </xf>
    <xf numFmtId="0" fontId="39" fillId="0" borderId="29" xfId="0" applyFont="1" applyBorder="1"/>
    <xf numFmtId="0" fontId="40" fillId="0" borderId="10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40" fillId="0" borderId="30" xfId="0" applyFont="1" applyBorder="1"/>
    <xf numFmtId="0" fontId="40" fillId="0" borderId="26" xfId="0" applyFont="1" applyBorder="1" applyAlignment="1">
      <alignment horizontal="center"/>
    </xf>
    <xf numFmtId="0" fontId="40" fillId="0" borderId="27" xfId="0" applyFont="1" applyBorder="1"/>
    <xf numFmtId="0" fontId="40" fillId="0" borderId="28" xfId="0" applyFont="1" applyBorder="1" applyAlignment="1">
      <alignment horizontal="center"/>
    </xf>
    <xf numFmtId="0" fontId="40" fillId="0" borderId="29" xfId="0" applyFont="1" applyBorder="1"/>
    <xf numFmtId="0" fontId="40" fillId="0" borderId="31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21" xfId="0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/>
    </xf>
    <xf numFmtId="2" fontId="40" fillId="0" borderId="23" xfId="0" applyNumberFormat="1" applyFont="1" applyBorder="1" applyAlignment="1">
      <alignment horizontal="center"/>
    </xf>
    <xf numFmtId="0" fontId="39" fillId="0" borderId="0" xfId="0" applyFont="1"/>
    <xf numFmtId="0" fontId="40" fillId="0" borderId="34" xfId="0" applyFont="1" applyBorder="1"/>
    <xf numFmtId="2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0" borderId="34" xfId="0" applyNumberFormat="1" applyFont="1" applyBorder="1" applyAlignment="1">
      <alignment horizontal="center"/>
    </xf>
    <xf numFmtId="2" fontId="40" fillId="0" borderId="32" xfId="0" applyNumberFormat="1" applyFont="1" applyBorder="1" applyAlignment="1">
      <alignment horizontal="center"/>
    </xf>
    <xf numFmtId="164" fontId="40" fillId="0" borderId="37" xfId="0" applyNumberFormat="1" applyFont="1" applyBorder="1" applyAlignment="1">
      <alignment horizontal="center"/>
    </xf>
    <xf numFmtId="0" fontId="41" fillId="0" borderId="0" xfId="0" applyFont="1"/>
    <xf numFmtId="0" fontId="40" fillId="0" borderId="36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2" fontId="40" fillId="0" borderId="39" xfId="0" applyNumberFormat="1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164" fontId="40" fillId="0" borderId="40" xfId="0" applyNumberFormat="1" applyFont="1" applyBorder="1" applyAlignment="1">
      <alignment horizontal="center"/>
    </xf>
    <xf numFmtId="164" fontId="40" fillId="0" borderId="41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2" fillId="0" borderId="0" xfId="0" applyFont="1"/>
    <xf numFmtId="49" fontId="7" fillId="0" borderId="0" xfId="0" applyNumberFormat="1" applyFont="1" applyAlignment="1">
      <alignment horizontal="right"/>
    </xf>
    <xf numFmtId="0" fontId="5" fillId="0" borderId="32" xfId="0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43" fillId="0" borderId="37" xfId="0" applyFont="1" applyBorder="1" applyAlignment="1">
      <alignment horizontal="left" vertical="center"/>
    </xf>
    <xf numFmtId="0" fontId="0" fillId="0" borderId="0" xfId="0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0" fontId="6" fillId="0" borderId="10" xfId="0" applyFont="1" applyFill="1" applyBorder="1"/>
    <xf numFmtId="0" fontId="6" fillId="0" borderId="34" xfId="0" applyFont="1" applyFill="1" applyBorder="1"/>
    <xf numFmtId="0" fontId="6" fillId="0" borderId="48" xfId="0" applyFont="1" applyBorder="1"/>
    <xf numFmtId="1" fontId="5" fillId="0" borderId="41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0" fontId="6" fillId="0" borderId="32" xfId="0" applyFont="1" applyFill="1" applyBorder="1"/>
    <xf numFmtId="0" fontId="6" fillId="0" borderId="37" xfId="0" applyFont="1" applyFill="1" applyBorder="1"/>
    <xf numFmtId="0" fontId="6" fillId="0" borderId="33" xfId="0" applyFont="1" applyBorder="1"/>
    <xf numFmtId="0" fontId="7" fillId="0" borderId="49" xfId="0" applyFont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45" fillId="0" borderId="42" xfId="0" applyNumberFormat="1" applyFont="1" applyBorder="1" applyAlignment="1">
      <alignment vertical="center"/>
    </xf>
    <xf numFmtId="1" fontId="5" fillId="0" borderId="51" xfId="0" applyNumberFormat="1" applyFont="1" applyBorder="1" applyAlignment="1">
      <alignment vertical="center"/>
    </xf>
    <xf numFmtId="0" fontId="6" fillId="0" borderId="42" xfId="0" applyFont="1" applyFill="1" applyBorder="1"/>
    <xf numFmtId="0" fontId="6" fillId="0" borderId="51" xfId="0" applyFont="1" applyFill="1" applyBorder="1"/>
    <xf numFmtId="0" fontId="6" fillId="0" borderId="50" xfId="0" applyFont="1" applyFill="1" applyBorder="1"/>
    <xf numFmtId="0" fontId="6" fillId="0" borderId="52" xfId="0" applyFont="1" applyBorder="1"/>
    <xf numFmtId="0" fontId="6" fillId="0" borderId="53" xfId="0" applyFont="1" applyBorder="1"/>
    <xf numFmtId="0" fontId="6" fillId="0" borderId="40" xfId="0" applyFont="1" applyFill="1" applyBorder="1"/>
    <xf numFmtId="0" fontId="6" fillId="0" borderId="54" xfId="0" applyFont="1" applyBorder="1"/>
    <xf numFmtId="0" fontId="6" fillId="0" borderId="41" xfId="0" applyFont="1" applyFill="1" applyBorder="1"/>
    <xf numFmtId="0" fontId="6" fillId="0" borderId="55" xfId="0" applyFont="1" applyBorder="1"/>
    <xf numFmtId="0" fontId="46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/>
    </xf>
    <xf numFmtId="0" fontId="31" fillId="24" borderId="0" xfId="0" applyFont="1" applyFill="1"/>
    <xf numFmtId="0" fontId="31" fillId="29" borderId="0" xfId="0" applyFont="1" applyFill="1" applyAlignment="1">
      <alignment horizontal="left"/>
    </xf>
    <xf numFmtId="0" fontId="31" fillId="29" borderId="0" xfId="0" applyFont="1" applyFill="1"/>
    <xf numFmtId="0" fontId="31" fillId="30" borderId="0" xfId="0" applyFont="1" applyFill="1" applyAlignment="1">
      <alignment horizontal="left"/>
    </xf>
    <xf numFmtId="0" fontId="31" fillId="30" borderId="0" xfId="0" applyFont="1" applyFill="1"/>
    <xf numFmtId="0" fontId="31" fillId="26" borderId="0" xfId="0" applyFont="1" applyFill="1" applyAlignment="1">
      <alignment horizontal="left"/>
    </xf>
    <xf numFmtId="0" fontId="31" fillId="26" borderId="0" xfId="0" applyFont="1" applyFill="1"/>
    <xf numFmtId="1" fontId="3" fillId="0" borderId="45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0" fontId="6" fillId="0" borderId="31" xfId="0" applyFont="1" applyFill="1" applyBorder="1"/>
    <xf numFmtId="0" fontId="6" fillId="0" borderId="35" xfId="0" applyFont="1" applyFill="1" applyBorder="1"/>
    <xf numFmtId="0" fontId="6" fillId="0" borderId="57" xfId="0" applyFont="1" applyBorder="1"/>
    <xf numFmtId="1" fontId="3" fillId="0" borderId="58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/>
    </xf>
    <xf numFmtId="0" fontId="40" fillId="0" borderId="40" xfId="0" applyFont="1" applyBorder="1"/>
    <xf numFmtId="0" fontId="40" fillId="0" borderId="33" xfId="0" applyFont="1" applyBorder="1" applyAlignment="1">
      <alignment horizontal="center"/>
    </xf>
    <xf numFmtId="0" fontId="40" fillId="0" borderId="41" xfId="0" applyFont="1" applyBorder="1"/>
    <xf numFmtId="0" fontId="40" fillId="0" borderId="32" xfId="0" applyFont="1" applyBorder="1" applyAlignment="1">
      <alignment horizontal="center"/>
    </xf>
    <xf numFmtId="0" fontId="40" fillId="0" borderId="37" xfId="0" applyFont="1" applyBorder="1"/>
    <xf numFmtId="0" fontId="40" fillId="0" borderId="42" xfId="0" applyFont="1" applyBorder="1" applyAlignment="1">
      <alignment horizontal="center"/>
    </xf>
    <xf numFmtId="0" fontId="40" fillId="0" borderId="51" xfId="0" applyFont="1" applyBorder="1"/>
    <xf numFmtId="164" fontId="40" fillId="0" borderId="42" xfId="0" applyNumberFormat="1" applyFont="1" applyBorder="1" applyAlignment="1">
      <alignment horizontal="center"/>
    </xf>
    <xf numFmtId="2" fontId="40" fillId="0" borderId="42" xfId="0" applyNumberFormat="1" applyFont="1" applyBorder="1" applyAlignment="1">
      <alignment horizontal="center"/>
    </xf>
    <xf numFmtId="164" fontId="40" fillId="0" borderId="51" xfId="0" applyNumberFormat="1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50" xfId="0" applyFont="1" applyBorder="1"/>
    <xf numFmtId="164" fontId="40" fillId="0" borderId="50" xfId="0" applyNumberFormat="1" applyFont="1" applyBorder="1" applyAlignment="1">
      <alignment horizontal="center"/>
    </xf>
    <xf numFmtId="0" fontId="46" fillId="29" borderId="0" xfId="0" applyFont="1" applyFill="1" applyAlignment="1">
      <alignment horizontal="center"/>
    </xf>
    <xf numFmtId="0" fontId="3" fillId="29" borderId="10" xfId="0" applyFont="1" applyFill="1" applyBorder="1" applyAlignment="1">
      <alignment horizontal="center" vertical="center"/>
    </xf>
    <xf numFmtId="0" fontId="48" fillId="0" borderId="0" xfId="0" applyFont="1"/>
    <xf numFmtId="0" fontId="6" fillId="0" borderId="59" xfId="0" applyFont="1" applyFill="1" applyBorder="1"/>
    <xf numFmtId="0" fontId="6" fillId="0" borderId="18" xfId="0" applyFont="1" applyFill="1" applyBorder="1"/>
    <xf numFmtId="0" fontId="6" fillId="0" borderId="46" xfId="0" applyFont="1" applyFill="1" applyBorder="1"/>
    <xf numFmtId="2" fontId="40" fillId="0" borderId="34" xfId="0" applyNumberFormat="1" applyFont="1" applyBorder="1" applyAlignment="1">
      <alignment horizontal="center"/>
    </xf>
    <xf numFmtId="0" fontId="5" fillId="0" borderId="60" xfId="0" applyFont="1" applyFill="1" applyBorder="1" applyAlignment="1">
      <alignment horizontal="center" vertical="center"/>
    </xf>
    <xf numFmtId="2" fontId="3" fillId="29" borderId="61" xfId="0" applyNumberFormat="1" applyFont="1" applyFill="1" applyBorder="1" applyAlignment="1">
      <alignment horizontal="center" vertical="center"/>
    </xf>
    <xf numFmtId="2" fontId="3" fillId="29" borderId="43" xfId="0" applyNumberFormat="1" applyFont="1" applyFill="1" applyBorder="1" applyAlignment="1">
      <alignment horizontal="center" vertical="center"/>
    </xf>
    <xf numFmtId="164" fontId="5" fillId="24" borderId="62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5" fillId="24" borderId="17" xfId="0" applyNumberFormat="1" applyFont="1" applyFill="1" applyBorder="1" applyAlignment="1">
      <alignment horizontal="center" vertical="center"/>
    </xf>
    <xf numFmtId="164" fontId="5" fillId="24" borderId="16" xfId="0" applyNumberFormat="1" applyFont="1" applyFill="1" applyBorder="1" applyAlignment="1">
      <alignment horizontal="center" vertical="center"/>
    </xf>
    <xf numFmtId="0" fontId="6" fillId="0" borderId="56" xfId="0" applyFont="1" applyFill="1" applyBorder="1"/>
    <xf numFmtId="0" fontId="6" fillId="0" borderId="64" xfId="0" applyFont="1" applyBorder="1"/>
    <xf numFmtId="0" fontId="6" fillId="0" borderId="60" xfId="0" applyFont="1" applyFill="1" applyBorder="1"/>
    <xf numFmtId="0" fontId="4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164" fontId="5" fillId="29" borderId="65" xfId="0" applyNumberFormat="1" applyFont="1" applyFill="1" applyBorder="1" applyAlignment="1">
      <alignment horizontal="center" vertical="center"/>
    </xf>
    <xf numFmtId="2" fontId="12" fillId="29" borderId="66" xfId="0" applyNumberFormat="1" applyFont="1" applyFill="1" applyBorder="1" applyAlignment="1">
      <alignment horizontal="center" vertical="center"/>
    </xf>
    <xf numFmtId="2" fontId="12" fillId="29" borderId="43" xfId="0" applyNumberFormat="1" applyFont="1" applyFill="1" applyBorder="1" applyAlignment="1">
      <alignment horizontal="center" vertical="center"/>
    </xf>
    <xf numFmtId="2" fontId="3" fillId="29" borderId="67" xfId="0" applyNumberFormat="1" applyFont="1" applyFill="1" applyBorder="1" applyAlignment="1">
      <alignment horizontal="center" vertical="center"/>
    </xf>
    <xf numFmtId="164" fontId="5" fillId="24" borderId="6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2" fontId="6" fillId="29" borderId="43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31" fillId="31" borderId="0" xfId="0" applyFont="1" applyFill="1"/>
    <xf numFmtId="0" fontId="31" fillId="31" borderId="0" xfId="0" applyFont="1" applyFill="1" applyAlignment="1">
      <alignment horizontal="left"/>
    </xf>
    <xf numFmtId="49" fontId="1" fillId="24" borderId="0" xfId="0" applyNumberFormat="1" applyFont="1" applyFill="1"/>
    <xf numFmtId="49" fontId="1" fillId="29" borderId="0" xfId="0" applyNumberFormat="1" applyFont="1" applyFill="1"/>
    <xf numFmtId="49" fontId="1" fillId="32" borderId="0" xfId="0" applyNumberFormat="1" applyFont="1" applyFill="1"/>
    <xf numFmtId="49" fontId="1" fillId="30" borderId="0" xfId="0" applyNumberFormat="1" applyFont="1" applyFill="1"/>
    <xf numFmtId="49" fontId="1" fillId="26" borderId="0" xfId="0" applyNumberFormat="1" applyFont="1" applyFill="1"/>
    <xf numFmtId="0" fontId="4" fillId="0" borderId="10" xfId="0" applyFont="1" applyBorder="1" applyAlignment="1">
      <alignment horizontal="left" vertical="center"/>
    </xf>
    <xf numFmtId="2" fontId="6" fillId="24" borderId="43" xfId="0" applyNumberFormat="1" applyFont="1" applyFill="1" applyBorder="1" applyAlignment="1">
      <alignment horizontal="center" vertical="center"/>
    </xf>
    <xf numFmtId="0" fontId="49" fillId="30" borderId="0" xfId="0" applyFont="1" applyFill="1"/>
    <xf numFmtId="0" fontId="7" fillId="30" borderId="0" xfId="0" applyFont="1" applyFill="1" applyAlignment="1">
      <alignment horizontal="right"/>
    </xf>
    <xf numFmtId="1" fontId="3" fillId="0" borderId="13" xfId="0" applyNumberFormat="1" applyFont="1" applyFill="1" applyBorder="1" applyAlignment="1">
      <alignment horizontal="center" vertical="center"/>
    </xf>
    <xf numFmtId="0" fontId="49" fillId="26" borderId="0" xfId="0" applyFont="1" applyFill="1"/>
    <xf numFmtId="0" fontId="7" fillId="26" borderId="0" xfId="0" applyFont="1" applyFill="1" applyAlignment="1">
      <alignment horizontal="right"/>
    </xf>
    <xf numFmtId="0" fontId="40" fillId="0" borderId="57" xfId="0" applyFont="1" applyBorder="1" applyAlignment="1">
      <alignment horizontal="center"/>
    </xf>
    <xf numFmtId="0" fontId="40" fillId="0" borderId="56" xfId="0" applyFont="1" applyBorder="1"/>
    <xf numFmtId="0" fontId="40" fillId="0" borderId="35" xfId="0" applyFont="1" applyBorder="1"/>
    <xf numFmtId="164" fontId="40" fillId="0" borderId="56" xfId="0" applyNumberFormat="1" applyFont="1" applyBorder="1" applyAlignment="1">
      <alignment horizontal="center"/>
    </xf>
    <xf numFmtId="2" fontId="40" fillId="0" borderId="31" xfId="0" applyNumberFormat="1" applyFont="1" applyBorder="1" applyAlignment="1">
      <alignment horizontal="center"/>
    </xf>
    <xf numFmtId="164" fontId="40" fillId="0" borderId="31" xfId="0" applyNumberFormat="1" applyFont="1" applyBorder="1" applyAlignment="1">
      <alignment horizontal="center"/>
    </xf>
    <xf numFmtId="164" fontId="40" fillId="0" borderId="35" xfId="0" applyNumberFormat="1" applyFont="1" applyBorder="1" applyAlignment="1">
      <alignment horizontal="center"/>
    </xf>
    <xf numFmtId="14" fontId="0" fillId="27" borderId="0" xfId="0" applyNumberFormat="1" applyFill="1" applyAlignment="1">
      <alignment horizontal="right"/>
    </xf>
    <xf numFmtId="0" fontId="31" fillId="29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31" fillId="27" borderId="0" xfId="0" applyFont="1" applyFill="1" applyAlignment="1">
      <alignment horizontal="left"/>
    </xf>
    <xf numFmtId="0" fontId="31" fillId="27" borderId="0" xfId="0" applyFont="1" applyFill="1"/>
    <xf numFmtId="0" fontId="31" fillId="25" borderId="0" xfId="0" applyFont="1" applyFill="1" applyAlignment="1">
      <alignment horizontal="center"/>
    </xf>
    <xf numFmtId="0" fontId="31" fillId="25" borderId="0" xfId="0" applyFont="1" applyFill="1" applyAlignment="1">
      <alignment horizontal="left"/>
    </xf>
    <xf numFmtId="0" fontId="31" fillId="25" borderId="0" xfId="0" applyFont="1" applyFill="1"/>
    <xf numFmtId="0" fontId="31" fillId="30" borderId="0" xfId="0" applyFont="1" applyFill="1" applyAlignment="1">
      <alignment horizontal="center"/>
    </xf>
    <xf numFmtId="0" fontId="31" fillId="31" borderId="0" xfId="0" applyFont="1" applyFill="1" applyAlignment="1">
      <alignment horizontal="center"/>
    </xf>
    <xf numFmtId="0" fontId="0" fillId="31" borderId="0" xfId="0" applyFill="1" applyBorder="1"/>
    <xf numFmtId="1" fontId="4" fillId="0" borderId="56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vertical="center"/>
    </xf>
    <xf numFmtId="0" fontId="43" fillId="0" borderId="35" xfId="0" applyFont="1" applyBorder="1" applyAlignment="1">
      <alignment horizontal="left" vertical="center"/>
    </xf>
    <xf numFmtId="0" fontId="0" fillId="0" borderId="60" xfId="0" applyFill="1" applyBorder="1"/>
    <xf numFmtId="0" fontId="6" fillId="0" borderId="31" xfId="0" applyFont="1" applyBorder="1"/>
    <xf numFmtId="0" fontId="6" fillId="0" borderId="35" xfId="0" applyFont="1" applyBorder="1"/>
    <xf numFmtId="0" fontId="6" fillId="0" borderId="58" xfId="0" applyFont="1" applyBorder="1"/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3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31" fillId="24" borderId="0" xfId="0" applyFont="1" applyFill="1" applyAlignment="1">
      <alignment horizontal="center"/>
    </xf>
    <xf numFmtId="0" fontId="31" fillId="26" borderId="0" xfId="0" applyFont="1" applyFill="1" applyAlignment="1">
      <alignment horizontal="center"/>
    </xf>
    <xf numFmtId="49" fontId="50" fillId="24" borderId="0" xfId="0" applyNumberFormat="1" applyFont="1" applyFill="1"/>
    <xf numFmtId="49" fontId="50" fillId="26" borderId="0" xfId="0" applyNumberFormat="1" applyFont="1" applyFill="1"/>
    <xf numFmtId="49" fontId="50" fillId="26" borderId="0" xfId="0" applyNumberFormat="1" applyFont="1" applyFill="1" applyAlignment="1">
      <alignment horizontal="justify"/>
    </xf>
    <xf numFmtId="49" fontId="50" fillId="29" borderId="0" xfId="0" applyNumberFormat="1" applyFont="1" applyFill="1"/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left" vertical="center"/>
    </xf>
    <xf numFmtId="1" fontId="40" fillId="0" borderId="48" xfId="0" applyNumberFormat="1" applyFont="1" applyBorder="1" applyAlignment="1">
      <alignment horizontal="center"/>
    </xf>
    <xf numFmtId="1" fontId="40" fillId="0" borderId="48" xfId="0" applyNumberFormat="1" applyFont="1" applyBorder="1"/>
    <xf numFmtId="1" fontId="40" fillId="0" borderId="48" xfId="0" applyNumberFormat="1" applyFont="1" applyBorder="1" applyAlignment="1">
      <alignment horizontal="left"/>
    </xf>
    <xf numFmtId="164" fontId="40" fillId="0" borderId="4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72" xfId="0" applyFont="1" applyBorder="1" applyAlignment="1">
      <alignment horizontal="center"/>
    </xf>
    <xf numFmtId="164" fontId="40" fillId="0" borderId="73" xfId="0" applyNumberFormat="1" applyFont="1" applyBorder="1" applyAlignment="1">
      <alignment horizontal="center"/>
    </xf>
    <xf numFmtId="164" fontId="40" fillId="0" borderId="74" xfId="0" applyNumberFormat="1" applyFont="1" applyBorder="1" applyAlignment="1">
      <alignment horizontal="center"/>
    </xf>
    <xf numFmtId="164" fontId="40" fillId="0" borderId="58" xfId="0" applyNumberFormat="1" applyFont="1" applyBorder="1" applyAlignment="1">
      <alignment horizontal="center"/>
    </xf>
    <xf numFmtId="164" fontId="40" fillId="0" borderId="47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/>
    <xf numFmtId="0" fontId="33" fillId="0" borderId="28" xfId="0" applyFont="1" applyBorder="1"/>
    <xf numFmtId="0" fontId="33" fillId="0" borderId="29" xfId="0" applyFont="1" applyBorder="1"/>
    <xf numFmtId="0" fontId="33" fillId="0" borderId="75" xfId="0" applyFont="1" applyBorder="1" applyAlignment="1">
      <alignment horizontal="center"/>
    </xf>
    <xf numFmtId="0" fontId="50" fillId="27" borderId="0" xfId="0" applyFont="1" applyFill="1"/>
    <xf numFmtId="0" fontId="50" fillId="26" borderId="0" xfId="0" applyFont="1" applyFill="1" applyAlignment="1"/>
    <xf numFmtId="0" fontId="50" fillId="24" borderId="0" xfId="0" applyFont="1" applyFill="1"/>
    <xf numFmtId="0" fontId="31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/>
    </xf>
    <xf numFmtId="0" fontId="31" fillId="33" borderId="0" xfId="0" applyFont="1" applyFill="1"/>
    <xf numFmtId="49" fontId="50" fillId="33" borderId="0" xfId="0" applyNumberFormat="1" applyFont="1" applyFill="1"/>
    <xf numFmtId="49" fontId="50" fillId="27" borderId="0" xfId="0" applyNumberFormat="1" applyFont="1" applyFill="1"/>
    <xf numFmtId="0" fontId="50" fillId="29" borderId="0" xfId="0" applyFont="1" applyFill="1"/>
    <xf numFmtId="0" fontId="31" fillId="27" borderId="0" xfId="0" applyFont="1" applyFill="1" applyAlignment="1">
      <alignment horizontal="justify"/>
    </xf>
    <xf numFmtId="0" fontId="5" fillId="0" borderId="37" xfId="0" applyFont="1" applyBorder="1" applyAlignment="1">
      <alignment horizontal="center" vertical="center"/>
    </xf>
    <xf numFmtId="0" fontId="42" fillId="0" borderId="0" xfId="0" applyFont="1" applyAlignment="1"/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3" fillId="0" borderId="30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31" fillId="34" borderId="0" xfId="0" applyFont="1" applyFill="1" applyAlignment="1">
      <alignment horizontal="center"/>
    </xf>
    <xf numFmtId="0" fontId="31" fillId="34" borderId="0" xfId="0" applyFont="1" applyFill="1"/>
    <xf numFmtId="0" fontId="31" fillId="34" borderId="0" xfId="0" applyFont="1" applyFill="1" applyAlignment="1">
      <alignment horizontal="left"/>
    </xf>
    <xf numFmtId="49" fontId="50" fillId="34" borderId="0" xfId="0" applyNumberFormat="1" applyFont="1" applyFill="1"/>
    <xf numFmtId="0" fontId="6" fillId="0" borderId="10" xfId="0" applyFont="1" applyBorder="1"/>
    <xf numFmtId="0" fontId="6" fillId="0" borderId="17" xfId="0" applyFont="1" applyBorder="1"/>
    <xf numFmtId="0" fontId="6" fillId="0" borderId="32" xfId="0" applyFont="1" applyBorder="1"/>
    <xf numFmtId="1" fontId="5" fillId="0" borderId="10" xfId="0" applyNumberFormat="1" applyFont="1" applyBorder="1" applyAlignment="1">
      <alignment vertical="center"/>
    </xf>
    <xf numFmtId="1" fontId="5" fillId="0" borderId="32" xfId="0" applyNumberFormat="1" applyFont="1" applyBorder="1" applyAlignment="1">
      <alignment vertical="center"/>
    </xf>
    <xf numFmtId="1" fontId="9" fillId="0" borderId="53" xfId="0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57" xfId="0" applyNumberFormat="1" applyFont="1" applyBorder="1" applyAlignment="1">
      <alignment horizontal="center" vertical="center"/>
    </xf>
    <xf numFmtId="0" fontId="3" fillId="0" borderId="0" xfId="0" applyFont="1" applyBorder="1"/>
    <xf numFmtId="1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40" fillId="0" borderId="43" xfId="0" applyNumberFormat="1" applyFont="1" applyBorder="1" applyAlignment="1">
      <alignment horizontal="center"/>
    </xf>
    <xf numFmtId="0" fontId="33" fillId="0" borderId="0" xfId="0" applyFont="1" applyBorder="1"/>
    <xf numFmtId="0" fontId="33" fillId="0" borderId="27" xfId="0" applyFont="1" applyBorder="1" applyAlignment="1">
      <alignment horizontal="center"/>
    </xf>
    <xf numFmtId="0" fontId="40" fillId="0" borderId="93" xfId="0" applyFont="1" applyBorder="1" applyAlignment="1">
      <alignment horizontal="center"/>
    </xf>
    <xf numFmtId="0" fontId="40" fillId="0" borderId="63" xfId="0" applyFont="1" applyBorder="1"/>
    <xf numFmtId="0" fontId="40" fillId="0" borderId="43" xfId="0" applyFont="1" applyBorder="1" applyAlignment="1">
      <alignment horizontal="center"/>
    </xf>
    <xf numFmtId="0" fontId="40" fillId="0" borderId="44" xfId="0" applyFont="1" applyBorder="1"/>
    <xf numFmtId="2" fontId="40" fillId="0" borderId="43" xfId="0" applyNumberFormat="1" applyFont="1" applyBorder="1" applyAlignment="1">
      <alignment horizontal="center"/>
    </xf>
    <xf numFmtId="164" fontId="40" fillId="0" borderId="44" xfId="0" applyNumberFormat="1" applyFont="1" applyBorder="1" applyAlignment="1">
      <alignment horizontal="center"/>
    </xf>
    <xf numFmtId="164" fontId="40" fillId="0" borderId="63" xfId="0" applyNumberFormat="1" applyFont="1" applyBorder="1" applyAlignment="1">
      <alignment horizontal="center"/>
    </xf>
    <xf numFmtId="164" fontId="40" fillId="0" borderId="45" xfId="0" applyNumberFormat="1" applyFont="1" applyBorder="1" applyAlignment="1">
      <alignment horizontal="center"/>
    </xf>
    <xf numFmtId="0" fontId="33" fillId="0" borderId="94" xfId="0" applyFont="1" applyBorder="1"/>
    <xf numFmtId="0" fontId="38" fillId="0" borderId="0" xfId="0" applyFont="1" applyBorder="1"/>
    <xf numFmtId="1" fontId="39" fillId="0" borderId="93" xfId="0" applyNumberFormat="1" applyFont="1" applyBorder="1" applyAlignment="1">
      <alignment horizontal="center"/>
    </xf>
    <xf numFmtId="1" fontId="39" fillId="0" borderId="93" xfId="0" applyNumberFormat="1" applyFont="1" applyBorder="1"/>
    <xf numFmtId="1" fontId="39" fillId="0" borderId="93" xfId="0" applyNumberFormat="1" applyFont="1" applyBorder="1" applyAlignment="1">
      <alignment horizontal="left"/>
    </xf>
    <xf numFmtId="164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164" fontId="39" fillId="0" borderId="93" xfId="0" applyNumberFormat="1" applyFont="1" applyBorder="1" applyAlignment="1">
      <alignment horizontal="center"/>
    </xf>
    <xf numFmtId="2" fontId="6" fillId="29" borderId="43" xfId="0" applyNumberFormat="1" applyFont="1" applyFill="1" applyBorder="1" applyAlignment="1">
      <alignment horizontal="center" vertical="center" wrapText="1"/>
    </xf>
    <xf numFmtId="1" fontId="39" fillId="0" borderId="48" xfId="0" applyNumberFormat="1" applyFont="1" applyBorder="1" applyAlignment="1">
      <alignment horizontal="center"/>
    </xf>
    <xf numFmtId="1" fontId="39" fillId="0" borderId="48" xfId="0" applyNumberFormat="1" applyFont="1" applyBorder="1"/>
    <xf numFmtId="1" fontId="39" fillId="0" borderId="48" xfId="0" applyNumberFormat="1" applyFont="1" applyBorder="1" applyAlignment="1">
      <alignment horizontal="left"/>
    </xf>
    <xf numFmtId="164" fontId="39" fillId="0" borderId="10" xfId="0" applyNumberFormat="1" applyFont="1" applyBorder="1" applyAlignment="1">
      <alignment horizontal="center"/>
    </xf>
    <xf numFmtId="2" fontId="39" fillId="0" borderId="34" xfId="0" applyNumberFormat="1" applyFont="1" applyBorder="1" applyAlignment="1">
      <alignment horizontal="center"/>
    </xf>
    <xf numFmtId="164" fontId="39" fillId="0" borderId="48" xfId="0" applyNumberFormat="1" applyFont="1" applyBorder="1" applyAlignment="1">
      <alignment horizontal="center"/>
    </xf>
    <xf numFmtId="1" fontId="39" fillId="0" borderId="53" xfId="0" applyNumberFormat="1" applyFont="1" applyBorder="1" applyAlignment="1">
      <alignment horizontal="center"/>
    </xf>
    <xf numFmtId="1" fontId="39" fillId="0" borderId="53" xfId="0" applyNumberFormat="1" applyFont="1" applyBorder="1"/>
    <xf numFmtId="1" fontId="39" fillId="0" borderId="53" xfId="0" applyNumberFormat="1" applyFont="1" applyBorder="1" applyAlignment="1">
      <alignment horizontal="left"/>
    </xf>
    <xf numFmtId="164" fontId="39" fillId="0" borderId="42" xfId="0" applyNumberFormat="1" applyFont="1" applyBorder="1" applyAlignment="1">
      <alignment horizontal="center"/>
    </xf>
    <xf numFmtId="2" fontId="39" fillId="0" borderId="51" xfId="0" applyNumberFormat="1" applyFont="1" applyBorder="1" applyAlignment="1">
      <alignment horizontal="center"/>
    </xf>
    <xf numFmtId="164" fontId="39" fillId="0" borderId="53" xfId="0" applyNumberFormat="1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0" xfId="0" applyFont="1" applyBorder="1"/>
    <xf numFmtId="0" fontId="39" fillId="0" borderId="42" xfId="0" applyFont="1" applyBorder="1" applyAlignment="1">
      <alignment horizontal="center"/>
    </xf>
    <xf numFmtId="0" fontId="39" fillId="0" borderId="51" xfId="0" applyFont="1" applyBorder="1"/>
    <xf numFmtId="2" fontId="39" fillId="0" borderId="42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164" fontId="39" fillId="0" borderId="50" xfId="0" applyNumberFormat="1" applyFont="1" applyBorder="1" applyAlignment="1">
      <alignment horizontal="center"/>
    </xf>
    <xf numFmtId="164" fontId="39" fillId="0" borderId="73" xfId="0" applyNumberFormat="1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40" xfId="0" applyFont="1" applyBorder="1"/>
    <xf numFmtId="0" fontId="39" fillId="0" borderId="10" xfId="0" applyFont="1" applyBorder="1" applyAlignment="1">
      <alignment horizontal="center"/>
    </xf>
    <xf numFmtId="0" fontId="39" fillId="0" borderId="34" xfId="0" applyFont="1" applyBorder="1"/>
    <xf numFmtId="2" fontId="39" fillId="0" borderId="10" xfId="0" applyNumberFormat="1" applyFont="1" applyBorder="1" applyAlignment="1">
      <alignment horizontal="center"/>
    </xf>
    <xf numFmtId="164" fontId="39" fillId="0" borderId="34" xfId="0" applyNumberFormat="1" applyFont="1" applyBorder="1" applyAlignment="1">
      <alignment horizontal="center"/>
    </xf>
    <xf numFmtId="164" fontId="39" fillId="0" borderId="40" xfId="0" applyNumberFormat="1" applyFont="1" applyBorder="1" applyAlignment="1">
      <alignment horizontal="center"/>
    </xf>
    <xf numFmtId="164" fontId="39" fillId="0" borderId="74" xfId="0" applyNumberFormat="1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6" xfId="0" applyFont="1" applyBorder="1"/>
    <xf numFmtId="0" fontId="39" fillId="0" borderId="31" xfId="0" applyFont="1" applyBorder="1" applyAlignment="1">
      <alignment horizontal="center"/>
    </xf>
    <xf numFmtId="0" fontId="39" fillId="0" borderId="35" xfId="0" applyFont="1" applyBorder="1"/>
    <xf numFmtId="2" fontId="39" fillId="0" borderId="31" xfId="0" applyNumberFormat="1" applyFont="1" applyBorder="1" applyAlignment="1">
      <alignment horizontal="center"/>
    </xf>
    <xf numFmtId="164" fontId="39" fillId="0" borderId="31" xfId="0" applyNumberFormat="1" applyFont="1" applyBorder="1" applyAlignment="1">
      <alignment horizontal="center"/>
    </xf>
    <xf numFmtId="164" fontId="39" fillId="0" borderId="35" xfId="0" applyNumberFormat="1" applyFont="1" applyBorder="1" applyAlignment="1">
      <alignment horizontal="center"/>
    </xf>
    <xf numFmtId="164" fontId="39" fillId="0" borderId="56" xfId="0" applyNumberFormat="1" applyFont="1" applyBorder="1" applyAlignment="1">
      <alignment horizontal="center"/>
    </xf>
    <xf numFmtId="164" fontId="39" fillId="0" borderId="58" xfId="0" applyNumberFormat="1" applyFont="1" applyBorder="1" applyAlignment="1">
      <alignment horizontal="center"/>
    </xf>
    <xf numFmtId="0" fontId="39" fillId="0" borderId="93" xfId="0" applyFont="1" applyBorder="1" applyAlignment="1">
      <alignment horizontal="center"/>
    </xf>
    <xf numFmtId="0" fontId="39" fillId="0" borderId="63" xfId="0" applyFont="1" applyBorder="1"/>
    <xf numFmtId="0" fontId="39" fillId="0" borderId="43" xfId="0" applyFont="1" applyBorder="1" applyAlignment="1">
      <alignment horizontal="center"/>
    </xf>
    <xf numFmtId="0" fontId="39" fillId="0" borderId="44" xfId="0" applyFont="1" applyBorder="1"/>
    <xf numFmtId="2" fontId="39" fillId="0" borderId="43" xfId="0" applyNumberFormat="1" applyFont="1" applyBorder="1" applyAlignment="1">
      <alignment horizontal="center"/>
    </xf>
    <xf numFmtId="164" fontId="39" fillId="0" borderId="44" xfId="0" applyNumberFormat="1" applyFont="1" applyBorder="1" applyAlignment="1">
      <alignment horizontal="center"/>
    </xf>
    <xf numFmtId="164" fontId="39" fillId="0" borderId="63" xfId="0" applyNumberFormat="1" applyFont="1" applyBorder="1" applyAlignment="1">
      <alignment horizontal="center"/>
    </xf>
    <xf numFmtId="164" fontId="39" fillId="0" borderId="45" xfId="0" applyNumberFormat="1" applyFont="1" applyBorder="1" applyAlignment="1">
      <alignment horizontal="center"/>
    </xf>
    <xf numFmtId="164" fontId="39" fillId="0" borderId="63" xfId="0" applyNumberFormat="1" applyFont="1" applyBorder="1" applyAlignment="1">
      <alignment horizontal="center" vertical="center"/>
    </xf>
    <xf numFmtId="164" fontId="40" fillId="0" borderId="40" xfId="0" applyNumberFormat="1" applyFont="1" applyBorder="1" applyAlignment="1">
      <alignment horizontal="center" vertical="center"/>
    </xf>
    <xf numFmtId="164" fontId="39" fillId="0" borderId="50" xfId="0" applyNumberFormat="1" applyFont="1" applyBorder="1" applyAlignment="1">
      <alignment horizontal="center" vertical="center"/>
    </xf>
    <xf numFmtId="164" fontId="39" fillId="0" borderId="40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0" fontId="0" fillId="0" borderId="46" xfId="0" applyFill="1" applyBorder="1"/>
    <xf numFmtId="0" fontId="6" fillId="0" borderId="84" xfId="0" applyFont="1" applyBorder="1"/>
    <xf numFmtId="0" fontId="51" fillId="34" borderId="0" xfId="0" applyFont="1" applyFill="1"/>
    <xf numFmtId="0" fontId="52" fillId="0" borderId="0" xfId="0" applyFont="1"/>
    <xf numFmtId="1" fontId="9" fillId="0" borderId="33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0" fontId="6" fillId="0" borderId="37" xfId="0" applyFont="1" applyBorder="1"/>
    <xf numFmtId="0" fontId="6" fillId="0" borderId="47" xfId="0" applyFont="1" applyBorder="1"/>
    <xf numFmtId="0" fontId="43" fillId="0" borderId="0" xfId="0" applyFont="1"/>
    <xf numFmtId="0" fontId="4" fillId="0" borderId="7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4" fontId="34" fillId="0" borderId="0" xfId="2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0" borderId="73" xfId="0" applyFont="1" applyBorder="1" applyAlignment="1">
      <alignment horizontal="center"/>
    </xf>
    <xf numFmtId="0" fontId="39" fillId="0" borderId="56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26" xfId="0" applyFont="1" applyBorder="1" applyAlignment="1">
      <alignment horizontal="center" vertical="center"/>
    </xf>
    <xf numFmtId="2" fontId="3" fillId="29" borderId="18" xfId="0" applyNumberFormat="1" applyFont="1" applyFill="1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3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819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1</xdr:row>
      <xdr:rowOff>114300</xdr:rowOff>
    </xdr:from>
    <xdr:to>
      <xdr:col>14</xdr:col>
      <xdr:colOff>561975</xdr:colOff>
      <xdr:row>5</xdr:row>
      <xdr:rowOff>57150</xdr:rowOff>
    </xdr:to>
    <xdr:pic>
      <xdr:nvPicPr>
        <xdr:cNvPr id="2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53525" y="276225"/>
          <a:ext cx="13525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1</xdr:row>
      <xdr:rowOff>114300</xdr:rowOff>
    </xdr:from>
    <xdr:to>
      <xdr:col>14</xdr:col>
      <xdr:colOff>561975</xdr:colOff>
      <xdr:row>5</xdr:row>
      <xdr:rowOff>57150</xdr:rowOff>
    </xdr:to>
    <xdr:pic>
      <xdr:nvPicPr>
        <xdr:cNvPr id="2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2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4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114300</xdr:rowOff>
    </xdr:from>
    <xdr:to>
      <xdr:col>12</xdr:col>
      <xdr:colOff>133350</xdr:colOff>
      <xdr:row>7</xdr:row>
      <xdr:rowOff>123825</xdr:rowOff>
    </xdr:to>
    <xdr:pic>
      <xdr:nvPicPr>
        <xdr:cNvPr id="4097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114300</xdr:rowOff>
    </xdr:from>
    <xdr:to>
      <xdr:col>12</xdr:col>
      <xdr:colOff>133350</xdr:colOff>
      <xdr:row>7</xdr:row>
      <xdr:rowOff>123825</xdr:rowOff>
    </xdr:to>
    <xdr:pic>
      <xdr:nvPicPr>
        <xdr:cNvPr id="2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43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512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97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2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614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2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7169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2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/AppData/Local/Temp/Kopie%20-%20Startovka_Milevsk&#253;_poh&#225;r_2018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Popis"/>
      <sheetName val="S0+S1+S2"/>
      <sheetName val="S 3"/>
      <sheetName val="S 4"/>
      <sheetName val="S 5"/>
      <sheetName val="S 6+S7"/>
      <sheetName val="S 8"/>
      <sheetName val="S 9"/>
      <sheetName val="S 10"/>
    </sheetNames>
    <sheetDataSet>
      <sheetData sheetId="0"/>
      <sheetData sheetId="1">
        <row r="1">
          <cell r="B1" t="str">
            <v>Milevský pohár</v>
          </cell>
        </row>
        <row r="2">
          <cell r="B2" t="str">
            <v>Milevsko</v>
          </cell>
        </row>
        <row r="3">
          <cell r="B3" t="str">
            <v>3.března 2018</v>
          </cell>
        </row>
        <row r="7">
          <cell r="B7" t="str">
            <v>1b.kategorie - Naděje nejmladší A, ročník 2011</v>
          </cell>
          <cell r="D7" t="str">
            <v>sestava bez náčiní</v>
          </cell>
        </row>
        <row r="8">
          <cell r="B8" t="str">
            <v>2.kategorie - Naděje nejmladší B, ročník 2010</v>
          </cell>
          <cell r="D8" t="str">
            <v>sestava bez náčiní</v>
          </cell>
        </row>
        <row r="9">
          <cell r="B9" t="str">
            <v>3.kategorie - Naděje mladší A, ročník 2009</v>
          </cell>
          <cell r="D9" t="str">
            <v>sestava bez náčiní</v>
          </cell>
          <cell r="E9" t="str">
            <v>sestava s libovolným náčiním</v>
          </cell>
        </row>
        <row r="10">
          <cell r="B10" t="str">
            <v>4.kategorie - Naděje mladší B, ročník 2008</v>
          </cell>
          <cell r="D10" t="str">
            <v>sestava bez náčiní</v>
          </cell>
          <cell r="E10" t="str">
            <v>sestava s libovolným náčiním</v>
          </cell>
        </row>
        <row r="11">
          <cell r="B11" t="str">
            <v>5.kategorie - Naděje starší, ročník 2006, 2007</v>
          </cell>
          <cell r="D11" t="str">
            <v>sestava s míčem</v>
          </cell>
          <cell r="E11" t="str">
            <v>sestava s libovolným náčiním</v>
          </cell>
        </row>
        <row r="12">
          <cell r="B12" t="str">
            <v>6.kategorie - Juniorky, ročník 2003 až 2005</v>
          </cell>
          <cell r="D12" t="str">
            <v>sestava s kužely</v>
          </cell>
          <cell r="E12" t="str">
            <v>sestava s libovolným náčiním</v>
          </cell>
        </row>
        <row r="13">
          <cell r="B13" t="str">
            <v>7.kategorie - Seniorky, ročník 2002 a starší</v>
          </cell>
          <cell r="D13" t="str">
            <v>sestava se stuhou</v>
          </cell>
          <cell r="E13" t="str">
            <v>sestava s libovolným náčiním</v>
          </cell>
        </row>
        <row r="14">
          <cell r="B14" t="str">
            <v>8.kategorie - Kadetky mladší, ročník 2006, 2007</v>
          </cell>
          <cell r="D14" t="str">
            <v>sestava s míčem</v>
          </cell>
          <cell r="E14" t="str">
            <v>sestava s libovolným náčiním</v>
          </cell>
        </row>
        <row r="15">
          <cell r="B15" t="str">
            <v>9.kategorie - Kadetky starší, ročník 2003 - 2005</v>
          </cell>
          <cell r="D15" t="str">
            <v>sestava s kužely</v>
          </cell>
          <cell r="E15" t="str">
            <v>sestava s libovolným náčiním</v>
          </cell>
        </row>
        <row r="16">
          <cell r="B16" t="str">
            <v>10.kategorie - Dorostenky, ročník 2002 a starší</v>
          </cell>
          <cell r="D16" t="str">
            <v>sestava s obručí</v>
          </cell>
          <cell r="E16" t="str">
            <v>sestava s libovolným náčiním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opLeftCell="A100" workbookViewId="0">
      <selection activeCell="E115" sqref="E115"/>
    </sheetView>
  </sheetViews>
  <sheetFormatPr defaultRowHeight="12.75"/>
  <cols>
    <col min="1" max="1" width="8.140625" style="23" bestFit="1" customWidth="1"/>
    <col min="2" max="2" width="8.7109375" style="23" bestFit="1" customWidth="1"/>
    <col min="3" max="3" width="26.42578125" style="24" bestFit="1" customWidth="1"/>
    <col min="4" max="4" width="11" style="23" bestFit="1" customWidth="1"/>
    <col min="5" max="5" width="26.85546875" style="25" bestFit="1" customWidth="1"/>
    <col min="6" max="6" width="8.7109375" style="23" bestFit="1" customWidth="1"/>
    <col min="7" max="7" width="14.5703125" style="24" hidden="1" customWidth="1"/>
    <col min="8" max="8" width="17.28515625" style="24" hidden="1" customWidth="1"/>
    <col min="9" max="9" width="12.5703125" style="24" hidden="1" customWidth="1"/>
    <col min="10" max="10" width="16.42578125" style="24" hidden="1" customWidth="1"/>
    <col min="11" max="11" width="46.5703125" style="26" bestFit="1" customWidth="1"/>
    <col min="12" max="16384" width="9.140625" style="26"/>
  </cols>
  <sheetData>
    <row r="1" spans="1:11">
      <c r="A1" s="23" t="s">
        <v>15</v>
      </c>
      <c r="B1" s="23" t="s">
        <v>16</v>
      </c>
      <c r="C1" s="26" t="s">
        <v>17</v>
      </c>
      <c r="D1" s="23" t="s">
        <v>2</v>
      </c>
      <c r="E1" s="24" t="s">
        <v>3</v>
      </c>
      <c r="F1" s="23" t="s">
        <v>4</v>
      </c>
      <c r="G1" s="24" t="s">
        <v>1</v>
      </c>
      <c r="H1" s="24" t="s">
        <v>18</v>
      </c>
      <c r="I1" s="24" t="s">
        <v>20</v>
      </c>
      <c r="J1" s="24" t="s">
        <v>19</v>
      </c>
      <c r="K1" s="26" t="s">
        <v>21</v>
      </c>
    </row>
    <row r="2" spans="1:11">
      <c r="A2" s="307">
        <v>1</v>
      </c>
      <c r="B2" s="307">
        <v>1</v>
      </c>
      <c r="C2" s="308" t="s">
        <v>1428</v>
      </c>
      <c r="D2" s="307">
        <v>2012</v>
      </c>
      <c r="E2" s="309" t="s">
        <v>1429</v>
      </c>
      <c r="F2" s="308" t="s">
        <v>1049</v>
      </c>
      <c r="G2" s="310"/>
      <c r="H2" s="310"/>
      <c r="I2" s="308"/>
      <c r="J2" s="308"/>
      <c r="K2" s="309" t="s">
        <v>1412</v>
      </c>
    </row>
    <row r="3" spans="1:11">
      <c r="A3" s="307">
        <v>1</v>
      </c>
      <c r="B3" s="307">
        <v>3</v>
      </c>
      <c r="C3" s="308" t="s">
        <v>1434</v>
      </c>
      <c r="D3" s="307">
        <v>2012</v>
      </c>
      <c r="E3" s="309" t="s">
        <v>1427</v>
      </c>
      <c r="F3" s="308" t="s">
        <v>1430</v>
      </c>
      <c r="G3" s="310"/>
      <c r="H3" s="310"/>
      <c r="I3" s="308"/>
      <c r="J3" s="308"/>
      <c r="K3" s="309" t="s">
        <v>1412</v>
      </c>
    </row>
    <row r="4" spans="1:11">
      <c r="A4" s="307">
        <v>1</v>
      </c>
      <c r="B4" s="307">
        <v>4</v>
      </c>
      <c r="C4" s="308" t="s">
        <v>1500</v>
      </c>
      <c r="D4" s="307">
        <v>2012</v>
      </c>
      <c r="E4" s="309" t="s">
        <v>14</v>
      </c>
      <c r="F4" s="308" t="s">
        <v>1049</v>
      </c>
      <c r="G4" s="310"/>
      <c r="H4" s="310"/>
      <c r="I4" s="308"/>
      <c r="J4" s="308"/>
      <c r="K4" s="309" t="s">
        <v>1412</v>
      </c>
    </row>
    <row r="5" spans="1:11">
      <c r="A5" s="307">
        <v>1</v>
      </c>
      <c r="B5" s="307">
        <v>6</v>
      </c>
      <c r="C5" s="308" t="s">
        <v>1499</v>
      </c>
      <c r="D5" s="307">
        <v>2012</v>
      </c>
      <c r="E5" s="309" t="s">
        <v>14</v>
      </c>
      <c r="F5" s="308" t="s">
        <v>1049</v>
      </c>
      <c r="G5" s="310"/>
      <c r="H5" s="310"/>
      <c r="I5" s="308"/>
      <c r="J5" s="308"/>
      <c r="K5" s="309" t="s">
        <v>1412</v>
      </c>
    </row>
    <row r="6" spans="1:11">
      <c r="A6" s="275">
        <v>2</v>
      </c>
      <c r="B6" s="275">
        <v>1</v>
      </c>
      <c r="C6" s="165" t="s">
        <v>1444</v>
      </c>
      <c r="D6" s="275">
        <v>2011</v>
      </c>
      <c r="E6" s="166" t="s">
        <v>1443</v>
      </c>
      <c r="F6" s="165" t="s">
        <v>1049</v>
      </c>
      <c r="G6" s="277" t="s">
        <v>1301</v>
      </c>
      <c r="H6" s="277" t="s">
        <v>1302</v>
      </c>
      <c r="I6" s="165" t="e">
        <f>VLOOKUP(G6,Příjmení!$A$1:$B$999,2,FALSE)</f>
        <v>#N/A</v>
      </c>
      <c r="J6" s="165" t="str">
        <f>VLOOKUP(H6,Jména!$A$1:$B$997,2,FALSE)</f>
        <v>Ester</v>
      </c>
      <c r="K6" s="166" t="s">
        <v>1413</v>
      </c>
    </row>
    <row r="7" spans="1:11">
      <c r="A7" s="275">
        <v>2</v>
      </c>
      <c r="B7" s="275">
        <v>2</v>
      </c>
      <c r="C7" s="306" t="s">
        <v>1432</v>
      </c>
      <c r="D7" s="275">
        <v>2011</v>
      </c>
      <c r="E7" s="306" t="s">
        <v>1433</v>
      </c>
      <c r="F7" s="165" t="s">
        <v>1049</v>
      </c>
      <c r="G7" s="277" t="s">
        <v>499</v>
      </c>
      <c r="H7" s="277" t="s">
        <v>1063</v>
      </c>
      <c r="I7" s="165" t="str">
        <f>VLOOKUP(G7,Příjmení!$A$1:$B$999,2,FALSE)</f>
        <v>Kučerové</v>
      </c>
      <c r="J7" s="165" t="str">
        <f>VLOOKUP(H7,Jména!$A$1:$B$997,2,FALSE)</f>
        <v>Emě</v>
      </c>
      <c r="K7" s="166" t="s">
        <v>1413</v>
      </c>
    </row>
    <row r="8" spans="1:11">
      <c r="A8" s="275">
        <v>2</v>
      </c>
      <c r="B8" s="275">
        <v>3</v>
      </c>
      <c r="C8" s="306" t="s">
        <v>1435</v>
      </c>
      <c r="D8" s="275">
        <v>2011</v>
      </c>
      <c r="E8" s="306" t="s">
        <v>1429</v>
      </c>
      <c r="F8" s="165" t="s">
        <v>1049</v>
      </c>
      <c r="G8" s="277"/>
      <c r="H8" s="277"/>
      <c r="I8" s="165"/>
      <c r="J8" s="165"/>
      <c r="K8" s="166" t="s">
        <v>1413</v>
      </c>
    </row>
    <row r="9" spans="1:11">
      <c r="A9" s="275">
        <v>2</v>
      </c>
      <c r="B9" s="275">
        <v>4</v>
      </c>
      <c r="C9" s="306" t="s">
        <v>1436</v>
      </c>
      <c r="D9" s="275">
        <v>2011</v>
      </c>
      <c r="E9" s="306" t="s">
        <v>1437</v>
      </c>
      <c r="F9" s="165" t="s">
        <v>1049</v>
      </c>
      <c r="G9" s="277"/>
      <c r="H9" s="277"/>
      <c r="I9" s="165"/>
      <c r="J9" s="165"/>
      <c r="K9" s="166" t="s">
        <v>1413</v>
      </c>
    </row>
    <row r="10" spans="1:11">
      <c r="A10" s="275">
        <v>2</v>
      </c>
      <c r="B10" s="275">
        <v>6</v>
      </c>
      <c r="C10" s="306" t="s">
        <v>1438</v>
      </c>
      <c r="D10" s="275">
        <v>2011</v>
      </c>
      <c r="E10" s="306" t="s">
        <v>1458</v>
      </c>
      <c r="F10" s="165" t="s">
        <v>1049</v>
      </c>
      <c r="G10" s="277"/>
      <c r="H10" s="277"/>
      <c r="I10" s="165"/>
      <c r="J10" s="165"/>
      <c r="K10" s="166" t="s">
        <v>1413</v>
      </c>
    </row>
    <row r="11" spans="1:11">
      <c r="A11" s="275">
        <v>2</v>
      </c>
      <c r="B11" s="275">
        <v>7</v>
      </c>
      <c r="C11" s="306" t="s">
        <v>1440</v>
      </c>
      <c r="D11" s="275">
        <v>2011</v>
      </c>
      <c r="E11" s="306" t="s">
        <v>1441</v>
      </c>
      <c r="F11" s="165" t="s">
        <v>1049</v>
      </c>
      <c r="G11" s="277" t="s">
        <v>1304</v>
      </c>
      <c r="H11" s="277" t="s">
        <v>101</v>
      </c>
      <c r="I11" s="165" t="e">
        <f>VLOOKUP(G11,Příjmení!$A$1:$B$999,2,FALSE)</f>
        <v>#N/A</v>
      </c>
      <c r="J11" s="165" t="str">
        <f>VLOOKUP(H11,Jména!$A$1:$B$997,2,FALSE)</f>
        <v>Kateřině</v>
      </c>
      <c r="K11" s="166" t="s">
        <v>1413</v>
      </c>
    </row>
    <row r="12" spans="1:11">
      <c r="A12" s="275">
        <v>2</v>
      </c>
      <c r="B12" s="275">
        <v>8</v>
      </c>
      <c r="C12" s="306" t="s">
        <v>1442</v>
      </c>
      <c r="D12" s="275">
        <v>2011</v>
      </c>
      <c r="E12" s="306" t="s">
        <v>1443</v>
      </c>
      <c r="F12" s="165" t="s">
        <v>1049</v>
      </c>
      <c r="G12" s="277"/>
      <c r="H12" s="277"/>
      <c r="I12" s="165"/>
      <c r="J12" s="165"/>
      <c r="K12" s="166" t="s">
        <v>1413</v>
      </c>
    </row>
    <row r="13" spans="1:11">
      <c r="A13" s="275">
        <v>2</v>
      </c>
      <c r="B13" s="275">
        <v>9</v>
      </c>
      <c r="C13" s="306" t="s">
        <v>1503</v>
      </c>
      <c r="D13" s="275">
        <v>2011</v>
      </c>
      <c r="E13" s="306" t="s">
        <v>14</v>
      </c>
      <c r="F13" s="165" t="s">
        <v>1049</v>
      </c>
      <c r="G13" s="277"/>
      <c r="H13" s="277"/>
      <c r="I13" s="165"/>
      <c r="J13" s="165"/>
      <c r="K13" s="166" t="s">
        <v>1413</v>
      </c>
    </row>
    <row r="14" spans="1:11">
      <c r="A14" s="275">
        <v>2</v>
      </c>
      <c r="B14" s="275">
        <v>10</v>
      </c>
      <c r="C14" s="306" t="s">
        <v>1445</v>
      </c>
      <c r="D14" s="275">
        <v>2011</v>
      </c>
      <c r="E14" s="306" t="s">
        <v>1429</v>
      </c>
      <c r="F14" s="165" t="s">
        <v>1049</v>
      </c>
      <c r="G14" s="277"/>
      <c r="H14" s="277"/>
      <c r="I14" s="165"/>
      <c r="J14" s="165"/>
      <c r="K14" s="166" t="s">
        <v>1413</v>
      </c>
    </row>
    <row r="15" spans="1:11">
      <c r="A15" s="275">
        <v>2</v>
      </c>
      <c r="B15" s="275">
        <v>11</v>
      </c>
      <c r="C15" s="306" t="s">
        <v>1446</v>
      </c>
      <c r="D15" s="275">
        <v>2011</v>
      </c>
      <c r="E15" s="306" t="s">
        <v>1437</v>
      </c>
      <c r="F15" s="165" t="s">
        <v>1049</v>
      </c>
      <c r="G15" s="277"/>
      <c r="H15" s="277"/>
      <c r="I15" s="165"/>
      <c r="J15" s="165"/>
      <c r="K15" s="166" t="s">
        <v>1413</v>
      </c>
    </row>
    <row r="16" spans="1:11">
      <c r="A16" s="275">
        <v>2</v>
      </c>
      <c r="B16" s="275">
        <v>13</v>
      </c>
      <c r="C16" s="306" t="s">
        <v>1372</v>
      </c>
      <c r="D16" s="275">
        <v>2011</v>
      </c>
      <c r="E16" s="306" t="s">
        <v>14</v>
      </c>
      <c r="F16" s="165" t="s">
        <v>1049</v>
      </c>
      <c r="G16" s="277"/>
      <c r="H16" s="277"/>
      <c r="I16" s="165"/>
      <c r="J16" s="165"/>
      <c r="K16" s="166" t="s">
        <v>1413</v>
      </c>
    </row>
    <row r="17" spans="1:11">
      <c r="A17" s="275">
        <v>2</v>
      </c>
      <c r="B17" s="275">
        <v>14</v>
      </c>
      <c r="C17" s="306" t="s">
        <v>1447</v>
      </c>
      <c r="D17" s="275">
        <v>2011</v>
      </c>
      <c r="E17" s="306" t="s">
        <v>1433</v>
      </c>
      <c r="F17" s="165" t="s">
        <v>1049</v>
      </c>
      <c r="G17" s="277"/>
      <c r="H17" s="277"/>
      <c r="I17" s="165"/>
      <c r="J17" s="165"/>
      <c r="K17" s="166" t="s">
        <v>1413</v>
      </c>
    </row>
    <row r="18" spans="1:11">
      <c r="A18" s="275">
        <v>2</v>
      </c>
      <c r="B18" s="275">
        <v>15</v>
      </c>
      <c r="C18" s="165" t="s">
        <v>1448</v>
      </c>
      <c r="D18" s="275">
        <v>2011</v>
      </c>
      <c r="E18" s="166" t="s">
        <v>1443</v>
      </c>
      <c r="F18" s="165" t="s">
        <v>1049</v>
      </c>
      <c r="G18" s="277" t="s">
        <v>1305</v>
      </c>
      <c r="H18" s="277" t="s">
        <v>1306</v>
      </c>
      <c r="I18" s="165" t="e">
        <f>VLOOKUP(G18,Příjmení!$A$1:$B$999,2,FALSE)</f>
        <v>#N/A</v>
      </c>
      <c r="J18" s="165" t="str">
        <f>VLOOKUP(H18,Jména!$A$1:$B$997,2,FALSE)</f>
        <v>Sofii</v>
      </c>
      <c r="K18" s="166" t="s">
        <v>1413</v>
      </c>
    </row>
    <row r="19" spans="1:11">
      <c r="A19" s="254">
        <v>3</v>
      </c>
      <c r="B19" s="254">
        <v>1</v>
      </c>
      <c r="C19" s="256" t="s">
        <v>1449</v>
      </c>
      <c r="D19" s="254">
        <v>2010</v>
      </c>
      <c r="E19" s="256" t="s">
        <v>1450</v>
      </c>
      <c r="F19" s="255" t="s">
        <v>1049</v>
      </c>
      <c r="G19" s="311" t="s">
        <v>1310</v>
      </c>
      <c r="H19" s="311" t="s">
        <v>148</v>
      </c>
      <c r="I19" s="255" t="e">
        <f>VLOOKUP(G19,Příjmení!$A$1:$B$999,2,FALSE)</f>
        <v>#N/A</v>
      </c>
      <c r="J19" s="255" t="str">
        <f>VLOOKUP(H19,Jména!$A$1:$B$997,2,FALSE)</f>
        <v>Anně</v>
      </c>
      <c r="K19" s="256" t="s">
        <v>1414</v>
      </c>
    </row>
    <row r="20" spans="1:11">
      <c r="A20" s="254">
        <v>3</v>
      </c>
      <c r="B20" s="254">
        <v>3</v>
      </c>
      <c r="C20" s="304" t="s">
        <v>1452</v>
      </c>
      <c r="D20" s="254">
        <v>2010</v>
      </c>
      <c r="E20" s="256" t="s">
        <v>1443</v>
      </c>
      <c r="F20" s="255" t="s">
        <v>1049</v>
      </c>
      <c r="G20" s="311"/>
      <c r="H20" s="311"/>
      <c r="I20" s="255"/>
      <c r="J20" s="255"/>
      <c r="K20" s="256" t="s">
        <v>1414</v>
      </c>
    </row>
    <row r="21" spans="1:11">
      <c r="A21" s="254">
        <v>3</v>
      </c>
      <c r="B21" s="254">
        <v>4</v>
      </c>
      <c r="C21" s="304" t="s">
        <v>1587</v>
      </c>
      <c r="D21" s="254">
        <v>2010</v>
      </c>
      <c r="E21" s="256" t="s">
        <v>1373</v>
      </c>
      <c r="F21" s="255" t="s">
        <v>1049</v>
      </c>
      <c r="G21" s="311"/>
      <c r="H21" s="311"/>
      <c r="I21" s="255"/>
      <c r="J21" s="255"/>
      <c r="K21" s="256" t="s">
        <v>1414</v>
      </c>
    </row>
    <row r="22" spans="1:11">
      <c r="A22" s="254">
        <v>3</v>
      </c>
      <c r="B22" s="254">
        <v>5</v>
      </c>
      <c r="C22" s="304" t="s">
        <v>1501</v>
      </c>
      <c r="D22" s="254">
        <v>2010</v>
      </c>
      <c r="E22" s="256" t="s">
        <v>1482</v>
      </c>
      <c r="F22" s="255" t="s">
        <v>1498</v>
      </c>
      <c r="G22" s="311"/>
      <c r="H22" s="311"/>
      <c r="I22" s="255"/>
      <c r="J22" s="255"/>
      <c r="K22" s="256" t="s">
        <v>1414</v>
      </c>
    </row>
    <row r="23" spans="1:11">
      <c r="A23" s="254">
        <v>3</v>
      </c>
      <c r="B23" s="254">
        <v>6</v>
      </c>
      <c r="C23" s="304" t="s">
        <v>1453</v>
      </c>
      <c r="D23" s="254">
        <v>2010</v>
      </c>
      <c r="E23" s="256" t="s">
        <v>1454</v>
      </c>
      <c r="F23" s="255" t="s">
        <v>1049</v>
      </c>
      <c r="G23" s="311"/>
      <c r="H23" s="311"/>
      <c r="I23" s="255"/>
      <c r="J23" s="255"/>
      <c r="K23" s="256" t="s">
        <v>1414</v>
      </c>
    </row>
    <row r="24" spans="1:11">
      <c r="A24" s="254">
        <v>3</v>
      </c>
      <c r="B24" s="254">
        <v>8</v>
      </c>
      <c r="C24" s="304" t="s">
        <v>1384</v>
      </c>
      <c r="D24" s="254">
        <v>2010</v>
      </c>
      <c r="E24" s="256" t="s">
        <v>1373</v>
      </c>
      <c r="F24" s="255" t="s">
        <v>1049</v>
      </c>
      <c r="G24" s="311"/>
      <c r="H24" s="311"/>
      <c r="I24" s="255"/>
      <c r="J24" s="255"/>
      <c r="K24" s="256" t="s">
        <v>1414</v>
      </c>
    </row>
    <row r="25" spans="1:11">
      <c r="A25" s="254">
        <v>3</v>
      </c>
      <c r="B25" s="254">
        <v>9</v>
      </c>
      <c r="C25" s="304" t="s">
        <v>1455</v>
      </c>
      <c r="D25" s="254">
        <v>2010</v>
      </c>
      <c r="E25" s="256" t="s">
        <v>1456</v>
      </c>
      <c r="F25" s="255" t="s">
        <v>1049</v>
      </c>
      <c r="G25" s="311"/>
      <c r="H25" s="311"/>
      <c r="I25" s="255"/>
      <c r="J25" s="255"/>
      <c r="K25" s="256" t="s">
        <v>1414</v>
      </c>
    </row>
    <row r="26" spans="1:11">
      <c r="A26" s="254">
        <v>3</v>
      </c>
      <c r="B26" s="254">
        <v>10</v>
      </c>
      <c r="C26" s="304" t="s">
        <v>1457</v>
      </c>
      <c r="D26" s="254">
        <v>2010</v>
      </c>
      <c r="E26" s="256" t="s">
        <v>1458</v>
      </c>
      <c r="F26" s="255" t="s">
        <v>1049</v>
      </c>
      <c r="G26" s="311"/>
      <c r="H26" s="311"/>
      <c r="I26" s="255"/>
      <c r="J26" s="255"/>
      <c r="K26" s="256" t="s">
        <v>1414</v>
      </c>
    </row>
    <row r="27" spans="1:11">
      <c r="A27" s="254">
        <v>3</v>
      </c>
      <c r="B27" s="254">
        <v>11</v>
      </c>
      <c r="C27" s="304" t="s">
        <v>1383</v>
      </c>
      <c r="D27" s="254">
        <v>2010</v>
      </c>
      <c r="E27" s="256" t="s">
        <v>14</v>
      </c>
      <c r="F27" s="255" t="s">
        <v>1049</v>
      </c>
      <c r="G27" s="311"/>
      <c r="H27" s="311"/>
      <c r="I27" s="255"/>
      <c r="J27" s="255"/>
      <c r="K27" s="256" t="s">
        <v>1414</v>
      </c>
    </row>
    <row r="28" spans="1:11">
      <c r="A28" s="254">
        <v>3</v>
      </c>
      <c r="B28" s="254">
        <v>12</v>
      </c>
      <c r="C28" s="304" t="s">
        <v>1459</v>
      </c>
      <c r="D28" s="254">
        <v>2010</v>
      </c>
      <c r="E28" s="256" t="s">
        <v>1441</v>
      </c>
      <c r="F28" s="255" t="s">
        <v>1049</v>
      </c>
      <c r="G28" s="311"/>
      <c r="H28" s="311"/>
      <c r="I28" s="255"/>
      <c r="J28" s="255"/>
      <c r="K28" s="256" t="s">
        <v>1414</v>
      </c>
    </row>
    <row r="29" spans="1:11">
      <c r="A29" s="254">
        <v>3</v>
      </c>
      <c r="B29" s="254">
        <v>13</v>
      </c>
      <c r="C29" s="304" t="s">
        <v>1460</v>
      </c>
      <c r="D29" s="254">
        <v>2010</v>
      </c>
      <c r="E29" s="256" t="s">
        <v>1437</v>
      </c>
      <c r="F29" s="255" t="s">
        <v>1049</v>
      </c>
      <c r="G29" s="311"/>
      <c r="H29" s="311"/>
      <c r="I29" s="255"/>
      <c r="J29" s="255"/>
      <c r="K29" s="256" t="s">
        <v>1414</v>
      </c>
    </row>
    <row r="30" spans="1:11">
      <c r="A30" s="254">
        <v>3</v>
      </c>
      <c r="B30" s="254">
        <v>14</v>
      </c>
      <c r="C30" s="304" t="s">
        <v>1461</v>
      </c>
      <c r="D30" s="254">
        <v>2010</v>
      </c>
      <c r="E30" s="256" t="s">
        <v>1433</v>
      </c>
      <c r="F30" s="255" t="s">
        <v>1049</v>
      </c>
      <c r="G30" s="311"/>
      <c r="H30" s="311"/>
      <c r="I30" s="255"/>
      <c r="J30" s="255"/>
      <c r="K30" s="256" t="s">
        <v>1414</v>
      </c>
    </row>
    <row r="31" spans="1:11">
      <c r="A31" s="254">
        <v>3</v>
      </c>
      <c r="B31" s="254">
        <v>15</v>
      </c>
      <c r="C31" s="304" t="s">
        <v>1377</v>
      </c>
      <c r="D31" s="254">
        <v>2010</v>
      </c>
      <c r="E31" s="256" t="s">
        <v>1378</v>
      </c>
      <c r="F31" s="255" t="s">
        <v>1049</v>
      </c>
      <c r="G31" s="311"/>
      <c r="H31" s="311"/>
      <c r="I31" s="255"/>
      <c r="J31" s="255"/>
      <c r="K31" s="256" t="s">
        <v>1414</v>
      </c>
    </row>
    <row r="32" spans="1:11">
      <c r="A32" s="254">
        <v>3</v>
      </c>
      <c r="B32" s="254">
        <v>16</v>
      </c>
      <c r="C32" s="304" t="s">
        <v>1462</v>
      </c>
      <c r="D32" s="254">
        <v>2010</v>
      </c>
      <c r="E32" s="256" t="s">
        <v>1429</v>
      </c>
      <c r="F32" s="255" t="s">
        <v>1049</v>
      </c>
      <c r="G32" s="311"/>
      <c r="H32" s="311"/>
      <c r="I32" s="255"/>
      <c r="J32" s="255"/>
      <c r="K32" s="256" t="s">
        <v>1414</v>
      </c>
    </row>
    <row r="33" spans="1:11">
      <c r="A33" s="254">
        <v>3</v>
      </c>
      <c r="B33" s="254">
        <v>17</v>
      </c>
      <c r="C33" s="304" t="s">
        <v>1463</v>
      </c>
      <c r="D33" s="254">
        <v>2010</v>
      </c>
      <c r="E33" s="256" t="s">
        <v>1437</v>
      </c>
      <c r="F33" s="255" t="s">
        <v>1049</v>
      </c>
      <c r="G33" s="311"/>
      <c r="H33" s="311"/>
      <c r="I33" s="255"/>
      <c r="J33" s="255"/>
      <c r="K33" s="256" t="s">
        <v>1414</v>
      </c>
    </row>
    <row r="34" spans="1:11">
      <c r="A34" s="254">
        <v>3</v>
      </c>
      <c r="B34" s="254">
        <v>19</v>
      </c>
      <c r="C34" s="304" t="s">
        <v>1464</v>
      </c>
      <c r="D34" s="254">
        <v>2010</v>
      </c>
      <c r="E34" s="256" t="s">
        <v>1443</v>
      </c>
      <c r="F34" s="255" t="s">
        <v>1049</v>
      </c>
      <c r="G34" s="311"/>
      <c r="H34" s="311"/>
      <c r="I34" s="255"/>
      <c r="J34" s="255"/>
      <c r="K34" s="256" t="s">
        <v>1414</v>
      </c>
    </row>
    <row r="35" spans="1:11">
      <c r="A35" s="254">
        <v>3</v>
      </c>
      <c r="B35" s="254">
        <v>20</v>
      </c>
      <c r="C35" s="304" t="s">
        <v>1465</v>
      </c>
      <c r="D35" s="254">
        <v>2010</v>
      </c>
      <c r="E35" s="256" t="s">
        <v>1454</v>
      </c>
      <c r="F35" s="255" t="s">
        <v>1049</v>
      </c>
      <c r="G35" s="311"/>
      <c r="H35" s="311"/>
      <c r="I35" s="255"/>
      <c r="J35" s="255"/>
      <c r="K35" s="256" t="s">
        <v>1414</v>
      </c>
    </row>
    <row r="36" spans="1:11">
      <c r="A36" s="254">
        <v>3</v>
      </c>
      <c r="B36" s="254">
        <v>21</v>
      </c>
      <c r="C36" s="304" t="s">
        <v>1426</v>
      </c>
      <c r="D36" s="254">
        <v>2010</v>
      </c>
      <c r="E36" s="256" t="s">
        <v>1427</v>
      </c>
      <c r="F36" s="255" t="s">
        <v>1430</v>
      </c>
      <c r="G36" s="311"/>
      <c r="H36" s="311"/>
      <c r="I36" s="255"/>
      <c r="J36" s="255"/>
      <c r="K36" s="256" t="s">
        <v>1414</v>
      </c>
    </row>
    <row r="37" spans="1:11">
      <c r="A37" s="254">
        <v>3</v>
      </c>
      <c r="B37" s="254">
        <v>22</v>
      </c>
      <c r="C37" s="304" t="s">
        <v>1502</v>
      </c>
      <c r="D37" s="254">
        <v>2010</v>
      </c>
      <c r="E37" s="256" t="s">
        <v>1482</v>
      </c>
      <c r="F37" s="255" t="s">
        <v>1498</v>
      </c>
      <c r="G37" s="311"/>
      <c r="H37" s="311"/>
      <c r="I37" s="255"/>
      <c r="J37" s="255"/>
      <c r="K37" s="256" t="s">
        <v>1414</v>
      </c>
    </row>
    <row r="38" spans="1:11">
      <c r="A38" s="254">
        <v>3</v>
      </c>
      <c r="B38" s="254">
        <v>23</v>
      </c>
      <c r="C38" s="304" t="s">
        <v>1385</v>
      </c>
      <c r="D38" s="254">
        <v>2010</v>
      </c>
      <c r="E38" s="256" t="s">
        <v>1373</v>
      </c>
      <c r="F38" s="255" t="s">
        <v>1049</v>
      </c>
      <c r="G38" s="311"/>
      <c r="H38" s="311"/>
      <c r="I38" s="255"/>
      <c r="J38" s="255"/>
      <c r="K38" s="256" t="s">
        <v>1414</v>
      </c>
    </row>
    <row r="39" spans="1:11">
      <c r="A39" s="254">
        <v>3</v>
      </c>
      <c r="B39" s="254">
        <v>24</v>
      </c>
      <c r="C39" s="304" t="s">
        <v>1466</v>
      </c>
      <c r="D39" s="254">
        <v>2010</v>
      </c>
      <c r="E39" s="256" t="s">
        <v>1439</v>
      </c>
      <c r="F39" s="255" t="s">
        <v>1049</v>
      </c>
      <c r="G39" s="311"/>
      <c r="H39" s="311"/>
      <c r="I39" s="255"/>
      <c r="J39" s="255"/>
      <c r="K39" s="256" t="s">
        <v>1414</v>
      </c>
    </row>
    <row r="40" spans="1:11">
      <c r="A40" s="254">
        <v>3</v>
      </c>
      <c r="B40" s="254">
        <v>25</v>
      </c>
      <c r="C40" s="304" t="s">
        <v>1467</v>
      </c>
      <c r="D40" s="254">
        <v>2010</v>
      </c>
      <c r="E40" s="256" t="s">
        <v>1437</v>
      </c>
      <c r="F40" s="255" t="s">
        <v>1049</v>
      </c>
      <c r="G40" s="311"/>
      <c r="H40" s="311"/>
      <c r="I40" s="255"/>
      <c r="J40" s="255"/>
      <c r="K40" s="256" t="s">
        <v>1414</v>
      </c>
    </row>
    <row r="41" spans="1:11">
      <c r="A41" s="254">
        <v>3</v>
      </c>
      <c r="B41" s="254">
        <v>26</v>
      </c>
      <c r="C41" s="304" t="s">
        <v>1468</v>
      </c>
      <c r="D41" s="254">
        <v>2010</v>
      </c>
      <c r="E41" s="256" t="s">
        <v>1433</v>
      </c>
      <c r="F41" s="255" t="s">
        <v>1049</v>
      </c>
      <c r="G41" s="311"/>
      <c r="H41" s="311"/>
      <c r="I41" s="255"/>
      <c r="J41" s="255"/>
      <c r="K41" s="256" t="s">
        <v>1414</v>
      </c>
    </row>
    <row r="42" spans="1:11">
      <c r="A42" s="254">
        <v>3</v>
      </c>
      <c r="B42" s="254">
        <v>27</v>
      </c>
      <c r="C42" s="304" t="s">
        <v>1386</v>
      </c>
      <c r="D42" s="254">
        <v>2010</v>
      </c>
      <c r="E42" s="256" t="s">
        <v>1382</v>
      </c>
      <c r="F42" s="255" t="s">
        <v>1049</v>
      </c>
      <c r="G42" s="311"/>
      <c r="H42" s="311"/>
      <c r="I42" s="255"/>
      <c r="J42" s="255"/>
      <c r="K42" s="256" t="s">
        <v>1414</v>
      </c>
    </row>
    <row r="43" spans="1:11">
      <c r="A43" s="254">
        <v>3</v>
      </c>
      <c r="B43" s="254">
        <v>29</v>
      </c>
      <c r="C43" s="304" t="s">
        <v>1469</v>
      </c>
      <c r="D43" s="254">
        <v>2010</v>
      </c>
      <c r="E43" s="256" t="s">
        <v>1443</v>
      </c>
      <c r="F43" s="255" t="s">
        <v>1049</v>
      </c>
      <c r="G43" s="311"/>
      <c r="H43" s="311"/>
      <c r="I43" s="255"/>
      <c r="J43" s="255"/>
      <c r="K43" s="256" t="s">
        <v>1414</v>
      </c>
    </row>
    <row r="44" spans="1:11">
      <c r="A44" s="254">
        <v>3</v>
      </c>
      <c r="B44" s="254">
        <v>30</v>
      </c>
      <c r="C44" s="304" t="s">
        <v>1470</v>
      </c>
      <c r="D44" s="254">
        <v>2010</v>
      </c>
      <c r="E44" s="256" t="s">
        <v>1437</v>
      </c>
      <c r="F44" s="255" t="s">
        <v>1049</v>
      </c>
      <c r="G44" s="311"/>
      <c r="H44" s="311"/>
      <c r="I44" s="255"/>
      <c r="J44" s="255"/>
      <c r="K44" s="256" t="s">
        <v>1414</v>
      </c>
    </row>
    <row r="45" spans="1:11">
      <c r="A45" s="254">
        <v>3</v>
      </c>
      <c r="B45" s="254">
        <v>31</v>
      </c>
      <c r="C45" s="304" t="s">
        <v>1471</v>
      </c>
      <c r="D45" s="254">
        <v>2010</v>
      </c>
      <c r="E45" s="256" t="s">
        <v>1472</v>
      </c>
      <c r="F45" s="255" t="s">
        <v>1049</v>
      </c>
      <c r="G45" s="311"/>
      <c r="H45" s="311"/>
      <c r="I45" s="255"/>
      <c r="J45" s="255"/>
      <c r="K45" s="256" t="s">
        <v>1414</v>
      </c>
    </row>
    <row r="46" spans="1:11">
      <c r="A46" s="254">
        <v>3</v>
      </c>
      <c r="B46" s="254">
        <v>32</v>
      </c>
      <c r="C46" s="304" t="s">
        <v>1473</v>
      </c>
      <c r="D46" s="254">
        <v>2010</v>
      </c>
      <c r="E46" s="256" t="s">
        <v>1443</v>
      </c>
      <c r="F46" s="255" t="s">
        <v>1049</v>
      </c>
      <c r="G46" s="311"/>
      <c r="H46" s="311"/>
      <c r="I46" s="255"/>
      <c r="J46" s="255"/>
      <c r="K46" s="256" t="s">
        <v>1414</v>
      </c>
    </row>
    <row r="47" spans="1:11" ht="12.75" customHeight="1">
      <c r="A47" s="322">
        <v>4</v>
      </c>
      <c r="B47" s="322">
        <v>1</v>
      </c>
      <c r="C47" s="414" t="s">
        <v>1474</v>
      </c>
      <c r="D47" s="322">
        <v>2009</v>
      </c>
      <c r="E47" s="323" t="s">
        <v>1437</v>
      </c>
      <c r="F47" s="324" t="s">
        <v>1049</v>
      </c>
      <c r="G47" s="325"/>
      <c r="H47" s="325"/>
      <c r="I47" s="324"/>
      <c r="J47" s="324"/>
      <c r="K47" s="323" t="s">
        <v>1415</v>
      </c>
    </row>
    <row r="48" spans="1:11" ht="12.75" customHeight="1">
      <c r="A48" s="322">
        <v>4</v>
      </c>
      <c r="B48" s="322">
        <v>3</v>
      </c>
      <c r="C48" s="323" t="s">
        <v>1478</v>
      </c>
      <c r="D48" s="322">
        <v>2009</v>
      </c>
      <c r="E48" s="323" t="s">
        <v>1451</v>
      </c>
      <c r="F48" s="324" t="s">
        <v>1049</v>
      </c>
      <c r="G48" s="325"/>
      <c r="H48" s="325"/>
      <c r="I48" s="324"/>
      <c r="J48" s="324"/>
      <c r="K48" s="323" t="s">
        <v>1415</v>
      </c>
    </row>
    <row r="49" spans="1:13">
      <c r="A49" s="322">
        <v>4</v>
      </c>
      <c r="B49" s="322">
        <v>4</v>
      </c>
      <c r="C49" s="323" t="s">
        <v>1479</v>
      </c>
      <c r="D49" s="322">
        <v>2009</v>
      </c>
      <c r="E49" s="323" t="s">
        <v>1482</v>
      </c>
      <c r="F49" s="324" t="s">
        <v>1498</v>
      </c>
      <c r="G49" s="325"/>
      <c r="H49" s="325"/>
      <c r="I49" s="324"/>
      <c r="J49" s="324"/>
      <c r="K49" s="323" t="s">
        <v>1415</v>
      </c>
    </row>
    <row r="50" spans="1:13">
      <c r="A50" s="322">
        <v>4</v>
      </c>
      <c r="B50" s="322">
        <v>5</v>
      </c>
      <c r="C50" s="323" t="s">
        <v>1483</v>
      </c>
      <c r="D50" s="322">
        <v>2009</v>
      </c>
      <c r="E50" s="323" t="s">
        <v>1450</v>
      </c>
      <c r="F50" s="324" t="s">
        <v>1049</v>
      </c>
      <c r="G50" s="325"/>
      <c r="H50" s="325"/>
      <c r="I50" s="324"/>
      <c r="J50" s="324"/>
      <c r="K50" s="323" t="s">
        <v>1415</v>
      </c>
    </row>
    <row r="51" spans="1:13">
      <c r="A51" s="322">
        <v>4</v>
      </c>
      <c r="B51" s="322">
        <v>6</v>
      </c>
      <c r="C51" s="323" t="s">
        <v>1585</v>
      </c>
      <c r="D51" s="322">
        <v>2009</v>
      </c>
      <c r="E51" s="323" t="s">
        <v>1454</v>
      </c>
      <c r="F51" s="324" t="s">
        <v>1049</v>
      </c>
      <c r="G51" s="325"/>
      <c r="H51" s="325"/>
      <c r="I51" s="324"/>
      <c r="J51" s="324"/>
      <c r="K51" s="323" t="s">
        <v>1415</v>
      </c>
    </row>
    <row r="52" spans="1:13">
      <c r="A52" s="322">
        <v>4</v>
      </c>
      <c r="B52" s="322">
        <v>7</v>
      </c>
      <c r="C52" s="323" t="s">
        <v>1586</v>
      </c>
      <c r="D52" s="322">
        <v>2009</v>
      </c>
      <c r="E52" s="323" t="s">
        <v>1373</v>
      </c>
      <c r="F52" s="324" t="s">
        <v>1049</v>
      </c>
      <c r="G52" s="325"/>
      <c r="H52" s="325"/>
      <c r="I52" s="324"/>
      <c r="J52" s="324"/>
      <c r="K52" s="323" t="s">
        <v>1415</v>
      </c>
    </row>
    <row r="53" spans="1:13">
      <c r="A53" s="322">
        <v>4</v>
      </c>
      <c r="B53" s="322">
        <v>9</v>
      </c>
      <c r="C53" s="323" t="s">
        <v>1488</v>
      </c>
      <c r="D53" s="322">
        <v>2009</v>
      </c>
      <c r="E53" s="323" t="s">
        <v>1458</v>
      </c>
      <c r="F53" s="324" t="s">
        <v>1049</v>
      </c>
      <c r="G53" s="325"/>
      <c r="H53" s="325"/>
      <c r="I53" s="324"/>
      <c r="J53" s="324"/>
      <c r="K53" s="323" t="s">
        <v>1415</v>
      </c>
    </row>
    <row r="54" spans="1:13" ht="15" customHeight="1">
      <c r="A54" s="322">
        <v>4</v>
      </c>
      <c r="B54" s="322">
        <v>10</v>
      </c>
      <c r="C54" s="323" t="s">
        <v>1490</v>
      </c>
      <c r="D54" s="322">
        <v>2009</v>
      </c>
      <c r="E54" s="323" t="s">
        <v>1472</v>
      </c>
      <c r="F54" s="324" t="s">
        <v>1049</v>
      </c>
      <c r="G54" s="325"/>
      <c r="H54" s="325"/>
      <c r="I54" s="324"/>
      <c r="J54" s="324"/>
      <c r="K54" s="323" t="s">
        <v>1415</v>
      </c>
      <c r="M54" s="415"/>
    </row>
    <row r="55" spans="1:13">
      <c r="A55" s="322">
        <v>4</v>
      </c>
      <c r="B55" s="322">
        <v>12</v>
      </c>
      <c r="C55" s="323" t="s">
        <v>1492</v>
      </c>
      <c r="D55" s="322">
        <v>2009</v>
      </c>
      <c r="E55" s="323" t="s">
        <v>1493</v>
      </c>
      <c r="F55" s="324" t="s">
        <v>1430</v>
      </c>
      <c r="G55" s="325"/>
      <c r="H55" s="325"/>
      <c r="I55" s="324"/>
      <c r="J55" s="324"/>
      <c r="K55" s="323" t="s">
        <v>1415</v>
      </c>
    </row>
    <row r="56" spans="1:13">
      <c r="A56" s="322">
        <v>4</v>
      </c>
      <c r="B56" s="322">
        <v>13</v>
      </c>
      <c r="C56" s="323" t="s">
        <v>1495</v>
      </c>
      <c r="D56" s="322">
        <v>2009</v>
      </c>
      <c r="E56" s="323" t="s">
        <v>1496</v>
      </c>
      <c r="F56" s="324" t="s">
        <v>1049</v>
      </c>
      <c r="G56" s="325"/>
      <c r="H56" s="325"/>
      <c r="I56" s="324"/>
      <c r="J56" s="324"/>
      <c r="K56" s="323" t="s">
        <v>1415</v>
      </c>
    </row>
    <row r="57" spans="1:13">
      <c r="A57" s="322">
        <v>4</v>
      </c>
      <c r="B57" s="322">
        <v>14</v>
      </c>
      <c r="C57" s="323" t="s">
        <v>1389</v>
      </c>
      <c r="D57" s="322">
        <v>2009</v>
      </c>
      <c r="E57" s="323" t="s">
        <v>1378</v>
      </c>
      <c r="F57" s="324" t="s">
        <v>1049</v>
      </c>
      <c r="G57" s="325"/>
      <c r="H57" s="325"/>
      <c r="I57" s="324"/>
      <c r="J57" s="324"/>
      <c r="K57" s="323" t="s">
        <v>1415</v>
      </c>
    </row>
    <row r="58" spans="1:13" ht="15.75">
      <c r="A58" s="322">
        <v>4</v>
      </c>
      <c r="B58" s="322">
        <v>15</v>
      </c>
      <c r="C58" s="414" t="s">
        <v>1475</v>
      </c>
      <c r="D58" s="322">
        <v>2009</v>
      </c>
      <c r="E58" s="323" t="s">
        <v>1437</v>
      </c>
      <c r="F58" s="324" t="s">
        <v>1049</v>
      </c>
      <c r="G58" s="325"/>
      <c r="H58" s="325"/>
      <c r="I58" s="324"/>
      <c r="J58" s="324"/>
      <c r="K58" s="323" t="s">
        <v>1415</v>
      </c>
    </row>
    <row r="59" spans="1:13">
      <c r="A59" s="322">
        <v>4</v>
      </c>
      <c r="B59" s="322">
        <v>16</v>
      </c>
      <c r="C59" s="323" t="s">
        <v>1387</v>
      </c>
      <c r="D59" s="322">
        <v>2009</v>
      </c>
      <c r="E59" s="323" t="s">
        <v>1373</v>
      </c>
      <c r="F59" s="324" t="s">
        <v>1049</v>
      </c>
      <c r="G59" s="325"/>
      <c r="H59" s="325"/>
      <c r="I59" s="324"/>
      <c r="J59" s="324"/>
      <c r="K59" s="323" t="s">
        <v>1415</v>
      </c>
    </row>
    <row r="60" spans="1:13">
      <c r="A60" s="322">
        <v>4</v>
      </c>
      <c r="B60" s="322">
        <v>19</v>
      </c>
      <c r="C60" s="323" t="s">
        <v>1484</v>
      </c>
      <c r="D60" s="322">
        <v>2009</v>
      </c>
      <c r="E60" s="323" t="s">
        <v>1450</v>
      </c>
      <c r="F60" s="324" t="s">
        <v>1049</v>
      </c>
      <c r="G60" s="325"/>
      <c r="H60" s="325"/>
      <c r="I60" s="324"/>
      <c r="J60" s="324"/>
      <c r="K60" s="323" t="s">
        <v>1415</v>
      </c>
    </row>
    <row r="61" spans="1:13">
      <c r="A61" s="322">
        <v>4</v>
      </c>
      <c r="B61" s="322">
        <v>20</v>
      </c>
      <c r="C61" s="323" t="s">
        <v>1487</v>
      </c>
      <c r="D61" s="322">
        <v>2009</v>
      </c>
      <c r="E61" s="323" t="s">
        <v>1458</v>
      </c>
      <c r="F61" s="324" t="s">
        <v>1049</v>
      </c>
      <c r="G61" s="325"/>
      <c r="H61" s="325"/>
      <c r="I61" s="324"/>
      <c r="J61" s="324"/>
      <c r="K61" s="323" t="s">
        <v>1415</v>
      </c>
    </row>
    <row r="62" spans="1:13">
      <c r="A62" s="322">
        <v>4</v>
      </c>
      <c r="B62" s="322">
        <v>21</v>
      </c>
      <c r="C62" s="323" t="s">
        <v>1374</v>
      </c>
      <c r="D62" s="322">
        <v>2009</v>
      </c>
      <c r="E62" s="323" t="s">
        <v>14</v>
      </c>
      <c r="F62" s="324" t="s">
        <v>1049</v>
      </c>
      <c r="G62" s="325"/>
      <c r="H62" s="325"/>
      <c r="I62" s="324"/>
      <c r="J62" s="324"/>
      <c r="K62" s="323" t="s">
        <v>1415</v>
      </c>
    </row>
    <row r="63" spans="1:13">
      <c r="A63" s="322">
        <v>4</v>
      </c>
      <c r="B63" s="322">
        <v>22</v>
      </c>
      <c r="C63" s="323" t="s">
        <v>1489</v>
      </c>
      <c r="D63" s="322">
        <v>2009</v>
      </c>
      <c r="E63" s="323" t="s">
        <v>1458</v>
      </c>
      <c r="F63" s="324" t="s">
        <v>1049</v>
      </c>
      <c r="G63" s="325"/>
      <c r="H63" s="325"/>
      <c r="I63" s="324"/>
      <c r="J63" s="324"/>
      <c r="K63" s="323" t="s">
        <v>1415</v>
      </c>
    </row>
    <row r="64" spans="1:13">
      <c r="A64" s="322">
        <v>4</v>
      </c>
      <c r="B64" s="322">
        <v>23</v>
      </c>
      <c r="C64" s="323" t="s">
        <v>1497</v>
      </c>
      <c r="D64" s="322">
        <v>2009</v>
      </c>
      <c r="E64" s="323" t="s">
        <v>1496</v>
      </c>
      <c r="F64" s="324" t="s">
        <v>1049</v>
      </c>
      <c r="G64" s="325" t="s">
        <v>1084</v>
      </c>
      <c r="H64" s="325" t="s">
        <v>171</v>
      </c>
      <c r="I64" s="324" t="str">
        <f>VLOOKUP(G64,Příjmení!$A$1:$B$999,2,FALSE)</f>
        <v>Spillerové</v>
      </c>
      <c r="J64" s="324" t="str">
        <f>VLOOKUP(H64,Jména!$A$1:$B$997,2,FALSE)</f>
        <v>Dominice</v>
      </c>
      <c r="K64" s="323" t="s">
        <v>1415</v>
      </c>
    </row>
    <row r="65" spans="1:11">
      <c r="A65" s="322">
        <v>4</v>
      </c>
      <c r="B65" s="322">
        <v>24</v>
      </c>
      <c r="C65" s="323" t="s">
        <v>1494</v>
      </c>
      <c r="D65" s="322">
        <v>2009</v>
      </c>
      <c r="E65" s="323" t="s">
        <v>1427</v>
      </c>
      <c r="F65" s="324" t="s">
        <v>1430</v>
      </c>
      <c r="G65" s="325"/>
      <c r="H65" s="325"/>
      <c r="I65" s="324"/>
      <c r="J65" s="324"/>
      <c r="K65" s="323" t="s">
        <v>1415</v>
      </c>
    </row>
    <row r="66" spans="1:11">
      <c r="A66" s="322">
        <v>4</v>
      </c>
      <c r="B66" s="322">
        <v>26</v>
      </c>
      <c r="C66" s="323" t="s">
        <v>1491</v>
      </c>
      <c r="D66" s="322">
        <v>2009</v>
      </c>
      <c r="E66" s="323" t="s">
        <v>1441</v>
      </c>
      <c r="F66" s="324" t="s">
        <v>1049</v>
      </c>
      <c r="G66" s="325"/>
      <c r="H66" s="325"/>
      <c r="I66" s="324"/>
      <c r="J66" s="324"/>
      <c r="K66" s="323" t="s">
        <v>1415</v>
      </c>
    </row>
    <row r="67" spans="1:11">
      <c r="A67" s="322">
        <v>4</v>
      </c>
      <c r="B67" s="322">
        <v>27</v>
      </c>
      <c r="C67" s="323" t="s">
        <v>1486</v>
      </c>
      <c r="D67" s="322">
        <v>2009</v>
      </c>
      <c r="E67" s="323" t="s">
        <v>1450</v>
      </c>
      <c r="F67" s="324" t="s">
        <v>1049</v>
      </c>
      <c r="G67" s="325"/>
      <c r="H67" s="325"/>
      <c r="I67" s="324"/>
      <c r="J67" s="324"/>
      <c r="K67" s="323" t="s">
        <v>1415</v>
      </c>
    </row>
    <row r="68" spans="1:11" ht="15.75">
      <c r="A68" s="322">
        <v>4</v>
      </c>
      <c r="B68" s="322">
        <v>28</v>
      </c>
      <c r="C68" s="414" t="s">
        <v>1476</v>
      </c>
      <c r="D68" s="322">
        <v>2009</v>
      </c>
      <c r="E68" s="323" t="s">
        <v>1437</v>
      </c>
      <c r="F68" s="324" t="s">
        <v>1049</v>
      </c>
      <c r="G68" s="325"/>
      <c r="H68" s="325"/>
      <c r="I68" s="324"/>
      <c r="J68" s="324"/>
      <c r="K68" s="323" t="s">
        <v>1415</v>
      </c>
    </row>
    <row r="69" spans="1:11">
      <c r="A69" s="322">
        <v>4</v>
      </c>
      <c r="B69" s="322">
        <v>29</v>
      </c>
      <c r="C69" s="323" t="s">
        <v>1480</v>
      </c>
      <c r="D69" s="322">
        <v>2009</v>
      </c>
      <c r="E69" s="323" t="s">
        <v>1482</v>
      </c>
      <c r="F69" s="324" t="s">
        <v>1498</v>
      </c>
      <c r="G69" s="325"/>
      <c r="H69" s="325"/>
      <c r="I69" s="324"/>
      <c r="J69" s="324"/>
      <c r="K69" s="323" t="s">
        <v>1415</v>
      </c>
    </row>
    <row r="70" spans="1:11">
      <c r="A70" s="322">
        <v>4</v>
      </c>
      <c r="B70" s="322">
        <v>30</v>
      </c>
      <c r="C70" s="323" t="s">
        <v>1485</v>
      </c>
      <c r="D70" s="322">
        <v>2009</v>
      </c>
      <c r="E70" s="323" t="s">
        <v>1450</v>
      </c>
      <c r="F70" s="324" t="s">
        <v>1049</v>
      </c>
      <c r="G70" s="325"/>
      <c r="H70" s="325"/>
      <c r="I70" s="324"/>
      <c r="J70" s="324"/>
      <c r="K70" s="323" t="s">
        <v>1415</v>
      </c>
    </row>
    <row r="71" spans="1:11">
      <c r="A71" s="322">
        <v>4</v>
      </c>
      <c r="B71" s="322">
        <v>32</v>
      </c>
      <c r="C71" s="323" t="s">
        <v>1481</v>
      </c>
      <c r="D71" s="322">
        <v>2009</v>
      </c>
      <c r="E71" s="323" t="s">
        <v>1482</v>
      </c>
      <c r="F71" s="324" t="s">
        <v>1498</v>
      </c>
      <c r="G71" s="325"/>
      <c r="H71" s="325"/>
      <c r="I71" s="324"/>
      <c r="J71" s="324"/>
      <c r="K71" s="323" t="s">
        <v>1415</v>
      </c>
    </row>
    <row r="72" spans="1:11">
      <c r="A72" s="322">
        <v>4</v>
      </c>
      <c r="B72" s="322">
        <v>33</v>
      </c>
      <c r="C72" s="323" t="s">
        <v>1388</v>
      </c>
      <c r="D72" s="322">
        <v>2009</v>
      </c>
      <c r="E72" s="323" t="s">
        <v>1382</v>
      </c>
      <c r="F72" s="324" t="s">
        <v>1049</v>
      </c>
      <c r="G72" s="325"/>
      <c r="H72" s="325"/>
      <c r="I72" s="324"/>
      <c r="J72" s="324"/>
      <c r="K72" s="323" t="s">
        <v>1415</v>
      </c>
    </row>
    <row r="73" spans="1:11">
      <c r="A73" s="276">
        <v>5</v>
      </c>
      <c r="B73" s="276">
        <v>1</v>
      </c>
      <c r="C73" s="172" t="s">
        <v>1505</v>
      </c>
      <c r="D73" s="276">
        <v>2008</v>
      </c>
      <c r="E73" s="172" t="s">
        <v>1437</v>
      </c>
      <c r="F73" s="171" t="s">
        <v>1049</v>
      </c>
      <c r="G73" s="278" t="s">
        <v>1315</v>
      </c>
      <c r="H73" s="278" t="s">
        <v>1316</v>
      </c>
      <c r="I73" s="171" t="e">
        <f>VLOOKUP(G73,Příjmení!$A$1:$B$999,2,FALSE)</f>
        <v>#N/A</v>
      </c>
      <c r="J73" s="171" t="str">
        <f>VLOOKUP(H73,Jména!$A$1:$B$997,2,FALSE)</f>
        <v>Krystíně</v>
      </c>
      <c r="K73" s="172" t="s">
        <v>1506</v>
      </c>
    </row>
    <row r="74" spans="1:11">
      <c r="A74" s="276">
        <v>5</v>
      </c>
      <c r="B74" s="276">
        <v>2</v>
      </c>
      <c r="C74" s="172" t="s">
        <v>1376</v>
      </c>
      <c r="D74" s="276">
        <v>2008</v>
      </c>
      <c r="E74" s="171" t="s">
        <v>1373</v>
      </c>
      <c r="F74" s="171" t="s">
        <v>1049</v>
      </c>
      <c r="G74" s="278" t="s">
        <v>1317</v>
      </c>
      <c r="H74" s="278" t="s">
        <v>120</v>
      </c>
      <c r="I74" s="171" t="e">
        <f>VLOOKUP(G74,Příjmení!$A$1:$B$999,2,FALSE)</f>
        <v>#N/A</v>
      </c>
      <c r="J74" s="171" t="str">
        <f>VLOOKUP(H74,Jména!$A$1:$B$997,2,FALSE)</f>
        <v>Michaele</v>
      </c>
      <c r="K74" s="172" t="s">
        <v>1506</v>
      </c>
    </row>
    <row r="75" spans="1:11">
      <c r="A75" s="276">
        <v>5</v>
      </c>
      <c r="B75" s="276">
        <v>3</v>
      </c>
      <c r="C75" s="172" t="s">
        <v>1508</v>
      </c>
      <c r="D75" s="276">
        <v>2008</v>
      </c>
      <c r="E75" s="171" t="s">
        <v>1451</v>
      </c>
      <c r="F75" s="171" t="s">
        <v>1049</v>
      </c>
      <c r="G75" s="278" t="s">
        <v>1318</v>
      </c>
      <c r="H75" s="278" t="s">
        <v>854</v>
      </c>
      <c r="I75" s="171" t="e">
        <f>VLOOKUP(G75,Příjmení!$A$1:$B$999,2,FALSE)</f>
        <v>#N/A</v>
      </c>
      <c r="J75" s="171" t="str">
        <f>VLOOKUP(H75,Jména!$A$1:$B$997,2,FALSE)</f>
        <v>Alici</v>
      </c>
      <c r="K75" s="172" t="s">
        <v>1506</v>
      </c>
    </row>
    <row r="76" spans="1:11">
      <c r="A76" s="276">
        <v>5</v>
      </c>
      <c r="B76" s="276">
        <v>4</v>
      </c>
      <c r="C76" s="172" t="s">
        <v>1509</v>
      </c>
      <c r="D76" s="276">
        <v>2008</v>
      </c>
      <c r="E76" s="171" t="s">
        <v>1510</v>
      </c>
      <c r="F76" s="171" t="s">
        <v>1049</v>
      </c>
      <c r="G76" s="279" t="s">
        <v>1319</v>
      </c>
      <c r="H76" s="279" t="s">
        <v>988</v>
      </c>
      <c r="I76" s="171" t="e">
        <f>VLOOKUP(G76,Příjmení!$A$1:$B$999,2,FALSE)</f>
        <v>#N/A</v>
      </c>
      <c r="J76" s="171" t="str">
        <f>VLOOKUP(H76,Jména!$A$1:$B$997,2,FALSE)</f>
        <v>Pavlíně</v>
      </c>
      <c r="K76" s="172" t="s">
        <v>1506</v>
      </c>
    </row>
    <row r="77" spans="1:11">
      <c r="A77" s="276">
        <v>5</v>
      </c>
      <c r="B77" s="276">
        <v>5</v>
      </c>
      <c r="C77" s="172" t="s">
        <v>1512</v>
      </c>
      <c r="D77" s="276">
        <v>2008</v>
      </c>
      <c r="E77" s="171" t="s">
        <v>1450</v>
      </c>
      <c r="F77" s="171" t="s">
        <v>1049</v>
      </c>
      <c r="G77" s="279"/>
      <c r="H77" s="279"/>
      <c r="I77" s="171"/>
      <c r="J77" s="171"/>
      <c r="K77" s="172" t="s">
        <v>1506</v>
      </c>
    </row>
    <row r="78" spans="1:11">
      <c r="A78" s="276">
        <v>5</v>
      </c>
      <c r="B78" s="276">
        <v>6</v>
      </c>
      <c r="C78" s="172" t="s">
        <v>1514</v>
      </c>
      <c r="D78" s="276">
        <v>2008</v>
      </c>
      <c r="E78" s="171" t="s">
        <v>1439</v>
      </c>
      <c r="F78" s="171" t="s">
        <v>1049</v>
      </c>
      <c r="G78" s="279"/>
      <c r="H78" s="279"/>
      <c r="I78" s="171"/>
      <c r="J78" s="171"/>
      <c r="K78" s="172" t="s">
        <v>1506</v>
      </c>
    </row>
    <row r="79" spans="1:11">
      <c r="A79" s="276">
        <v>5</v>
      </c>
      <c r="B79" s="276">
        <v>7</v>
      </c>
      <c r="C79" s="172" t="s">
        <v>1516</v>
      </c>
      <c r="D79" s="276">
        <v>2008</v>
      </c>
      <c r="E79" s="171" t="s">
        <v>1441</v>
      </c>
      <c r="F79" s="171" t="s">
        <v>1049</v>
      </c>
      <c r="G79" s="279"/>
      <c r="H79" s="279"/>
      <c r="I79" s="171"/>
      <c r="J79" s="171"/>
      <c r="K79" s="172" t="s">
        <v>1506</v>
      </c>
    </row>
    <row r="80" spans="1:11">
      <c r="A80" s="276">
        <v>5</v>
      </c>
      <c r="B80" s="276">
        <v>10</v>
      </c>
      <c r="C80" s="172" t="s">
        <v>1390</v>
      </c>
      <c r="D80" s="276">
        <v>2008</v>
      </c>
      <c r="E80" s="171" t="s">
        <v>1378</v>
      </c>
      <c r="F80" s="171" t="s">
        <v>1049</v>
      </c>
      <c r="G80" s="279"/>
      <c r="H80" s="279"/>
      <c r="I80" s="171"/>
      <c r="J80" s="171"/>
      <c r="K80" s="172" t="s">
        <v>1506</v>
      </c>
    </row>
    <row r="81" spans="1:11">
      <c r="A81" s="276">
        <v>5</v>
      </c>
      <c r="B81" s="276">
        <v>11</v>
      </c>
      <c r="C81" s="172" t="s">
        <v>1519</v>
      </c>
      <c r="D81" s="276">
        <v>2008</v>
      </c>
      <c r="E81" s="171" t="s">
        <v>1454</v>
      </c>
      <c r="F81" s="171" t="s">
        <v>1049</v>
      </c>
      <c r="G81" s="279"/>
      <c r="H81" s="279"/>
      <c r="I81" s="171"/>
      <c r="J81" s="171"/>
      <c r="K81" s="172" t="s">
        <v>1506</v>
      </c>
    </row>
    <row r="82" spans="1:11">
      <c r="A82" s="276">
        <v>5</v>
      </c>
      <c r="B82" s="276">
        <v>12</v>
      </c>
      <c r="C82" s="172" t="s">
        <v>1504</v>
      </c>
      <c r="D82" s="276">
        <v>2008</v>
      </c>
      <c r="E82" s="172" t="s">
        <v>1437</v>
      </c>
      <c r="F82" s="171" t="s">
        <v>1049</v>
      </c>
      <c r="G82" s="279"/>
      <c r="H82" s="279"/>
      <c r="I82" s="171"/>
      <c r="J82" s="171"/>
      <c r="K82" s="172" t="s">
        <v>1506</v>
      </c>
    </row>
    <row r="83" spans="1:11">
      <c r="A83" s="276">
        <v>5</v>
      </c>
      <c r="B83" s="276">
        <v>13</v>
      </c>
      <c r="C83" s="172" t="s">
        <v>1513</v>
      </c>
      <c r="D83" s="276">
        <v>2008</v>
      </c>
      <c r="E83" s="171" t="s">
        <v>1450</v>
      </c>
      <c r="F83" s="171" t="s">
        <v>1049</v>
      </c>
      <c r="G83" s="279"/>
      <c r="H83" s="279"/>
      <c r="I83" s="171"/>
      <c r="J83" s="171"/>
      <c r="K83" s="172" t="s">
        <v>1506</v>
      </c>
    </row>
    <row r="84" spans="1:11">
      <c r="A84" s="276">
        <v>5</v>
      </c>
      <c r="B84" s="276">
        <v>14</v>
      </c>
      <c r="C84" s="172" t="s">
        <v>1515</v>
      </c>
      <c r="D84" s="276">
        <v>2008</v>
      </c>
      <c r="E84" s="171" t="s">
        <v>1439</v>
      </c>
      <c r="F84" s="171" t="s">
        <v>1049</v>
      </c>
      <c r="G84" s="279"/>
      <c r="H84" s="279"/>
      <c r="I84" s="171"/>
      <c r="J84" s="171"/>
      <c r="K84" s="172" t="s">
        <v>1506</v>
      </c>
    </row>
    <row r="85" spans="1:11">
      <c r="A85" s="276">
        <v>5</v>
      </c>
      <c r="B85" s="276">
        <v>15</v>
      </c>
      <c r="C85" s="172" t="s">
        <v>1517</v>
      </c>
      <c r="D85" s="276">
        <v>2008</v>
      </c>
      <c r="E85" s="171" t="s">
        <v>1496</v>
      </c>
      <c r="F85" s="171" t="s">
        <v>1049</v>
      </c>
      <c r="G85" s="279"/>
      <c r="H85" s="279"/>
      <c r="I85" s="171"/>
      <c r="J85" s="171"/>
      <c r="K85" s="172" t="s">
        <v>1506</v>
      </c>
    </row>
    <row r="86" spans="1:11">
      <c r="A86" s="276">
        <v>5</v>
      </c>
      <c r="B86" s="276">
        <v>16</v>
      </c>
      <c r="C86" s="172" t="s">
        <v>1375</v>
      </c>
      <c r="D86" s="276">
        <v>2008</v>
      </c>
      <c r="E86" s="171" t="s">
        <v>14</v>
      </c>
      <c r="F86" s="171" t="s">
        <v>1049</v>
      </c>
      <c r="G86" s="279"/>
      <c r="H86" s="279"/>
      <c r="I86" s="171"/>
      <c r="J86" s="171"/>
      <c r="K86" s="172" t="s">
        <v>1506</v>
      </c>
    </row>
    <row r="87" spans="1:11">
      <c r="A87" s="276">
        <v>5</v>
      </c>
      <c r="B87" s="276">
        <v>17</v>
      </c>
      <c r="C87" s="171" t="s">
        <v>1264</v>
      </c>
      <c r="D87" s="276">
        <v>2008</v>
      </c>
      <c r="E87" s="172" t="s">
        <v>14</v>
      </c>
      <c r="F87" s="171" t="s">
        <v>1049</v>
      </c>
      <c r="G87" s="279"/>
      <c r="H87" s="279"/>
      <c r="I87" s="171"/>
      <c r="J87" s="171"/>
      <c r="K87" s="172" t="s">
        <v>1506</v>
      </c>
    </row>
    <row r="88" spans="1:11">
      <c r="A88" s="276">
        <v>5</v>
      </c>
      <c r="B88" s="276">
        <v>18</v>
      </c>
      <c r="C88" s="305" t="s">
        <v>1507</v>
      </c>
      <c r="D88" s="276">
        <v>2008</v>
      </c>
      <c r="E88" s="171" t="s">
        <v>1437</v>
      </c>
      <c r="F88" s="171" t="s">
        <v>1049</v>
      </c>
      <c r="G88" s="279"/>
      <c r="H88" s="279"/>
      <c r="I88" s="171"/>
      <c r="J88" s="171"/>
      <c r="K88" s="172" t="s">
        <v>1506</v>
      </c>
    </row>
    <row r="89" spans="1:11">
      <c r="A89" s="276">
        <v>5</v>
      </c>
      <c r="B89" s="276">
        <v>19</v>
      </c>
      <c r="C89" s="172" t="s">
        <v>1391</v>
      </c>
      <c r="D89" s="276">
        <v>2008</v>
      </c>
      <c r="E89" s="171" t="s">
        <v>1373</v>
      </c>
      <c r="F89" s="171" t="s">
        <v>1049</v>
      </c>
      <c r="G89" s="279"/>
      <c r="H89" s="279"/>
      <c r="I89" s="171"/>
      <c r="J89" s="171"/>
      <c r="K89" s="172" t="s">
        <v>1506</v>
      </c>
    </row>
    <row r="90" spans="1:11">
      <c r="A90" s="276">
        <v>5</v>
      </c>
      <c r="B90" s="276">
        <v>20</v>
      </c>
      <c r="C90" s="172" t="s">
        <v>1511</v>
      </c>
      <c r="D90" s="276">
        <v>2008</v>
      </c>
      <c r="E90" s="171" t="s">
        <v>1456</v>
      </c>
      <c r="F90" s="171" t="s">
        <v>1049</v>
      </c>
      <c r="G90" s="279"/>
      <c r="H90" s="279"/>
      <c r="I90" s="171"/>
      <c r="J90" s="171"/>
      <c r="K90" s="172" t="s">
        <v>1506</v>
      </c>
    </row>
    <row r="91" spans="1:11">
      <c r="A91" s="276">
        <v>5</v>
      </c>
      <c r="B91" s="276">
        <v>21</v>
      </c>
      <c r="C91" s="172" t="s">
        <v>1518</v>
      </c>
      <c r="D91" s="276">
        <v>2008</v>
      </c>
      <c r="E91" s="171" t="s">
        <v>1496</v>
      </c>
      <c r="F91" s="171" t="s">
        <v>1049</v>
      </c>
      <c r="G91" s="279"/>
      <c r="H91" s="279"/>
      <c r="I91" s="171"/>
      <c r="J91" s="171"/>
      <c r="K91" s="172" t="s">
        <v>1506</v>
      </c>
    </row>
    <row r="92" spans="1:11">
      <c r="A92" s="276">
        <v>5</v>
      </c>
      <c r="B92" s="276">
        <v>22</v>
      </c>
      <c r="C92" s="171" t="s">
        <v>1263</v>
      </c>
      <c r="D92" s="276">
        <v>2008</v>
      </c>
      <c r="E92" s="172" t="s">
        <v>14</v>
      </c>
      <c r="F92" s="171" t="s">
        <v>1049</v>
      </c>
      <c r="G92" s="279"/>
      <c r="H92" s="279"/>
      <c r="I92" s="171"/>
      <c r="J92" s="171"/>
      <c r="K92" s="172" t="s">
        <v>1506</v>
      </c>
    </row>
    <row r="93" spans="1:11">
      <c r="A93" s="253">
        <v>6</v>
      </c>
      <c r="B93" s="253">
        <v>1</v>
      </c>
      <c r="C93" s="167" t="s">
        <v>1520</v>
      </c>
      <c r="D93" s="253">
        <v>2006</v>
      </c>
      <c r="E93" s="168" t="s">
        <v>1437</v>
      </c>
      <c r="F93" s="167" t="s">
        <v>1049</v>
      </c>
      <c r="G93" s="280" t="s">
        <v>1078</v>
      </c>
      <c r="H93" s="280" t="s">
        <v>34</v>
      </c>
      <c r="I93" s="167" t="str">
        <f>VLOOKUP(G93,Příjmení!$A$1:$B$999,2,FALSE)</f>
        <v>Procházkové</v>
      </c>
      <c r="J93" s="167" t="str">
        <f>VLOOKUP(H93,Jména!$A$1:$B$997,2,FALSE)</f>
        <v>Tereze</v>
      </c>
      <c r="K93" s="168" t="s">
        <v>1416</v>
      </c>
    </row>
    <row r="94" spans="1:11">
      <c r="A94" s="253">
        <v>6</v>
      </c>
      <c r="B94" s="253">
        <v>2</v>
      </c>
      <c r="C94" s="167" t="s">
        <v>1526</v>
      </c>
      <c r="D94" s="253">
        <v>2007</v>
      </c>
      <c r="E94" s="168" t="s">
        <v>1456</v>
      </c>
      <c r="F94" s="167" t="s">
        <v>1049</v>
      </c>
      <c r="G94" s="280" t="s">
        <v>1321</v>
      </c>
      <c r="H94" s="280" t="s">
        <v>897</v>
      </c>
      <c r="I94" s="167" t="e">
        <f>VLOOKUP(G94,Příjmení!$A$1:$B$999,2,FALSE)</f>
        <v>#N/A</v>
      </c>
      <c r="J94" s="167" t="str">
        <f>VLOOKUP(H94,Jména!$A$1:$B$997,2,FALSE)</f>
        <v>Charlotta</v>
      </c>
      <c r="K94" s="168" t="s">
        <v>1416</v>
      </c>
    </row>
    <row r="95" spans="1:11">
      <c r="A95" s="253">
        <v>6</v>
      </c>
      <c r="B95" s="253">
        <v>3</v>
      </c>
      <c r="C95" s="167" t="s">
        <v>1529</v>
      </c>
      <c r="D95" s="253">
        <v>2007</v>
      </c>
      <c r="E95" s="168" t="s">
        <v>1450</v>
      </c>
      <c r="F95" s="167" t="s">
        <v>1049</v>
      </c>
      <c r="G95" s="280"/>
      <c r="H95" s="280"/>
      <c r="I95" s="167"/>
      <c r="J95" s="167"/>
      <c r="K95" s="168" t="s">
        <v>1416</v>
      </c>
    </row>
    <row r="96" spans="1:11">
      <c r="A96" s="253">
        <v>6</v>
      </c>
      <c r="B96" s="253">
        <v>4</v>
      </c>
      <c r="C96" s="167" t="s">
        <v>1532</v>
      </c>
      <c r="D96" s="253">
        <v>2006</v>
      </c>
      <c r="E96" s="168" t="s">
        <v>1439</v>
      </c>
      <c r="F96" s="167" t="s">
        <v>1049</v>
      </c>
      <c r="G96" s="280"/>
      <c r="H96" s="280"/>
      <c r="I96" s="167"/>
      <c r="J96" s="167"/>
      <c r="K96" s="168" t="s">
        <v>1416</v>
      </c>
    </row>
    <row r="97" spans="1:11">
      <c r="A97" s="253">
        <v>6</v>
      </c>
      <c r="B97" s="253">
        <v>6</v>
      </c>
      <c r="C97" s="167" t="s">
        <v>1535</v>
      </c>
      <c r="D97" s="253">
        <v>2006</v>
      </c>
      <c r="E97" s="168" t="s">
        <v>1536</v>
      </c>
      <c r="F97" s="167" t="s">
        <v>1049</v>
      </c>
      <c r="G97" s="280"/>
      <c r="H97" s="280"/>
      <c r="I97" s="167"/>
      <c r="J97" s="167"/>
      <c r="K97" s="168" t="s">
        <v>1416</v>
      </c>
    </row>
    <row r="98" spans="1:11">
      <c r="A98" s="253">
        <v>6</v>
      </c>
      <c r="B98" s="253">
        <v>7</v>
      </c>
      <c r="C98" s="168" t="s">
        <v>1537</v>
      </c>
      <c r="D98" s="253">
        <v>2006</v>
      </c>
      <c r="E98" s="168" t="s">
        <v>1496</v>
      </c>
      <c r="F98" s="167" t="s">
        <v>1049</v>
      </c>
      <c r="G98" s="280"/>
      <c r="H98" s="280"/>
      <c r="I98" s="167"/>
      <c r="J98" s="167"/>
      <c r="K98" s="168" t="s">
        <v>1416</v>
      </c>
    </row>
    <row r="99" spans="1:11">
      <c r="A99" s="253">
        <v>6</v>
      </c>
      <c r="B99" s="253">
        <v>8</v>
      </c>
      <c r="C99" s="167" t="s">
        <v>1538</v>
      </c>
      <c r="D99" s="253">
        <v>2006</v>
      </c>
      <c r="E99" s="168" t="s">
        <v>1431</v>
      </c>
      <c r="F99" s="167" t="s">
        <v>1049</v>
      </c>
      <c r="G99" s="280"/>
      <c r="H99" s="280"/>
      <c r="I99" s="167"/>
      <c r="J99" s="167"/>
      <c r="K99" s="168" t="s">
        <v>1416</v>
      </c>
    </row>
    <row r="100" spans="1:11">
      <c r="A100" s="253">
        <v>6</v>
      </c>
      <c r="B100" s="253">
        <v>9</v>
      </c>
      <c r="C100" s="167" t="s">
        <v>1539</v>
      </c>
      <c r="D100" s="253">
        <v>2006</v>
      </c>
      <c r="E100" s="167" t="s">
        <v>1431</v>
      </c>
      <c r="F100" s="167" t="s">
        <v>1049</v>
      </c>
      <c r="G100" s="280"/>
      <c r="H100" s="280"/>
      <c r="I100" s="167"/>
      <c r="J100" s="167"/>
      <c r="K100" s="168" t="s">
        <v>1416</v>
      </c>
    </row>
    <row r="101" spans="1:11">
      <c r="A101" s="253">
        <v>6</v>
      </c>
      <c r="B101" s="253">
        <v>10</v>
      </c>
      <c r="C101" s="312" t="s">
        <v>1392</v>
      </c>
      <c r="D101" s="253">
        <v>2006</v>
      </c>
      <c r="E101" s="167" t="s">
        <v>1378</v>
      </c>
      <c r="F101" s="167" t="s">
        <v>1049</v>
      </c>
      <c r="G101" s="280"/>
      <c r="H101" s="280"/>
      <c r="I101" s="167"/>
      <c r="J101" s="167"/>
      <c r="K101" s="168" t="s">
        <v>1416</v>
      </c>
    </row>
    <row r="102" spans="1:11">
      <c r="A102" s="253">
        <v>6</v>
      </c>
      <c r="B102" s="253">
        <v>11</v>
      </c>
      <c r="C102" s="167" t="s">
        <v>1521</v>
      </c>
      <c r="D102" s="253">
        <v>2006</v>
      </c>
      <c r="E102" s="168" t="s">
        <v>1437</v>
      </c>
      <c r="F102" s="167" t="s">
        <v>1049</v>
      </c>
      <c r="G102" s="280"/>
      <c r="H102" s="280"/>
      <c r="I102" s="167"/>
      <c r="J102" s="167"/>
      <c r="K102" s="168" t="s">
        <v>1416</v>
      </c>
    </row>
    <row r="103" spans="1:11">
      <c r="A103" s="253">
        <v>6</v>
      </c>
      <c r="B103" s="253">
        <v>12</v>
      </c>
      <c r="C103" s="167" t="s">
        <v>1527</v>
      </c>
      <c r="D103" s="253">
        <v>2007</v>
      </c>
      <c r="E103" s="168" t="s">
        <v>1456</v>
      </c>
      <c r="F103" s="167" t="s">
        <v>1049</v>
      </c>
      <c r="G103" s="280"/>
      <c r="H103" s="280"/>
      <c r="I103" s="167"/>
      <c r="J103" s="167"/>
      <c r="K103" s="168" t="s">
        <v>1416</v>
      </c>
    </row>
    <row r="104" spans="1:11">
      <c r="A104" s="253">
        <v>6</v>
      </c>
      <c r="B104" s="253">
        <v>13</v>
      </c>
      <c r="C104" s="167" t="s">
        <v>1530</v>
      </c>
      <c r="D104" s="253">
        <v>2007</v>
      </c>
      <c r="E104" s="168" t="s">
        <v>1450</v>
      </c>
      <c r="F104" s="167" t="s">
        <v>1049</v>
      </c>
      <c r="G104" s="280"/>
      <c r="H104" s="280"/>
      <c r="I104" s="167"/>
      <c r="J104" s="167"/>
      <c r="K104" s="168" t="s">
        <v>1416</v>
      </c>
    </row>
    <row r="105" spans="1:11">
      <c r="A105" s="253">
        <v>6</v>
      </c>
      <c r="B105" s="253">
        <v>14</v>
      </c>
      <c r="C105" s="167" t="s">
        <v>1533</v>
      </c>
      <c r="D105" s="253">
        <v>2006</v>
      </c>
      <c r="E105" s="168" t="s">
        <v>1439</v>
      </c>
      <c r="F105" s="167" t="s">
        <v>1049</v>
      </c>
      <c r="G105" s="280"/>
      <c r="H105" s="280"/>
      <c r="I105" s="167"/>
      <c r="J105" s="167"/>
      <c r="K105" s="168" t="s">
        <v>1416</v>
      </c>
    </row>
    <row r="106" spans="1:11">
      <c r="A106" s="253">
        <v>6</v>
      </c>
      <c r="B106" s="253">
        <v>16</v>
      </c>
      <c r="C106" s="167" t="s">
        <v>1523</v>
      </c>
      <c r="D106" s="253">
        <v>2006</v>
      </c>
      <c r="E106" s="168" t="s">
        <v>1437</v>
      </c>
      <c r="F106" s="167" t="s">
        <v>1049</v>
      </c>
      <c r="G106" s="280"/>
      <c r="H106" s="280"/>
      <c r="I106" s="167"/>
      <c r="J106" s="167"/>
      <c r="K106" s="168" t="s">
        <v>1416</v>
      </c>
    </row>
    <row r="107" spans="1:11">
      <c r="A107" s="253">
        <v>6</v>
      </c>
      <c r="B107" s="253">
        <v>17</v>
      </c>
      <c r="C107" s="167" t="s">
        <v>1528</v>
      </c>
      <c r="D107" s="253">
        <v>2007</v>
      </c>
      <c r="E107" s="168" t="s">
        <v>1456</v>
      </c>
      <c r="F107" s="167" t="s">
        <v>1049</v>
      </c>
      <c r="G107" s="280"/>
      <c r="H107" s="280"/>
      <c r="I107" s="167"/>
      <c r="J107" s="167"/>
      <c r="K107" s="168" t="s">
        <v>1416</v>
      </c>
    </row>
    <row r="108" spans="1:11">
      <c r="A108" s="253">
        <v>6</v>
      </c>
      <c r="B108" s="253">
        <v>18</v>
      </c>
      <c r="C108" s="312" t="s">
        <v>1393</v>
      </c>
      <c r="D108" s="253">
        <v>2007</v>
      </c>
      <c r="E108" s="167" t="s">
        <v>1382</v>
      </c>
      <c r="F108" s="167" t="s">
        <v>1049</v>
      </c>
      <c r="G108" s="280"/>
      <c r="H108" s="280"/>
      <c r="I108" s="167"/>
      <c r="J108" s="167"/>
      <c r="K108" s="168" t="s">
        <v>1416</v>
      </c>
    </row>
    <row r="109" spans="1:11">
      <c r="A109" s="253">
        <v>6</v>
      </c>
      <c r="B109" s="253">
        <v>20</v>
      </c>
      <c r="C109" s="167" t="s">
        <v>1540</v>
      </c>
      <c r="D109" s="253">
        <v>2007</v>
      </c>
      <c r="E109" s="167" t="s">
        <v>1431</v>
      </c>
      <c r="F109" s="167" t="s">
        <v>1049</v>
      </c>
      <c r="G109" s="280" t="s">
        <v>1322</v>
      </c>
      <c r="H109" s="280" t="s">
        <v>1081</v>
      </c>
      <c r="I109" s="167" t="e">
        <f>VLOOKUP(G109,Příjmení!$A$1:$B$999,2,FALSE)</f>
        <v>#N/A</v>
      </c>
      <c r="J109" s="167" t="str">
        <f>VLOOKUP(H109,Jména!$A$1:$B$997,2,FALSE)</f>
        <v>Rozálii</v>
      </c>
      <c r="K109" s="168" t="s">
        <v>1416</v>
      </c>
    </row>
    <row r="110" spans="1:11">
      <c r="A110" s="253">
        <v>6</v>
      </c>
      <c r="B110" s="253">
        <v>21</v>
      </c>
      <c r="C110" s="167" t="s">
        <v>1522</v>
      </c>
      <c r="D110" s="253">
        <v>2006</v>
      </c>
      <c r="E110" s="168" t="s">
        <v>1437</v>
      </c>
      <c r="F110" s="167" t="s">
        <v>1049</v>
      </c>
      <c r="G110" s="280" t="s">
        <v>1323</v>
      </c>
      <c r="H110" s="280" t="s">
        <v>134</v>
      </c>
      <c r="I110" s="167" t="e">
        <f>VLOOKUP(G110,Příjmení!$A$1:$B$999,2,FALSE)</f>
        <v>#N/A</v>
      </c>
      <c r="J110" s="167" t="str">
        <f>VLOOKUP(H110,Jména!$A$1:$B$997,2,FALSE)</f>
        <v>Veronice</v>
      </c>
      <c r="K110" s="168" t="s">
        <v>1416</v>
      </c>
    </row>
    <row r="111" spans="1:11">
      <c r="A111" s="253">
        <v>6</v>
      </c>
      <c r="B111" s="253">
        <v>22</v>
      </c>
      <c r="C111" s="167" t="s">
        <v>1524</v>
      </c>
      <c r="D111" s="253">
        <v>2006</v>
      </c>
      <c r="E111" s="168" t="s">
        <v>1437</v>
      </c>
      <c r="F111" s="167" t="s">
        <v>1049</v>
      </c>
      <c r="G111" s="280" t="s">
        <v>1094</v>
      </c>
      <c r="H111" s="280" t="s">
        <v>1095</v>
      </c>
      <c r="I111" s="167" t="str">
        <f>VLOOKUP(G111,Příjmení!$A$1:$B$999,2,FALSE)</f>
        <v>Petříkové</v>
      </c>
      <c r="J111" s="167" t="str">
        <f>VLOOKUP(H111,Jména!$A$1:$B$997,2,FALSE)</f>
        <v>Valentýně</v>
      </c>
      <c r="K111" s="168" t="s">
        <v>1416</v>
      </c>
    </row>
    <row r="112" spans="1:11">
      <c r="A112" s="253">
        <v>6</v>
      </c>
      <c r="B112" s="253">
        <v>25</v>
      </c>
      <c r="C112" s="167" t="s">
        <v>1525</v>
      </c>
      <c r="D112" s="253">
        <v>2007</v>
      </c>
      <c r="E112" s="168" t="s">
        <v>1437</v>
      </c>
      <c r="F112" s="167" t="s">
        <v>1049</v>
      </c>
      <c r="G112" s="280"/>
      <c r="H112" s="280"/>
      <c r="I112" s="167"/>
      <c r="J112" s="167"/>
      <c r="K112" s="168" t="s">
        <v>1416</v>
      </c>
    </row>
    <row r="113" spans="1:11">
      <c r="A113" s="253">
        <v>6</v>
      </c>
      <c r="B113" s="253">
        <v>26</v>
      </c>
      <c r="C113" s="167" t="s">
        <v>1531</v>
      </c>
      <c r="D113" s="253">
        <v>2006</v>
      </c>
      <c r="E113" s="168" t="s">
        <v>1450</v>
      </c>
      <c r="F113" s="167" t="s">
        <v>1049</v>
      </c>
      <c r="G113" s="280" t="s">
        <v>1325</v>
      </c>
      <c r="H113" s="280" t="s">
        <v>1306</v>
      </c>
      <c r="I113" s="167" t="e">
        <f>VLOOKUP(G113,Příjmení!$A$1:$B$999,2,FALSE)</f>
        <v>#N/A</v>
      </c>
      <c r="J113" s="167" t="str">
        <f>VLOOKUP(H113,Jména!$A$1:$B$997,2,FALSE)</f>
        <v>Sofii</v>
      </c>
      <c r="K113" s="168" t="s">
        <v>1416</v>
      </c>
    </row>
    <row r="114" spans="1:11">
      <c r="A114" s="260">
        <v>7</v>
      </c>
      <c r="B114" s="260">
        <v>1</v>
      </c>
      <c r="C114" s="170" t="s">
        <v>1543</v>
      </c>
      <c r="D114" s="260"/>
      <c r="E114" s="170" t="s">
        <v>1472</v>
      </c>
      <c r="F114" s="169" t="s">
        <v>1049</v>
      </c>
      <c r="G114" s="169" t="s">
        <v>1312</v>
      </c>
      <c r="H114" s="169" t="s">
        <v>997</v>
      </c>
      <c r="I114" s="169" t="e">
        <f>VLOOKUP(G114,Příjmení!$A$1:$B$999,2,FALSE)</f>
        <v>#N/A</v>
      </c>
      <c r="J114" s="169" t="str">
        <f>VLOOKUP(H114,Jména!$A$1:$B$997,2,FALSE)</f>
        <v>Sandře</v>
      </c>
      <c r="K114" s="170" t="s">
        <v>1417</v>
      </c>
    </row>
    <row r="115" spans="1:11">
      <c r="A115" s="260">
        <v>7</v>
      </c>
      <c r="B115" s="260">
        <v>2</v>
      </c>
      <c r="C115" s="170" t="s">
        <v>1541</v>
      </c>
      <c r="D115" s="260"/>
      <c r="E115" s="170" t="s">
        <v>1437</v>
      </c>
      <c r="F115" s="169" t="s">
        <v>1049</v>
      </c>
      <c r="G115" s="169"/>
      <c r="H115" s="169"/>
      <c r="I115" s="169"/>
      <c r="J115" s="169"/>
      <c r="K115" s="170" t="s">
        <v>1417</v>
      </c>
    </row>
    <row r="116" spans="1:11">
      <c r="A116" s="260">
        <v>7</v>
      </c>
      <c r="B116" s="260">
        <v>3</v>
      </c>
      <c r="C116" s="170" t="s">
        <v>1612</v>
      </c>
      <c r="D116" s="260"/>
      <c r="E116" s="170" t="s">
        <v>1613</v>
      </c>
      <c r="F116" s="169" t="s">
        <v>1049</v>
      </c>
      <c r="G116" s="169"/>
      <c r="H116" s="169"/>
      <c r="I116" s="169"/>
      <c r="J116" s="169"/>
      <c r="K116" s="170" t="s">
        <v>1417</v>
      </c>
    </row>
    <row r="117" spans="1:11">
      <c r="A117" s="260">
        <v>7</v>
      </c>
      <c r="B117" s="260">
        <v>4</v>
      </c>
      <c r="C117" s="170" t="s">
        <v>1614</v>
      </c>
      <c r="D117" s="260">
        <v>2005</v>
      </c>
      <c r="E117" s="169" t="s">
        <v>1496</v>
      </c>
      <c r="F117" s="169" t="s">
        <v>1049</v>
      </c>
      <c r="G117" s="169"/>
      <c r="H117" s="169"/>
      <c r="I117" s="169"/>
      <c r="J117" s="169"/>
      <c r="K117" s="170" t="s">
        <v>1417</v>
      </c>
    </row>
    <row r="118" spans="1:11">
      <c r="A118" s="260">
        <v>7</v>
      </c>
      <c r="B118" s="260">
        <v>5</v>
      </c>
      <c r="C118" s="170" t="s">
        <v>1542</v>
      </c>
      <c r="D118" s="260"/>
      <c r="E118" s="170" t="s">
        <v>1439</v>
      </c>
      <c r="F118" s="169" t="s">
        <v>1049</v>
      </c>
      <c r="G118" s="169"/>
      <c r="H118" s="169"/>
      <c r="I118" s="169"/>
      <c r="J118" s="169"/>
      <c r="K118" s="170" t="s">
        <v>1417</v>
      </c>
    </row>
    <row r="119" spans="1:11">
      <c r="A119" s="260">
        <v>7</v>
      </c>
      <c r="B119" s="260">
        <v>6</v>
      </c>
      <c r="C119" s="170" t="s">
        <v>1544</v>
      </c>
      <c r="D119" s="260"/>
      <c r="E119" s="170" t="s">
        <v>1472</v>
      </c>
      <c r="F119" s="169" t="s">
        <v>1049</v>
      </c>
      <c r="G119" s="169" t="s">
        <v>1329</v>
      </c>
      <c r="H119" s="169" t="s">
        <v>38</v>
      </c>
      <c r="I119" s="169" t="e">
        <f>VLOOKUP(G119,Příjmení!$A$1:$B$999,2,FALSE)</f>
        <v>#N/A</v>
      </c>
      <c r="J119" s="169" t="str">
        <f>VLOOKUP(H119,Jména!$A$1:$B$997,2,FALSE)</f>
        <v>Natálii</v>
      </c>
      <c r="K119" s="170" t="s">
        <v>1417</v>
      </c>
    </row>
    <row r="120" spans="1:11">
      <c r="A120" s="254">
        <v>8</v>
      </c>
      <c r="B120" s="254">
        <v>1</v>
      </c>
      <c r="C120" s="256" t="s">
        <v>1548</v>
      </c>
      <c r="D120" s="254">
        <v>2006</v>
      </c>
      <c r="E120" s="256" t="s">
        <v>1451</v>
      </c>
      <c r="F120" s="255" t="s">
        <v>1049</v>
      </c>
      <c r="G120" s="255"/>
      <c r="H120" s="255"/>
      <c r="I120" s="255"/>
      <c r="J120" s="255"/>
      <c r="K120" s="256" t="s">
        <v>1418</v>
      </c>
    </row>
    <row r="121" spans="1:11">
      <c r="A121" s="254">
        <v>8</v>
      </c>
      <c r="B121" s="254">
        <v>2</v>
      </c>
      <c r="C121" s="256" t="s">
        <v>1534</v>
      </c>
      <c r="D121" s="254">
        <v>2007</v>
      </c>
      <c r="E121" s="256" t="s">
        <v>1456</v>
      </c>
      <c r="F121" s="255" t="s">
        <v>1049</v>
      </c>
      <c r="G121" s="255"/>
      <c r="H121" s="255"/>
      <c r="I121" s="255"/>
      <c r="J121" s="255"/>
      <c r="K121" s="256" t="s">
        <v>1418</v>
      </c>
    </row>
    <row r="122" spans="1:11">
      <c r="A122" s="254">
        <v>8</v>
      </c>
      <c r="B122" s="254">
        <v>3</v>
      </c>
      <c r="C122" s="256" t="s">
        <v>1556</v>
      </c>
      <c r="D122" s="254">
        <v>2007</v>
      </c>
      <c r="E122" s="256" t="s">
        <v>1427</v>
      </c>
      <c r="F122" s="255" t="s">
        <v>1430</v>
      </c>
      <c r="G122" s="255" t="s">
        <v>1336</v>
      </c>
      <c r="H122" s="255" t="s">
        <v>34</v>
      </c>
      <c r="I122" s="255" t="e">
        <f>VLOOKUP(G122,Příjmení!$A$1:$B$999,2,FALSE)</f>
        <v>#N/A</v>
      </c>
      <c r="J122" s="255" t="str">
        <f>VLOOKUP(H122,Jména!$A$1:$B$997,2,FALSE)</f>
        <v>Tereze</v>
      </c>
      <c r="K122" s="256" t="s">
        <v>1418</v>
      </c>
    </row>
    <row r="123" spans="1:11">
      <c r="A123" s="254">
        <v>8</v>
      </c>
      <c r="B123" s="254">
        <v>4</v>
      </c>
      <c r="C123" s="256" t="s">
        <v>1555</v>
      </c>
      <c r="D123" s="254"/>
      <c r="E123" s="256" t="s">
        <v>1429</v>
      </c>
      <c r="F123" s="255" t="s">
        <v>1049</v>
      </c>
      <c r="G123" s="255"/>
      <c r="H123" s="255"/>
      <c r="I123" s="255"/>
      <c r="J123" s="255"/>
      <c r="K123" s="256" t="s">
        <v>1418</v>
      </c>
    </row>
    <row r="124" spans="1:11">
      <c r="A124" s="254">
        <v>8</v>
      </c>
      <c r="B124" s="254">
        <v>6</v>
      </c>
      <c r="C124" s="256" t="s">
        <v>1559</v>
      </c>
      <c r="D124" s="254">
        <v>2006</v>
      </c>
      <c r="E124" s="255" t="s">
        <v>1433</v>
      </c>
      <c r="F124" s="255" t="s">
        <v>1049</v>
      </c>
      <c r="G124" s="255"/>
      <c r="H124" s="255"/>
      <c r="I124" s="255"/>
      <c r="J124" s="255"/>
      <c r="K124" s="256" t="s">
        <v>1418</v>
      </c>
    </row>
    <row r="125" spans="1:11">
      <c r="A125" s="254">
        <v>8</v>
      </c>
      <c r="B125" s="254">
        <v>7</v>
      </c>
      <c r="C125" s="256" t="s">
        <v>1549</v>
      </c>
      <c r="D125" s="254">
        <v>2007</v>
      </c>
      <c r="E125" s="256" t="s">
        <v>1451</v>
      </c>
      <c r="F125" s="255" t="s">
        <v>1049</v>
      </c>
      <c r="G125" s="255"/>
      <c r="H125" s="255"/>
      <c r="I125" s="255"/>
      <c r="J125" s="255"/>
      <c r="K125" s="256" t="s">
        <v>1418</v>
      </c>
    </row>
    <row r="126" spans="1:11">
      <c r="A126" s="254">
        <v>8</v>
      </c>
      <c r="B126" s="254">
        <v>8</v>
      </c>
      <c r="C126" s="304" t="s">
        <v>1265</v>
      </c>
      <c r="D126" s="254">
        <v>2007</v>
      </c>
      <c r="E126" s="255" t="s">
        <v>14</v>
      </c>
      <c r="F126" s="255" t="s">
        <v>1049</v>
      </c>
      <c r="G126" s="255" t="s">
        <v>1337</v>
      </c>
      <c r="H126" s="255" t="s">
        <v>1338</v>
      </c>
      <c r="I126" s="255" t="e">
        <f>VLOOKUP(G126,Příjmení!$A$1:$B$999,2,FALSE)</f>
        <v>#N/A</v>
      </c>
      <c r="J126" s="255" t="str">
        <f>VLOOKUP(H126,Jména!$A$1:$B$997,2,FALSE)</f>
        <v>Barbara</v>
      </c>
      <c r="K126" s="256" t="s">
        <v>1418</v>
      </c>
    </row>
    <row r="127" spans="1:11">
      <c r="A127" s="254">
        <v>8</v>
      </c>
      <c r="B127" s="254">
        <v>10</v>
      </c>
      <c r="C127" s="304" t="s">
        <v>1545</v>
      </c>
      <c r="D127" s="254"/>
      <c r="E127" s="256" t="s">
        <v>1437</v>
      </c>
      <c r="F127" s="255" t="s">
        <v>1049</v>
      </c>
      <c r="G127" s="255"/>
      <c r="H127" s="255"/>
      <c r="I127" s="255"/>
      <c r="J127" s="255"/>
      <c r="K127" s="256" t="s">
        <v>1418</v>
      </c>
    </row>
    <row r="128" spans="1:11">
      <c r="A128" s="254">
        <v>8</v>
      </c>
      <c r="B128" s="254">
        <v>11</v>
      </c>
      <c r="C128" s="256" t="s">
        <v>1550</v>
      </c>
      <c r="D128" s="254">
        <v>2007</v>
      </c>
      <c r="E128" s="256" t="s">
        <v>1439</v>
      </c>
      <c r="F128" s="255" t="s">
        <v>1049</v>
      </c>
      <c r="G128" s="255"/>
      <c r="H128" s="255"/>
      <c r="I128" s="255"/>
      <c r="J128" s="255"/>
      <c r="K128" s="256" t="s">
        <v>1418</v>
      </c>
    </row>
    <row r="129" spans="1:11">
      <c r="A129" s="254">
        <v>8</v>
      </c>
      <c r="B129" s="254">
        <v>12</v>
      </c>
      <c r="C129" s="256" t="s">
        <v>1554</v>
      </c>
      <c r="D129" s="254"/>
      <c r="E129" s="256" t="s">
        <v>1429</v>
      </c>
      <c r="F129" s="255" t="s">
        <v>1049</v>
      </c>
      <c r="G129" s="255"/>
      <c r="H129" s="255"/>
      <c r="I129" s="255"/>
      <c r="J129" s="255"/>
      <c r="K129" s="256" t="s">
        <v>1418</v>
      </c>
    </row>
    <row r="130" spans="1:11">
      <c r="A130" s="254">
        <v>8</v>
      </c>
      <c r="B130" s="254">
        <v>13</v>
      </c>
      <c r="C130" s="256" t="s">
        <v>1553</v>
      </c>
      <c r="D130" s="254"/>
      <c r="E130" s="256" t="s">
        <v>1429</v>
      </c>
      <c r="F130" s="255" t="s">
        <v>1049</v>
      </c>
      <c r="G130" s="255"/>
      <c r="H130" s="255"/>
      <c r="I130" s="255"/>
      <c r="J130" s="255"/>
      <c r="K130" s="256" t="s">
        <v>1418</v>
      </c>
    </row>
    <row r="131" spans="1:11">
      <c r="A131" s="254">
        <v>8</v>
      </c>
      <c r="B131" s="254">
        <v>14</v>
      </c>
      <c r="C131" s="304" t="s">
        <v>1546</v>
      </c>
      <c r="D131" s="254"/>
      <c r="E131" s="256" t="s">
        <v>1437</v>
      </c>
      <c r="F131" s="255" t="s">
        <v>1049</v>
      </c>
      <c r="G131" s="255"/>
      <c r="H131" s="255"/>
      <c r="I131" s="255"/>
      <c r="J131" s="255"/>
      <c r="K131" s="256" t="s">
        <v>1418</v>
      </c>
    </row>
    <row r="132" spans="1:11">
      <c r="A132" s="254">
        <v>8</v>
      </c>
      <c r="B132" s="254">
        <v>15</v>
      </c>
      <c r="C132" s="256" t="s">
        <v>1394</v>
      </c>
      <c r="D132" s="254">
        <v>2007</v>
      </c>
      <c r="E132" s="256" t="s">
        <v>1378</v>
      </c>
      <c r="F132" s="255" t="s">
        <v>1049</v>
      </c>
      <c r="G132" s="255"/>
      <c r="H132" s="255"/>
      <c r="I132" s="255"/>
      <c r="J132" s="255"/>
      <c r="K132" s="256" t="s">
        <v>1418</v>
      </c>
    </row>
    <row r="133" spans="1:11">
      <c r="A133" s="254">
        <v>8</v>
      </c>
      <c r="B133" s="254">
        <v>16</v>
      </c>
      <c r="C133" s="256" t="s">
        <v>1620</v>
      </c>
      <c r="D133" s="254">
        <v>2006</v>
      </c>
      <c r="E133" s="313" t="s">
        <v>14</v>
      </c>
      <c r="F133" s="255" t="s">
        <v>1049</v>
      </c>
      <c r="G133" s="255"/>
      <c r="H133" s="255"/>
      <c r="I133" s="255"/>
      <c r="J133" s="255"/>
      <c r="K133" s="256" t="s">
        <v>1418</v>
      </c>
    </row>
    <row r="134" spans="1:11">
      <c r="A134" s="254">
        <v>8</v>
      </c>
      <c r="B134" s="254">
        <v>17</v>
      </c>
      <c r="C134" s="304" t="s">
        <v>1547</v>
      </c>
      <c r="D134" s="254"/>
      <c r="E134" s="256" t="s">
        <v>1437</v>
      </c>
      <c r="F134" s="255" t="s">
        <v>1049</v>
      </c>
      <c r="G134" s="255"/>
      <c r="H134" s="255"/>
      <c r="I134" s="255"/>
      <c r="J134" s="255"/>
      <c r="K134" s="256" t="s">
        <v>1418</v>
      </c>
    </row>
    <row r="135" spans="1:11">
      <c r="A135" s="254">
        <v>8</v>
      </c>
      <c r="B135" s="254">
        <v>19</v>
      </c>
      <c r="C135" s="256" t="s">
        <v>1551</v>
      </c>
      <c r="D135" s="254">
        <v>2007</v>
      </c>
      <c r="E135" s="256" t="s">
        <v>1441</v>
      </c>
      <c r="F135" s="255" t="s">
        <v>1049</v>
      </c>
      <c r="G135" s="255" t="s">
        <v>1339</v>
      </c>
      <c r="H135" s="255" t="s">
        <v>1340</v>
      </c>
      <c r="I135" s="255" t="e">
        <f>VLOOKUP(G135,Příjmení!$A$1:$B$999,2,FALSE)</f>
        <v>#N/A</v>
      </c>
      <c r="J135" s="255" t="str">
        <f>VLOOKUP(H135,Jména!$A$1:$B$997,2,FALSE)</f>
        <v>Sophia</v>
      </c>
      <c r="K135" s="256" t="s">
        <v>1418</v>
      </c>
    </row>
    <row r="136" spans="1:11">
      <c r="A136" s="254">
        <v>8</v>
      </c>
      <c r="B136" s="254">
        <v>20</v>
      </c>
      <c r="C136" s="256" t="s">
        <v>1557</v>
      </c>
      <c r="D136" s="254">
        <v>2006</v>
      </c>
      <c r="E136" s="256" t="s">
        <v>1427</v>
      </c>
      <c r="F136" s="255" t="s">
        <v>1430</v>
      </c>
      <c r="G136" s="255"/>
      <c r="H136" s="255"/>
      <c r="I136" s="255"/>
      <c r="J136" s="255"/>
      <c r="K136" s="256" t="s">
        <v>1418</v>
      </c>
    </row>
    <row r="137" spans="1:11">
      <c r="A137" s="254">
        <v>8</v>
      </c>
      <c r="B137" s="254">
        <v>21</v>
      </c>
      <c r="C137" s="256" t="s">
        <v>1558</v>
      </c>
      <c r="D137" s="254">
        <v>2006</v>
      </c>
      <c r="E137" s="256" t="s">
        <v>1433</v>
      </c>
      <c r="F137" s="255" t="s">
        <v>1049</v>
      </c>
      <c r="G137" s="255" t="s">
        <v>1341</v>
      </c>
      <c r="H137" s="255" t="s">
        <v>1117</v>
      </c>
      <c r="I137" s="255" t="e">
        <f>VLOOKUP(G137,Příjmení!$A$1:$B$999,2,FALSE)</f>
        <v>#N/A</v>
      </c>
      <c r="J137" s="255" t="str">
        <f>VLOOKUP(H137,Jména!$A$1:$B$997,2,FALSE)</f>
        <v>Vandě</v>
      </c>
      <c r="K137" s="256" t="s">
        <v>1418</v>
      </c>
    </row>
    <row r="138" spans="1:11">
      <c r="A138" s="254">
        <v>8</v>
      </c>
      <c r="B138" s="254">
        <v>22</v>
      </c>
      <c r="C138" s="256" t="s">
        <v>1560</v>
      </c>
      <c r="D138" s="254">
        <v>2007</v>
      </c>
      <c r="E138" s="256" t="s">
        <v>1378</v>
      </c>
      <c r="F138" s="255" t="s">
        <v>1049</v>
      </c>
      <c r="G138" s="255" t="s">
        <v>1112</v>
      </c>
      <c r="H138" s="255" t="s">
        <v>67</v>
      </c>
      <c r="I138" s="255" t="str">
        <f>VLOOKUP(G138,Příjmení!$A$1:$B$999,2,FALSE)</f>
        <v>Machalové</v>
      </c>
      <c r="J138" s="255" t="str">
        <f>VLOOKUP(H138,Jména!$A$1:$B$997,2,FALSE)</f>
        <v>Elišce</v>
      </c>
      <c r="K138" s="256" t="s">
        <v>1419</v>
      </c>
    </row>
    <row r="139" spans="1:11">
      <c r="A139" s="257">
        <v>9</v>
      </c>
      <c r="B139" s="257">
        <v>2</v>
      </c>
      <c r="C139" s="259" t="s">
        <v>1561</v>
      </c>
      <c r="D139" s="257"/>
      <c r="E139" s="258" t="s">
        <v>1437</v>
      </c>
      <c r="F139" s="258" t="s">
        <v>1049</v>
      </c>
      <c r="G139" s="258"/>
      <c r="H139" s="258"/>
      <c r="I139" s="258"/>
      <c r="J139" s="258"/>
      <c r="K139" s="259" t="s">
        <v>1578</v>
      </c>
    </row>
    <row r="140" spans="1:11">
      <c r="A140" s="257">
        <v>9</v>
      </c>
      <c r="B140" s="257">
        <v>4</v>
      </c>
      <c r="C140" s="259" t="s">
        <v>1562</v>
      </c>
      <c r="D140" s="257">
        <v>2005</v>
      </c>
      <c r="E140" s="258" t="s">
        <v>1439</v>
      </c>
      <c r="F140" s="258" t="s">
        <v>1049</v>
      </c>
      <c r="G140" s="258"/>
      <c r="H140" s="258"/>
      <c r="I140" s="258"/>
      <c r="J140" s="258"/>
      <c r="K140" s="259" t="s">
        <v>1578</v>
      </c>
    </row>
    <row r="141" spans="1:11">
      <c r="A141" s="257">
        <v>9</v>
      </c>
      <c r="B141" s="257">
        <v>5</v>
      </c>
      <c r="C141" s="259" t="s">
        <v>1564</v>
      </c>
      <c r="D141" s="257">
        <v>2004</v>
      </c>
      <c r="E141" s="258" t="s">
        <v>1472</v>
      </c>
      <c r="F141" s="258" t="s">
        <v>1049</v>
      </c>
      <c r="G141" s="258"/>
      <c r="H141" s="258"/>
      <c r="I141" s="258"/>
      <c r="J141" s="258"/>
      <c r="K141" s="259" t="s">
        <v>1578</v>
      </c>
    </row>
    <row r="142" spans="1:11">
      <c r="A142" s="257">
        <v>9</v>
      </c>
      <c r="B142" s="257">
        <v>6</v>
      </c>
      <c r="C142" s="259" t="s">
        <v>1565</v>
      </c>
      <c r="D142" s="257">
        <v>2004</v>
      </c>
      <c r="E142" s="258" t="s">
        <v>1552</v>
      </c>
      <c r="F142" s="258" t="s">
        <v>1049</v>
      </c>
      <c r="G142" s="258"/>
      <c r="H142" s="258"/>
      <c r="I142" s="258"/>
      <c r="J142" s="258"/>
      <c r="K142" s="259" t="s">
        <v>1578</v>
      </c>
    </row>
    <row r="143" spans="1:11">
      <c r="A143" s="257">
        <v>9</v>
      </c>
      <c r="B143" s="257">
        <v>7</v>
      </c>
      <c r="C143" s="259" t="s">
        <v>1568</v>
      </c>
      <c r="D143" s="257"/>
      <c r="E143" s="258" t="s">
        <v>1429</v>
      </c>
      <c r="F143" s="258" t="s">
        <v>1049</v>
      </c>
      <c r="G143" s="258"/>
      <c r="H143" s="258"/>
      <c r="I143" s="258"/>
      <c r="J143" s="258"/>
      <c r="K143" s="259" t="s">
        <v>1578</v>
      </c>
    </row>
    <row r="144" spans="1:11">
      <c r="A144" s="257">
        <v>9</v>
      </c>
      <c r="B144" s="257">
        <v>9</v>
      </c>
      <c r="C144" s="259" t="s">
        <v>1570</v>
      </c>
      <c r="D144" s="257">
        <v>2005</v>
      </c>
      <c r="E144" s="258" t="s">
        <v>1427</v>
      </c>
      <c r="F144" s="258" t="s">
        <v>1430</v>
      </c>
      <c r="G144" s="258"/>
      <c r="H144" s="258"/>
      <c r="I144" s="258"/>
      <c r="J144" s="258"/>
      <c r="K144" s="259" t="s">
        <v>1578</v>
      </c>
    </row>
    <row r="145" spans="1:11">
      <c r="A145" s="257">
        <v>9</v>
      </c>
      <c r="B145" s="257">
        <v>11</v>
      </c>
      <c r="C145" s="259" t="s">
        <v>1573</v>
      </c>
      <c r="D145" s="257"/>
      <c r="E145" s="258" t="s">
        <v>1496</v>
      </c>
      <c r="F145" s="258" t="s">
        <v>1049</v>
      </c>
      <c r="G145" s="258"/>
      <c r="H145" s="258"/>
      <c r="I145" s="258"/>
      <c r="J145" s="258"/>
      <c r="K145" s="259" t="s">
        <v>1578</v>
      </c>
    </row>
    <row r="146" spans="1:11">
      <c r="A146" s="257">
        <v>9</v>
      </c>
      <c r="B146" s="257">
        <v>12</v>
      </c>
      <c r="C146" s="259" t="s">
        <v>1575</v>
      </c>
      <c r="D146" s="257">
        <v>2004</v>
      </c>
      <c r="E146" s="258" t="s">
        <v>1431</v>
      </c>
      <c r="F146" s="258" t="s">
        <v>1049</v>
      </c>
      <c r="G146" s="258"/>
      <c r="H146" s="258"/>
      <c r="I146" s="258"/>
      <c r="J146" s="258"/>
      <c r="K146" s="259" t="s">
        <v>1578</v>
      </c>
    </row>
    <row r="147" spans="1:11">
      <c r="A147" s="257">
        <v>9</v>
      </c>
      <c r="B147" s="257">
        <v>13</v>
      </c>
      <c r="C147" s="259" t="s">
        <v>1395</v>
      </c>
      <c r="D147" s="257">
        <v>2004</v>
      </c>
      <c r="E147" s="258" t="s">
        <v>1378</v>
      </c>
      <c r="F147" s="258" t="s">
        <v>1049</v>
      </c>
      <c r="G147" s="258"/>
      <c r="H147" s="258"/>
      <c r="I147" s="258"/>
      <c r="J147" s="258"/>
      <c r="K147" s="259" t="s">
        <v>1578</v>
      </c>
    </row>
    <row r="148" spans="1:11">
      <c r="A148" s="257">
        <v>9</v>
      </c>
      <c r="B148" s="257">
        <v>16</v>
      </c>
      <c r="C148" s="259" t="s">
        <v>1572</v>
      </c>
      <c r="D148" s="257">
        <v>2004</v>
      </c>
      <c r="E148" s="258" t="s">
        <v>1427</v>
      </c>
      <c r="F148" s="258" t="s">
        <v>1430</v>
      </c>
      <c r="G148" s="258"/>
      <c r="H148" s="258"/>
      <c r="I148" s="258"/>
      <c r="J148" s="258"/>
      <c r="K148" s="259" t="s">
        <v>1578</v>
      </c>
    </row>
    <row r="149" spans="1:11">
      <c r="A149" s="257">
        <v>9</v>
      </c>
      <c r="B149" s="257">
        <v>18</v>
      </c>
      <c r="C149" s="259" t="s">
        <v>1576</v>
      </c>
      <c r="D149" s="257">
        <v>2004</v>
      </c>
      <c r="E149" s="258" t="s">
        <v>1431</v>
      </c>
      <c r="F149" s="258" t="s">
        <v>1049</v>
      </c>
      <c r="G149" s="258"/>
      <c r="H149" s="258"/>
      <c r="I149" s="258"/>
      <c r="J149" s="258"/>
      <c r="K149" s="259" t="s">
        <v>1578</v>
      </c>
    </row>
    <row r="150" spans="1:11">
      <c r="A150" s="257">
        <v>9</v>
      </c>
      <c r="B150" s="257">
        <v>19</v>
      </c>
      <c r="C150" s="259" t="s">
        <v>1266</v>
      </c>
      <c r="D150" s="257">
        <v>2004</v>
      </c>
      <c r="E150" s="258" t="s">
        <v>14</v>
      </c>
      <c r="F150" s="258" t="s">
        <v>1049</v>
      </c>
      <c r="G150" s="258"/>
      <c r="H150" s="258"/>
      <c r="I150" s="258"/>
      <c r="J150" s="258"/>
      <c r="K150" s="259" t="s">
        <v>1578</v>
      </c>
    </row>
    <row r="151" spans="1:11">
      <c r="A151" s="257">
        <v>9</v>
      </c>
      <c r="B151" s="257">
        <v>20</v>
      </c>
      <c r="C151" s="259" t="s">
        <v>1615</v>
      </c>
      <c r="D151" s="257">
        <v>2004</v>
      </c>
      <c r="E151" s="258" t="s">
        <v>1552</v>
      </c>
      <c r="F151" s="258" t="s">
        <v>1049</v>
      </c>
      <c r="G151" s="258"/>
      <c r="H151" s="258"/>
      <c r="I151" s="258"/>
      <c r="J151" s="258"/>
      <c r="K151" s="259" t="s">
        <v>1578</v>
      </c>
    </row>
    <row r="152" spans="1:11">
      <c r="A152" s="257">
        <v>9</v>
      </c>
      <c r="B152" s="257">
        <v>21</v>
      </c>
      <c r="C152" s="259" t="s">
        <v>1563</v>
      </c>
      <c r="D152" s="257">
        <v>2004</v>
      </c>
      <c r="E152" s="258" t="s">
        <v>1439</v>
      </c>
      <c r="F152" s="258" t="s">
        <v>1049</v>
      </c>
      <c r="G152" s="258"/>
      <c r="H152" s="258"/>
      <c r="I152" s="258"/>
      <c r="J152" s="258"/>
      <c r="K152" s="259" t="s">
        <v>1578</v>
      </c>
    </row>
    <row r="153" spans="1:11">
      <c r="A153" s="257">
        <v>9</v>
      </c>
      <c r="B153" s="257">
        <v>22</v>
      </c>
      <c r="C153" s="259" t="s">
        <v>1566</v>
      </c>
      <c r="D153" s="257">
        <v>2005</v>
      </c>
      <c r="E153" s="258" t="s">
        <v>1552</v>
      </c>
      <c r="F153" s="258" t="s">
        <v>1049</v>
      </c>
      <c r="G153" s="258"/>
      <c r="H153" s="258"/>
      <c r="I153" s="258"/>
      <c r="J153" s="258"/>
      <c r="K153" s="259" t="s">
        <v>1578</v>
      </c>
    </row>
    <row r="154" spans="1:11">
      <c r="A154" s="257">
        <v>9</v>
      </c>
      <c r="B154" s="257">
        <v>23</v>
      </c>
      <c r="C154" s="259" t="s">
        <v>1569</v>
      </c>
      <c r="D154" s="257"/>
      <c r="E154" s="258" t="s">
        <v>1429</v>
      </c>
      <c r="F154" s="258" t="s">
        <v>1049</v>
      </c>
      <c r="G154" s="258"/>
      <c r="H154" s="258"/>
      <c r="I154" s="258"/>
      <c r="J154" s="258"/>
      <c r="K154" s="259" t="s">
        <v>1578</v>
      </c>
    </row>
    <row r="155" spans="1:11">
      <c r="A155" s="257">
        <v>9</v>
      </c>
      <c r="B155" s="257">
        <v>24</v>
      </c>
      <c r="C155" s="259" t="s">
        <v>1571</v>
      </c>
      <c r="D155" s="257">
        <v>2005</v>
      </c>
      <c r="E155" s="258" t="s">
        <v>1427</v>
      </c>
      <c r="F155" s="258" t="s">
        <v>1430</v>
      </c>
      <c r="G155" s="258"/>
      <c r="H155" s="258"/>
      <c r="I155" s="258"/>
      <c r="J155" s="258"/>
      <c r="K155" s="259" t="s">
        <v>1578</v>
      </c>
    </row>
    <row r="156" spans="1:11">
      <c r="A156" s="257">
        <v>9</v>
      </c>
      <c r="B156" s="257">
        <v>25</v>
      </c>
      <c r="C156" s="259" t="s">
        <v>1268</v>
      </c>
      <c r="D156" s="257">
        <v>2003</v>
      </c>
      <c r="E156" s="258" t="s">
        <v>14</v>
      </c>
      <c r="F156" s="258" t="s">
        <v>1049</v>
      </c>
      <c r="G156" s="258"/>
      <c r="H156" s="258"/>
      <c r="I156" s="258"/>
      <c r="J156" s="258"/>
      <c r="K156" s="259" t="s">
        <v>1578</v>
      </c>
    </row>
    <row r="157" spans="1:11">
      <c r="A157" s="257">
        <v>9</v>
      </c>
      <c r="B157" s="257">
        <v>26</v>
      </c>
      <c r="C157" s="259" t="s">
        <v>1567</v>
      </c>
      <c r="D157" s="257">
        <v>2005</v>
      </c>
      <c r="E157" s="258" t="s">
        <v>1552</v>
      </c>
      <c r="F157" s="258" t="s">
        <v>1049</v>
      </c>
      <c r="G157" s="258"/>
      <c r="H157" s="258"/>
      <c r="I157" s="258"/>
      <c r="J157" s="258"/>
      <c r="K157" s="259" t="s">
        <v>1578</v>
      </c>
    </row>
    <row r="158" spans="1:11">
      <c r="A158" s="257">
        <v>9</v>
      </c>
      <c r="B158" s="257">
        <v>29</v>
      </c>
      <c r="C158" s="259" t="s">
        <v>1577</v>
      </c>
      <c r="D158" s="257">
        <v>2004</v>
      </c>
      <c r="E158" s="258" t="s">
        <v>1431</v>
      </c>
      <c r="F158" s="258" t="s">
        <v>1049</v>
      </c>
      <c r="G158" s="258"/>
      <c r="H158" s="258"/>
      <c r="I158" s="258"/>
      <c r="J158" s="258"/>
      <c r="K158" s="259" t="s">
        <v>1578</v>
      </c>
    </row>
    <row r="159" spans="1:11">
      <c r="A159" s="257">
        <v>9</v>
      </c>
      <c r="B159" s="257">
        <v>30</v>
      </c>
      <c r="C159" s="259" t="s">
        <v>1574</v>
      </c>
      <c r="D159" s="257"/>
      <c r="E159" s="258" t="s">
        <v>1496</v>
      </c>
      <c r="F159" s="258" t="s">
        <v>1049</v>
      </c>
      <c r="G159" s="258"/>
      <c r="H159" s="258"/>
      <c r="I159" s="258"/>
      <c r="J159" s="258"/>
      <c r="K159" s="259" t="s">
        <v>1578</v>
      </c>
    </row>
    <row r="160" spans="1:11" hidden="1">
      <c r="A160" s="257">
        <v>9</v>
      </c>
      <c r="B160" s="257"/>
      <c r="C160" s="259"/>
      <c r="D160" s="257"/>
      <c r="E160" s="258"/>
      <c r="F160" s="258"/>
      <c r="G160" s="258" t="s">
        <v>1343</v>
      </c>
      <c r="H160" s="258" t="s">
        <v>1344</v>
      </c>
      <c r="I160" s="258" t="e">
        <f>VLOOKUP(G160,Příjmení!$A$1:$B$999,2,FALSE)</f>
        <v>#N/A</v>
      </c>
      <c r="J160" s="258" t="str">
        <f>VLOOKUP(H160,Jména!$A$1:$B$997,2,FALSE)</f>
        <v>Elea</v>
      </c>
      <c r="K160" s="259" t="s">
        <v>1420</v>
      </c>
    </row>
    <row r="161" spans="1:11">
      <c r="A161" s="261">
        <v>10</v>
      </c>
      <c r="B161" s="261">
        <v>2</v>
      </c>
      <c r="C161" s="231" t="s">
        <v>1588</v>
      </c>
      <c r="D161" s="261">
        <v>2000</v>
      </c>
      <c r="E161" s="231" t="s">
        <v>1552</v>
      </c>
      <c r="F161" s="232" t="s">
        <v>1049</v>
      </c>
      <c r="G161" s="232"/>
      <c r="H161" s="232"/>
      <c r="I161" s="232"/>
      <c r="J161" s="232"/>
      <c r="K161" s="231" t="s">
        <v>1421</v>
      </c>
    </row>
    <row r="162" spans="1:11">
      <c r="A162" s="261">
        <v>10</v>
      </c>
      <c r="B162" s="261">
        <v>4</v>
      </c>
      <c r="C162" s="231" t="s">
        <v>1581</v>
      </c>
      <c r="D162" s="261">
        <v>2000</v>
      </c>
      <c r="E162" s="231" t="s">
        <v>1477</v>
      </c>
      <c r="F162" s="232" t="s">
        <v>1049</v>
      </c>
      <c r="G162" s="232"/>
      <c r="H162" s="232"/>
      <c r="I162" s="232"/>
      <c r="J162" s="232"/>
      <c r="K162" s="231" t="s">
        <v>1421</v>
      </c>
    </row>
    <row r="163" spans="1:11">
      <c r="A163" s="261">
        <v>10</v>
      </c>
      <c r="B163" s="261">
        <v>5</v>
      </c>
      <c r="C163" s="231" t="s">
        <v>1582</v>
      </c>
      <c r="D163" s="261">
        <v>2001</v>
      </c>
      <c r="E163" s="232" t="s">
        <v>1451</v>
      </c>
      <c r="F163" s="232" t="s">
        <v>1049</v>
      </c>
      <c r="G163" s="232"/>
      <c r="H163" s="232"/>
      <c r="I163" s="232"/>
      <c r="J163" s="232"/>
      <c r="K163" s="231" t="s">
        <v>1421</v>
      </c>
    </row>
    <row r="164" spans="1:11">
      <c r="A164" s="261">
        <v>10</v>
      </c>
      <c r="B164" s="261">
        <v>6</v>
      </c>
      <c r="C164" s="231" t="s">
        <v>1579</v>
      </c>
      <c r="D164" s="261">
        <v>2001</v>
      </c>
      <c r="E164" s="231" t="s">
        <v>1439</v>
      </c>
      <c r="F164" s="232" t="s">
        <v>1049</v>
      </c>
      <c r="G164" s="232"/>
      <c r="H164" s="232"/>
      <c r="I164" s="232"/>
      <c r="J164" s="232"/>
      <c r="K164" s="231" t="s">
        <v>1421</v>
      </c>
    </row>
    <row r="165" spans="1:11">
      <c r="A165" s="261">
        <v>10</v>
      </c>
      <c r="B165" s="261">
        <v>10</v>
      </c>
      <c r="C165" s="231" t="s">
        <v>1583</v>
      </c>
      <c r="D165" s="261">
        <v>1997</v>
      </c>
      <c r="E165" s="232" t="s">
        <v>14</v>
      </c>
      <c r="F165" s="232" t="s">
        <v>1049</v>
      </c>
      <c r="G165" s="232"/>
      <c r="H165" s="232"/>
      <c r="I165" s="232"/>
      <c r="J165" s="232"/>
      <c r="K165" s="231" t="s">
        <v>1421</v>
      </c>
    </row>
    <row r="166" spans="1:11">
      <c r="A166" s="261">
        <v>10</v>
      </c>
      <c r="B166" s="261">
        <v>11</v>
      </c>
      <c r="C166" s="231" t="s">
        <v>1580</v>
      </c>
      <c r="D166" s="261"/>
      <c r="E166" s="231" t="s">
        <v>1382</v>
      </c>
      <c r="F166" s="232" t="s">
        <v>1049</v>
      </c>
      <c r="G166" s="232"/>
      <c r="H166" s="232"/>
      <c r="I166" s="232"/>
      <c r="J166" s="232"/>
      <c r="K166" s="231" t="s">
        <v>1421</v>
      </c>
    </row>
    <row r="167" spans="1:11">
      <c r="A167" s="261">
        <v>10</v>
      </c>
      <c r="B167" s="261">
        <v>13</v>
      </c>
      <c r="C167" s="231" t="s">
        <v>1584</v>
      </c>
      <c r="D167" s="261">
        <v>1993</v>
      </c>
      <c r="E167" s="231" t="s">
        <v>14</v>
      </c>
      <c r="F167" s="232" t="s">
        <v>1049</v>
      </c>
      <c r="G167" s="232" t="s">
        <v>1345</v>
      </c>
      <c r="H167" s="232" t="s">
        <v>148</v>
      </c>
      <c r="I167" s="232" t="e">
        <f>VLOOKUP(G167,Příjmení!$A$1:$B$999,2,FALSE)</f>
        <v>#N/A</v>
      </c>
      <c r="J167" s="232" t="str">
        <f>VLOOKUP(H167,Jména!$A$1:$B$997,2,FALSE)</f>
        <v>Anně</v>
      </c>
      <c r="K167" s="231" t="s">
        <v>1421</v>
      </c>
    </row>
    <row r="168" spans="1:11">
      <c r="A168" s="261">
        <v>10</v>
      </c>
      <c r="B168" s="261">
        <v>15</v>
      </c>
      <c r="C168" s="231" t="s">
        <v>1589</v>
      </c>
      <c r="D168" s="261">
        <v>2001</v>
      </c>
      <c r="E168" s="231" t="s">
        <v>1552</v>
      </c>
      <c r="F168" s="232" t="s">
        <v>1049</v>
      </c>
      <c r="G168" s="232" t="s">
        <v>1346</v>
      </c>
      <c r="H168" s="232" t="s">
        <v>1347</v>
      </c>
      <c r="I168" s="232" t="e">
        <f>VLOOKUP(G168,Příjmení!$A$1:$B$999,2,FALSE)</f>
        <v>#N/A</v>
      </c>
      <c r="J168" s="232" t="str">
        <f>VLOOKUP(H168,Jména!$A$1:$B$997,2,FALSE)</f>
        <v>Alica</v>
      </c>
      <c r="K168" s="231" t="s">
        <v>1421</v>
      </c>
    </row>
  </sheetData>
  <autoFilter ref="A1:K168"/>
  <sortState ref="B212:F229">
    <sortCondition ref="B212:B229"/>
  </sortState>
  <phoneticPr fontId="13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opLeftCell="A7" workbookViewId="0">
      <selection activeCell="A19" sqref="A19:XFD19"/>
    </sheetView>
  </sheetViews>
  <sheetFormatPr defaultRowHeight="12.75"/>
  <cols>
    <col min="1" max="1" width="10.7109375" customWidth="1"/>
    <col min="2" max="2" width="26.28515625" bestFit="1" customWidth="1"/>
    <col min="3" max="3" width="9" customWidth="1"/>
    <col min="4" max="4" width="38" bestFit="1" customWidth="1"/>
    <col min="5" max="5" width="5.5703125" style="272" bestFit="1" customWidth="1"/>
    <col min="6" max="13" width="10.7109375" style="32" customWidth="1"/>
    <col min="14" max="16" width="10.7109375" customWidth="1"/>
  </cols>
  <sheetData>
    <row r="1" spans="1:21" ht="22.5">
      <c r="A1" s="1" t="s">
        <v>1052</v>
      </c>
      <c r="C1" s="4"/>
      <c r="D1" s="427" t="str">
        <f>Název</f>
        <v>Milevský pohárek</v>
      </c>
      <c r="E1" s="427"/>
      <c r="F1" s="427"/>
      <c r="G1" s="427"/>
      <c r="H1" s="427"/>
      <c r="I1" s="427"/>
      <c r="J1" s="427"/>
      <c r="K1" s="427"/>
      <c r="M1" s="115"/>
      <c r="P1" s="116" t="str">
        <f>Datum</f>
        <v>5.května 2018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70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3" t="str">
        <f>_kat9</f>
        <v>10.kategorie - Dorostenky, ročník 2002 a starší</v>
      </c>
      <c r="B3" s="143"/>
      <c r="C3" s="143"/>
      <c r="D3" s="143"/>
      <c r="E3" s="271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45" t="s">
        <v>0</v>
      </c>
      <c r="B4" s="429" t="s">
        <v>1</v>
      </c>
      <c r="C4" s="429" t="s">
        <v>2</v>
      </c>
      <c r="D4" s="430" t="s">
        <v>3</v>
      </c>
      <c r="E4" s="449" t="s">
        <v>4</v>
      </c>
      <c r="F4" s="451" t="str">
        <f>Kat9S1</f>
        <v>sestava s obručí</v>
      </c>
      <c r="G4" s="452"/>
      <c r="H4" s="452"/>
      <c r="I4" s="453"/>
      <c r="J4" s="451" t="str">
        <f>Kat9S2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03" t="s">
        <v>8</v>
      </c>
      <c r="G5" s="144" t="s">
        <v>11</v>
      </c>
      <c r="H5" s="144" t="s">
        <v>5</v>
      </c>
      <c r="I5" s="145" t="s">
        <v>6</v>
      </c>
      <c r="J5" s="130" t="s">
        <v>1050</v>
      </c>
      <c r="K5" s="144" t="s">
        <v>8</v>
      </c>
      <c r="L5" s="144" t="s">
        <v>11</v>
      </c>
      <c r="M5" s="144" t="s">
        <v>5</v>
      </c>
      <c r="N5" s="145" t="s">
        <v>6</v>
      </c>
      <c r="O5" s="442">
        <v>0</v>
      </c>
      <c r="P5" s="444">
        <v>0</v>
      </c>
    </row>
    <row r="6" spans="1:21" ht="32.1" customHeight="1" thickTop="1">
      <c r="A6" s="146" t="e">
        <f>Seznam!#REF!</f>
        <v>#REF!</v>
      </c>
      <c r="B6" s="147" t="e">
        <f>Seznam!#REF!</f>
        <v>#REF!</v>
      </c>
      <c r="C6" s="120" t="e">
        <f>Seznam!#REF!</f>
        <v>#REF!</v>
      </c>
      <c r="D6" s="148" t="e">
        <f>Seznam!#REF!</f>
        <v>#REF!</v>
      </c>
      <c r="E6" s="331" t="e">
        <f>Seznam!#REF!</f>
        <v>#REF!</v>
      </c>
      <c r="F6" s="199"/>
      <c r="G6" s="149"/>
      <c r="H6" s="149"/>
      <c r="I6" s="150"/>
      <c r="J6" s="151"/>
      <c r="K6" s="149"/>
      <c r="L6" s="149"/>
      <c r="M6" s="149"/>
      <c r="N6" s="150"/>
      <c r="O6" s="152"/>
      <c r="P6" s="153"/>
    </row>
    <row r="7" spans="1:21" ht="32.1" customHeight="1">
      <c r="A7" s="131">
        <f>Seznam!B161</f>
        <v>2</v>
      </c>
      <c r="B7" s="132" t="str">
        <f>Seznam!C161</f>
        <v>Hájková Nicol</v>
      </c>
      <c r="C7" s="121">
        <f>Seznam!D161</f>
        <v>2000</v>
      </c>
      <c r="D7" s="133" t="str">
        <f>Seznam!E161</f>
        <v>SK MG Mantila Brno</v>
      </c>
      <c r="E7" s="332" t="str">
        <f>Seznam!F161</f>
        <v>CZE</v>
      </c>
      <c r="F7" s="200"/>
      <c r="G7" s="134"/>
      <c r="H7" s="134"/>
      <c r="I7" s="135"/>
      <c r="J7" s="154" t="s">
        <v>1256</v>
      </c>
      <c r="K7" s="134"/>
      <c r="L7" s="134"/>
      <c r="M7" s="134"/>
      <c r="N7" s="135"/>
      <c r="O7" s="155"/>
      <c r="P7" s="136"/>
    </row>
    <row r="8" spans="1:21" ht="32.1" customHeight="1">
      <c r="A8" s="131" t="e">
        <f>Seznam!#REF!</f>
        <v>#REF!</v>
      </c>
      <c r="B8" s="132" t="e">
        <f>Seznam!#REF!</f>
        <v>#REF!</v>
      </c>
      <c r="C8" s="121" t="e">
        <f>Seznam!#REF!</f>
        <v>#REF!</v>
      </c>
      <c r="D8" s="133" t="e">
        <f>Seznam!#REF!</f>
        <v>#REF!</v>
      </c>
      <c r="E8" s="332" t="e">
        <f>Seznam!#REF!</f>
        <v>#REF!</v>
      </c>
      <c r="F8" s="200"/>
      <c r="G8" s="134"/>
      <c r="H8" s="134"/>
      <c r="I8" s="135"/>
      <c r="J8" s="154"/>
      <c r="K8" s="134"/>
      <c r="L8" s="134"/>
      <c r="M8" s="134"/>
      <c r="N8" s="135"/>
      <c r="O8" s="155"/>
      <c r="P8" s="136"/>
    </row>
    <row r="9" spans="1:21" ht="32.1" customHeight="1">
      <c r="A9" s="131">
        <f>Seznam!B162</f>
        <v>4</v>
      </c>
      <c r="B9" s="132" t="str">
        <f>Seznam!C162</f>
        <v>Toušová Lucie</v>
      </c>
      <c r="C9" s="121">
        <f>Seznam!D162</f>
        <v>2000</v>
      </c>
      <c r="D9" s="133" t="str">
        <f>Seznam!E162</f>
        <v>GSK Ústí nad Labem</v>
      </c>
      <c r="E9" s="332" t="str">
        <f>Seznam!F162</f>
        <v>CZE</v>
      </c>
      <c r="F9" s="200"/>
      <c r="G9" s="134"/>
      <c r="H9" s="134"/>
      <c r="I9" s="135"/>
      <c r="J9" s="154"/>
      <c r="K9" s="134"/>
      <c r="L9" s="134"/>
      <c r="M9" s="134"/>
      <c r="N9" s="135"/>
      <c r="O9" s="155"/>
      <c r="P9" s="136"/>
    </row>
    <row r="10" spans="1:21" ht="32.1" customHeight="1">
      <c r="A10" s="131">
        <f>Seznam!B163</f>
        <v>5</v>
      </c>
      <c r="B10" s="132" t="str">
        <f>Seznam!C163</f>
        <v>Cajthamlová Michaela</v>
      </c>
      <c r="C10" s="121">
        <f>Seznam!D163</f>
        <v>2001</v>
      </c>
      <c r="D10" s="133" t="str">
        <f>Seznam!E163</f>
        <v>SK GymŠarm Plzeň</v>
      </c>
      <c r="E10" s="332" t="str">
        <f>Seznam!F163</f>
        <v>CZE</v>
      </c>
      <c r="F10" s="200"/>
      <c r="G10" s="134"/>
      <c r="H10" s="134"/>
      <c r="I10" s="135"/>
      <c r="J10" s="154"/>
      <c r="K10" s="134"/>
      <c r="L10" s="134"/>
      <c r="M10" s="134"/>
      <c r="N10" s="135"/>
      <c r="O10" s="155"/>
      <c r="P10" s="136"/>
    </row>
    <row r="11" spans="1:21" ht="32.1" customHeight="1">
      <c r="A11" s="131">
        <f>Seznam!B164</f>
        <v>6</v>
      </c>
      <c r="B11" s="132" t="str">
        <f>Seznam!C164</f>
        <v>Caklová Věra</v>
      </c>
      <c r="C11" s="121">
        <f>Seznam!D164</f>
        <v>2001</v>
      </c>
      <c r="D11" s="133" t="str">
        <f>Seznam!E164</f>
        <v>TJ Sokol Bedřichov</v>
      </c>
      <c r="E11" s="332" t="str">
        <f>Seznam!F164</f>
        <v>CZE</v>
      </c>
      <c r="F11" s="200"/>
      <c r="G11" s="134"/>
      <c r="H11" s="134"/>
      <c r="I11" s="135"/>
      <c r="J11" s="154"/>
      <c r="K11" s="134"/>
      <c r="L11" s="134"/>
      <c r="M11" s="134"/>
      <c r="N11" s="135"/>
      <c r="O11" s="155"/>
      <c r="P11" s="136"/>
    </row>
    <row r="12" spans="1:21" ht="32.1" customHeight="1">
      <c r="A12" s="131" t="e">
        <f>Seznam!#REF!</f>
        <v>#REF!</v>
      </c>
      <c r="B12" s="132" t="e">
        <f>Seznam!#REF!</f>
        <v>#REF!</v>
      </c>
      <c r="C12" s="121" t="e">
        <f>Seznam!#REF!</f>
        <v>#REF!</v>
      </c>
      <c r="D12" s="133" t="e">
        <f>Seznam!#REF!</f>
        <v>#REF!</v>
      </c>
      <c r="E12" s="332" t="e">
        <f>Seznam!#REF!</f>
        <v>#REF!</v>
      </c>
      <c r="F12" s="200"/>
      <c r="G12" s="134"/>
      <c r="H12" s="134"/>
      <c r="I12" s="135"/>
      <c r="J12" s="154"/>
      <c r="K12" s="134"/>
      <c r="L12" s="134"/>
      <c r="M12" s="134"/>
      <c r="N12" s="135"/>
      <c r="O12" s="155"/>
      <c r="P12" s="136"/>
    </row>
    <row r="13" spans="1:21" ht="32.1" customHeight="1">
      <c r="A13" s="131" t="e">
        <f>Seznam!#REF!</f>
        <v>#REF!</v>
      </c>
      <c r="B13" s="132" t="e">
        <f>Seznam!#REF!</f>
        <v>#REF!</v>
      </c>
      <c r="C13" s="121" t="e">
        <f>Seznam!#REF!</f>
        <v>#REF!</v>
      </c>
      <c r="D13" s="133" t="e">
        <f>Seznam!#REF!</f>
        <v>#REF!</v>
      </c>
      <c r="E13" s="332" t="e">
        <f>Seznam!#REF!</f>
        <v>#REF!</v>
      </c>
      <c r="F13" s="200"/>
      <c r="G13" s="134"/>
      <c r="H13" s="134"/>
      <c r="I13" s="135"/>
      <c r="J13" s="154"/>
      <c r="K13" s="134"/>
      <c r="L13" s="134"/>
      <c r="M13" s="134"/>
      <c r="N13" s="135"/>
      <c r="O13" s="155"/>
      <c r="P13" s="136"/>
    </row>
    <row r="14" spans="1:21" ht="32.1" customHeight="1">
      <c r="A14" s="131" t="e">
        <f>Seznam!#REF!</f>
        <v>#REF!</v>
      </c>
      <c r="B14" s="132" t="e">
        <f>Seznam!#REF!</f>
        <v>#REF!</v>
      </c>
      <c r="C14" s="121" t="e">
        <f>Seznam!#REF!</f>
        <v>#REF!</v>
      </c>
      <c r="D14" s="133" t="e">
        <f>Seznam!#REF!</f>
        <v>#REF!</v>
      </c>
      <c r="E14" s="332" t="e">
        <f>Seznam!#REF!</f>
        <v>#REF!</v>
      </c>
      <c r="F14" s="200"/>
      <c r="G14" s="134"/>
      <c r="H14" s="134"/>
      <c r="I14" s="135"/>
      <c r="J14" s="154"/>
      <c r="K14" s="134"/>
      <c r="L14" s="134"/>
      <c r="M14" s="134"/>
      <c r="N14" s="135"/>
      <c r="O14" s="155"/>
      <c r="P14" s="136"/>
    </row>
    <row r="15" spans="1:21" ht="32.1" customHeight="1">
      <c r="A15" s="131">
        <f>Seznam!B165</f>
        <v>10</v>
      </c>
      <c r="B15" s="132" t="str">
        <f>Seznam!C165</f>
        <v>Fořtová Denisa</v>
      </c>
      <c r="C15" s="121">
        <f>Seznam!D165</f>
        <v>1997</v>
      </c>
      <c r="D15" s="133" t="str">
        <f>Seznam!E165</f>
        <v>RG Proactive Milevsko</v>
      </c>
      <c r="E15" s="332" t="str">
        <f>Seznam!F165</f>
        <v>CZE</v>
      </c>
      <c r="F15" s="200"/>
      <c r="G15" s="134"/>
      <c r="H15" s="134"/>
      <c r="I15" s="135"/>
      <c r="J15" s="154"/>
      <c r="K15" s="134"/>
      <c r="L15" s="134"/>
      <c r="M15" s="134"/>
      <c r="N15" s="135"/>
      <c r="O15" s="155"/>
      <c r="P15" s="136"/>
    </row>
    <row r="16" spans="1:21" ht="32.1" customHeight="1">
      <c r="A16" s="131">
        <f>Seznam!B166</f>
        <v>11</v>
      </c>
      <c r="B16" s="132" t="str">
        <f>Seznam!C166</f>
        <v>Havlíková Adriana</v>
      </c>
      <c r="C16" s="121">
        <f>Seznam!D166</f>
        <v>0</v>
      </c>
      <c r="D16" s="133" t="str">
        <f>Seznam!E166</f>
        <v>TJ Sokol Bernartice</v>
      </c>
      <c r="E16" s="332" t="str">
        <f>Seznam!F166</f>
        <v>CZE</v>
      </c>
      <c r="F16" s="200"/>
      <c r="G16" s="134"/>
      <c r="H16" s="134"/>
      <c r="I16" s="135"/>
      <c r="J16" s="154"/>
      <c r="K16" s="134"/>
      <c r="L16" s="134"/>
      <c r="M16" s="134"/>
      <c r="N16" s="135"/>
      <c r="O16" s="155"/>
      <c r="P16" s="136"/>
    </row>
    <row r="17" spans="1:16" ht="32.1" customHeight="1">
      <c r="A17" s="131" t="e">
        <f>Seznam!#REF!</f>
        <v>#REF!</v>
      </c>
      <c r="B17" s="132" t="e">
        <f>Seznam!#REF!</f>
        <v>#REF!</v>
      </c>
      <c r="C17" s="121" t="e">
        <f>Seznam!#REF!</f>
        <v>#REF!</v>
      </c>
      <c r="D17" s="133" t="e">
        <f>Seznam!#REF!</f>
        <v>#REF!</v>
      </c>
      <c r="E17" s="332" t="e">
        <f>Seznam!#REF!</f>
        <v>#REF!</v>
      </c>
      <c r="F17" s="200"/>
      <c r="G17" s="134"/>
      <c r="H17" s="134"/>
      <c r="I17" s="135"/>
      <c r="J17" s="154"/>
      <c r="K17" s="134"/>
      <c r="L17" s="134"/>
      <c r="M17" s="134"/>
      <c r="N17" s="135"/>
      <c r="O17" s="155"/>
      <c r="P17" s="136"/>
    </row>
    <row r="18" spans="1:16" ht="32.1" customHeight="1">
      <c r="A18" s="131">
        <f>Seznam!B167</f>
        <v>13</v>
      </c>
      <c r="B18" s="132" t="str">
        <f>Seznam!C167</f>
        <v>Korytová Ludmila</v>
      </c>
      <c r="C18" s="121">
        <f>Seznam!D167</f>
        <v>1993</v>
      </c>
      <c r="D18" s="133" t="str">
        <f>Seznam!E167</f>
        <v>RG Proactive Milevsko</v>
      </c>
      <c r="E18" s="332" t="str">
        <f>Seznam!F167</f>
        <v>CZE</v>
      </c>
      <c r="F18" s="200"/>
      <c r="G18" s="134"/>
      <c r="H18" s="134"/>
      <c r="I18" s="135"/>
      <c r="J18" s="154"/>
      <c r="K18" s="134"/>
      <c r="L18" s="134"/>
      <c r="M18" s="134"/>
      <c r="N18" s="135"/>
      <c r="O18" s="155"/>
      <c r="P18" s="136"/>
    </row>
    <row r="19" spans="1:16" ht="32.1" customHeight="1">
      <c r="A19" s="174" t="e">
        <f>Seznam!#REF!</f>
        <v>#REF!</v>
      </c>
      <c r="B19" s="175" t="e">
        <f>Seznam!#REF!</f>
        <v>#REF!</v>
      </c>
      <c r="C19" s="122" t="e">
        <f>Seznam!#REF!</f>
        <v>#REF!</v>
      </c>
      <c r="D19" s="176" t="e">
        <f>Seznam!#REF!</f>
        <v>#REF!</v>
      </c>
      <c r="E19" s="333" t="e">
        <f>Seznam!#REF!</f>
        <v>#REF!</v>
      </c>
      <c r="F19" s="212"/>
      <c r="G19" s="177"/>
      <c r="H19" s="177"/>
      <c r="I19" s="178"/>
      <c r="J19" s="210"/>
      <c r="K19" s="177"/>
      <c r="L19" s="177"/>
      <c r="M19" s="177"/>
      <c r="N19" s="178"/>
      <c r="O19" s="211"/>
      <c r="P19" s="179"/>
    </row>
    <row r="20" spans="1:16" ht="32.1" customHeight="1" thickBot="1">
      <c r="A20" s="137">
        <f>Seznam!B168</f>
        <v>15</v>
      </c>
      <c r="B20" s="138" t="str">
        <f>Seznam!C168</f>
        <v>Polášková Nela</v>
      </c>
      <c r="C20" s="123">
        <f>Seznam!D168</f>
        <v>2001</v>
      </c>
      <c r="D20" s="139" t="str">
        <f>Seznam!E168</f>
        <v>SK MG Mantila Brno</v>
      </c>
      <c r="E20" s="273" t="str">
        <f>Seznam!F168</f>
        <v>CZE</v>
      </c>
      <c r="F20" s="201"/>
      <c r="G20" s="140"/>
      <c r="H20" s="140"/>
      <c r="I20" s="141"/>
      <c r="J20" s="156"/>
      <c r="K20" s="140"/>
      <c r="L20" s="140"/>
      <c r="M20" s="140"/>
      <c r="N20" s="141"/>
      <c r="O20" s="157"/>
      <c r="P20" s="142"/>
    </row>
    <row r="21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topLeftCell="A7" workbookViewId="0">
      <selection activeCell="O12" sqref="O12"/>
    </sheetView>
  </sheetViews>
  <sheetFormatPr defaultRowHeight="12.75"/>
  <cols>
    <col min="1" max="1" width="10.7109375" customWidth="1"/>
    <col min="2" max="2" width="25" bestFit="1" customWidth="1"/>
    <col min="3" max="3" width="7.140625" style="283" customWidth="1"/>
    <col min="4" max="4" width="30" style="14" customWidth="1"/>
    <col min="5" max="5" width="5.28515625" style="283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281"/>
      <c r="D1" s="8"/>
      <c r="E1" s="281"/>
      <c r="F1" s="4"/>
      <c r="G1" s="12"/>
      <c r="H1" s="10"/>
      <c r="N1" s="207" t="s">
        <v>1054</v>
      </c>
      <c r="O1" s="158" t="s">
        <v>11</v>
      </c>
      <c r="P1" s="1"/>
      <c r="Q1" s="240" t="s">
        <v>1267</v>
      </c>
      <c r="R1" s="241"/>
      <c r="S1" s="241"/>
    </row>
    <row r="2" spans="1:27" ht="23.25">
      <c r="A2" s="6"/>
      <c r="B2" s="1"/>
      <c r="C2" s="281"/>
      <c r="D2" s="8"/>
      <c r="E2" s="281"/>
      <c r="F2" s="4"/>
      <c r="G2" s="10"/>
      <c r="H2" s="10"/>
      <c r="M2" s="13"/>
      <c r="N2" s="13"/>
      <c r="O2" s="196">
        <v>4</v>
      </c>
      <c r="P2" s="1"/>
      <c r="Q2" s="240">
        <v>10</v>
      </c>
      <c r="R2" s="3"/>
      <c r="S2" s="3"/>
    </row>
    <row r="3" spans="1:27" ht="22.5">
      <c r="A3" s="6"/>
      <c r="B3" s="1"/>
      <c r="C3" s="281"/>
      <c r="D3" s="8"/>
      <c r="E3" s="281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281"/>
      <c r="D4" s="8"/>
      <c r="E4" s="281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281"/>
      <c r="D5" s="8"/>
      <c r="E5" s="281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Popis!B6</f>
        <v>1.kategorie - Naděje nejmladší, ročník 2012</v>
      </c>
      <c r="B6" s="1"/>
      <c r="C6" s="281"/>
      <c r="D6" s="8"/>
      <c r="E6" s="281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56" t="s">
        <v>191</v>
      </c>
      <c r="G7" s="226" t="str">
        <f>Kat0S1</f>
        <v>sestava bez náčiní</v>
      </c>
      <c r="H7" s="227"/>
      <c r="I7" s="16"/>
      <c r="J7" s="16"/>
      <c r="K7" s="16"/>
      <c r="L7" s="16"/>
      <c r="M7" s="16"/>
      <c r="N7" s="16"/>
      <c r="O7" s="16"/>
      <c r="P7" s="16"/>
      <c r="Q7" s="16"/>
      <c r="R7" s="16"/>
      <c r="S7" s="228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5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15" t="s">
        <v>11</v>
      </c>
      <c r="Q8" s="229" t="s">
        <v>5</v>
      </c>
      <c r="R8" s="223" t="s">
        <v>6</v>
      </c>
      <c r="S8" s="230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13">
        <f>Seznam!B2</f>
        <v>1</v>
      </c>
      <c r="B9" s="214" t="str">
        <f>Seznam!C2</f>
        <v>Demjan Kristina</v>
      </c>
      <c r="C9" s="215">
        <f>Seznam!D2</f>
        <v>2012</v>
      </c>
      <c r="D9" s="216" t="str">
        <f>Seznam!E2</f>
        <v>SK Provo Brno</v>
      </c>
      <c r="E9" s="215" t="str">
        <f>Seznam!F2</f>
        <v>CZE</v>
      </c>
      <c r="F9" s="215" t="s">
        <v>1299</v>
      </c>
      <c r="G9" s="204">
        <v>0.3</v>
      </c>
      <c r="H9" s="205">
        <v>0</v>
      </c>
      <c r="I9" s="20">
        <f t="shared" ref="I9" si="0">G9+H9</f>
        <v>0.3</v>
      </c>
      <c r="J9" s="217">
        <v>3.7</v>
      </c>
      <c r="K9" s="218">
        <v>4.5999999999999996</v>
      </c>
      <c r="L9" s="219">
        <v>4</v>
      </c>
      <c r="M9" s="220">
        <v>4.4000000000000004</v>
      </c>
      <c r="N9" s="220">
        <v>4.3</v>
      </c>
      <c r="O9" s="208">
        <f t="shared" ref="O9" si="1">IF($O$2=2,TRUNC(SUM(K9:L9)/2*1000)/1000,IF($O$2=3,TRUNC(SUM(K9:M9)/3*1000)/1000,IF($O$2=4,TRUNC(MEDIAN(K9:N9)*1000)/1000,"???")))</f>
        <v>4.3499999999999996</v>
      </c>
      <c r="P9" s="225">
        <f t="shared" ref="P9" si="2">IF(AND(J9=0,O9=0),0,IF(($Q$2-J9-O9)&lt;0,0,$Q$2-J9-O9))</f>
        <v>1.9500000000000002</v>
      </c>
      <c r="Q9" s="219"/>
      <c r="R9" s="209">
        <f t="shared" ref="R9" si="3">I9+P9-Q9</f>
        <v>2.25</v>
      </c>
      <c r="S9" s="21"/>
      <c r="T9" s="17">
        <f>RANK(R9,$R$9:$R$12)</f>
        <v>3</v>
      </c>
      <c r="U9" s="242"/>
      <c r="W9" s="31" t="s">
        <v>1299</v>
      </c>
      <c r="X9" s="27">
        <f t="shared" ref="X9:X12" si="4">I9</f>
        <v>0.3</v>
      </c>
      <c r="Y9" s="27">
        <f t="shared" ref="Y9:Y12" si="5">P9</f>
        <v>1.9500000000000002</v>
      </c>
      <c r="Z9" s="27">
        <f t="shared" ref="Z9:AA12" si="6">Q9</f>
        <v>0</v>
      </c>
      <c r="AA9" s="27">
        <f t="shared" si="6"/>
        <v>2.25</v>
      </c>
    </row>
    <row r="10" spans="1:27" ht="24.95" customHeight="1">
      <c r="A10" s="213">
        <f>Seznam!B3</f>
        <v>3</v>
      </c>
      <c r="B10" s="214" t="str">
        <f>Seznam!C3</f>
        <v>Herzog Johanna</v>
      </c>
      <c r="C10" s="215">
        <f>Seznam!D3</f>
        <v>2012</v>
      </c>
      <c r="D10" s="216" t="str">
        <f>Seznam!E3</f>
        <v>Sportunion Rauris</v>
      </c>
      <c r="E10" s="215" t="str">
        <f>Seznam!F3</f>
        <v>AUT</v>
      </c>
      <c r="F10" s="215" t="s">
        <v>1299</v>
      </c>
      <c r="G10" s="204">
        <v>0.4</v>
      </c>
      <c r="H10" s="205">
        <v>0</v>
      </c>
      <c r="I10" s="20">
        <f t="shared" ref="I10:I12" si="7">G10+H10</f>
        <v>0.4</v>
      </c>
      <c r="J10" s="217">
        <v>3.5</v>
      </c>
      <c r="K10" s="218">
        <v>5.8</v>
      </c>
      <c r="L10" s="219">
        <v>3.4</v>
      </c>
      <c r="M10" s="220">
        <v>5.2</v>
      </c>
      <c r="N10" s="220">
        <v>4.8</v>
      </c>
      <c r="O10" s="208">
        <f t="shared" ref="O10:O12" si="8">IF($O$2=2,TRUNC(SUM(K10:L10)/2*1000)/1000,IF($O$2=3,TRUNC(SUM(K10:M10)/3*1000)/1000,IF($O$2=4,TRUNC(MEDIAN(K10:N10)*1000)/1000,"???")))</f>
        <v>5</v>
      </c>
      <c r="P10" s="225">
        <f t="shared" ref="P10:P12" si="9">IF(AND(J10=0,O10=0),0,IF(($Q$2-J10-O10)&lt;0,0,$Q$2-J10-O10))</f>
        <v>1.5</v>
      </c>
      <c r="Q10" s="219"/>
      <c r="R10" s="209">
        <f t="shared" ref="R10:R12" si="10">I10+P10-Q10</f>
        <v>1.9</v>
      </c>
      <c r="S10" s="21">
        <f>R10</f>
        <v>1.9</v>
      </c>
      <c r="T10" s="17">
        <f>RANK(R10,$R$9:$R$12)</f>
        <v>4</v>
      </c>
      <c r="U10" s="242"/>
      <c r="W10" s="31" t="s">
        <v>1299</v>
      </c>
      <c r="X10" s="27">
        <f t="shared" si="4"/>
        <v>0.4</v>
      </c>
      <c r="Y10" s="27">
        <f t="shared" si="5"/>
        <v>1.5</v>
      </c>
      <c r="Z10" s="27">
        <f t="shared" si="6"/>
        <v>0</v>
      </c>
      <c r="AA10" s="27">
        <f t="shared" si="6"/>
        <v>1.9</v>
      </c>
    </row>
    <row r="11" spans="1:27" ht="24.95" customHeight="1">
      <c r="A11" s="213">
        <f>Seznam!B4</f>
        <v>4</v>
      </c>
      <c r="B11" s="214" t="str">
        <f>Seznam!C4</f>
        <v>Zahardníková Viktorie</v>
      </c>
      <c r="C11" s="215">
        <f>Seznam!D4</f>
        <v>2012</v>
      </c>
      <c r="D11" s="216" t="str">
        <f>Seznam!E4</f>
        <v>RG Proactive Milevsko</v>
      </c>
      <c r="E11" s="215" t="str">
        <f>Seznam!F4</f>
        <v>CZE</v>
      </c>
      <c r="F11" s="215" t="s">
        <v>1299</v>
      </c>
      <c r="G11" s="204">
        <v>0.3</v>
      </c>
      <c r="H11" s="205">
        <v>0</v>
      </c>
      <c r="I11" s="20">
        <f t="shared" si="7"/>
        <v>0.3</v>
      </c>
      <c r="J11" s="217">
        <v>3</v>
      </c>
      <c r="K11" s="218">
        <v>5.2</v>
      </c>
      <c r="L11" s="219">
        <v>3.1</v>
      </c>
      <c r="M11" s="220">
        <v>3.8</v>
      </c>
      <c r="N11" s="220">
        <v>4.5999999999999996</v>
      </c>
      <c r="O11" s="208">
        <f t="shared" si="8"/>
        <v>4.2</v>
      </c>
      <c r="P11" s="225">
        <f t="shared" si="9"/>
        <v>2.8</v>
      </c>
      <c r="Q11" s="219"/>
      <c r="R11" s="209">
        <f t="shared" si="10"/>
        <v>3.0999999999999996</v>
      </c>
      <c r="S11" s="21"/>
      <c r="T11" s="17">
        <f>RANK(R11,$R$9:$R$12)</f>
        <v>2</v>
      </c>
      <c r="U11" s="242"/>
      <c r="W11" s="31" t="s">
        <v>1299</v>
      </c>
      <c r="X11" s="27">
        <f t="shared" si="4"/>
        <v>0.3</v>
      </c>
      <c r="Y11" s="27">
        <f t="shared" si="5"/>
        <v>2.8</v>
      </c>
      <c r="Z11" s="27">
        <f t="shared" si="6"/>
        <v>0</v>
      </c>
      <c r="AA11" s="27">
        <f t="shared" si="6"/>
        <v>3.0999999999999996</v>
      </c>
    </row>
    <row r="12" spans="1:27" ht="24.95" customHeight="1">
      <c r="A12" s="213">
        <f>Seznam!B5</f>
        <v>6</v>
      </c>
      <c r="B12" s="214" t="str">
        <f>Seznam!C5</f>
        <v>Pintová Andrea</v>
      </c>
      <c r="C12" s="215">
        <f>Seznam!D5</f>
        <v>2012</v>
      </c>
      <c r="D12" s="216" t="str">
        <f>Seznam!E5</f>
        <v>RG Proactive Milevsko</v>
      </c>
      <c r="E12" s="215" t="str">
        <f>Seznam!F5</f>
        <v>CZE</v>
      </c>
      <c r="F12" s="215" t="s">
        <v>1299</v>
      </c>
      <c r="G12" s="204">
        <v>1.1000000000000001</v>
      </c>
      <c r="H12" s="205">
        <v>0</v>
      </c>
      <c r="I12" s="20">
        <f t="shared" si="7"/>
        <v>1.1000000000000001</v>
      </c>
      <c r="J12" s="217">
        <v>2.8</v>
      </c>
      <c r="K12" s="218">
        <v>4.2</v>
      </c>
      <c r="L12" s="219">
        <v>2.9</v>
      </c>
      <c r="M12" s="220">
        <v>3.1</v>
      </c>
      <c r="N12" s="220">
        <v>3.3</v>
      </c>
      <c r="O12" s="208">
        <f t="shared" si="8"/>
        <v>3.2</v>
      </c>
      <c r="P12" s="225">
        <f t="shared" si="9"/>
        <v>4</v>
      </c>
      <c r="Q12" s="219"/>
      <c r="R12" s="209">
        <f t="shared" si="10"/>
        <v>5.0999999999999996</v>
      </c>
      <c r="S12" s="21">
        <f>R12</f>
        <v>5.0999999999999996</v>
      </c>
      <c r="T12" s="17">
        <f>RANK(R12,$R$9:$R$12)</f>
        <v>1</v>
      </c>
      <c r="U12" s="242"/>
      <c r="W12" s="31" t="s">
        <v>1299</v>
      </c>
      <c r="X12" s="27">
        <f t="shared" si="4"/>
        <v>1.1000000000000001</v>
      </c>
      <c r="Y12" s="27">
        <f t="shared" si="5"/>
        <v>4</v>
      </c>
      <c r="Z12" s="27">
        <f t="shared" si="6"/>
        <v>0</v>
      </c>
      <c r="AA12" s="27">
        <f t="shared" si="6"/>
        <v>5.0999999999999996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2 J9:N12">
    <cfRule type="cellIs" dxfId="37" priority="1" stopIfTrue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opLeftCell="A7" workbookViewId="0">
      <selection activeCell="O21" sqref="O21"/>
    </sheetView>
  </sheetViews>
  <sheetFormatPr defaultRowHeight="12.75"/>
  <cols>
    <col min="1" max="1" width="10.7109375" customWidth="1"/>
    <col min="2" max="2" width="25" bestFit="1" customWidth="1"/>
    <col min="3" max="3" width="7.140625" style="282" customWidth="1"/>
    <col min="4" max="4" width="30" style="14" customWidth="1"/>
    <col min="5" max="5" width="5.28515625" style="283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281"/>
      <c r="D1" s="8"/>
      <c r="E1" s="281"/>
      <c r="F1" s="4"/>
      <c r="G1" s="12"/>
      <c r="H1" s="10"/>
      <c r="N1" s="207" t="s">
        <v>1054</v>
      </c>
      <c r="O1" s="158" t="s">
        <v>11</v>
      </c>
      <c r="P1" s="1"/>
      <c r="Q1" s="240" t="s">
        <v>1267</v>
      </c>
      <c r="R1" s="241"/>
      <c r="S1" s="241"/>
    </row>
    <row r="2" spans="1:27" ht="23.25">
      <c r="A2" s="6"/>
      <c r="B2" s="1"/>
      <c r="C2" s="281"/>
      <c r="D2" s="8"/>
      <c r="E2" s="281"/>
      <c r="F2" s="4"/>
      <c r="G2" s="10"/>
      <c r="H2" s="10"/>
      <c r="M2" s="13"/>
      <c r="N2" s="13"/>
      <c r="O2" s="196">
        <v>4</v>
      </c>
      <c r="P2" s="1"/>
      <c r="Q2" s="240">
        <v>10</v>
      </c>
      <c r="R2" s="3"/>
      <c r="S2" s="3"/>
    </row>
    <row r="3" spans="1:27" ht="22.5">
      <c r="A3" s="6"/>
      <c r="B3" s="1"/>
      <c r="C3" s="281"/>
      <c r="D3" s="8"/>
      <c r="E3" s="281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281"/>
      <c r="D4" s="8"/>
      <c r="E4" s="281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281"/>
      <c r="D5" s="8"/>
      <c r="E5" s="281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_kat1</f>
        <v>2.kategorie - Naděje nejmladší, ročník 2011</v>
      </c>
      <c r="B6" s="1"/>
      <c r="C6" s="281"/>
      <c r="D6" s="8"/>
      <c r="E6" s="281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56" t="s">
        <v>191</v>
      </c>
      <c r="G7" s="226" t="str">
        <f>Kat1S1</f>
        <v>sestava bez náčiní</v>
      </c>
      <c r="H7" s="227"/>
      <c r="I7" s="16"/>
      <c r="J7" s="16"/>
      <c r="K7" s="16"/>
      <c r="L7" s="16"/>
      <c r="M7" s="16"/>
      <c r="N7" s="16"/>
      <c r="O7" s="16"/>
      <c r="P7" s="16"/>
      <c r="Q7" s="16"/>
      <c r="R7" s="16"/>
      <c r="S7" s="228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5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15" t="s">
        <v>11</v>
      </c>
      <c r="Q8" s="229" t="s">
        <v>5</v>
      </c>
      <c r="R8" s="223" t="s">
        <v>6</v>
      </c>
      <c r="S8" s="230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13">
        <f>Seznam!B6</f>
        <v>1</v>
      </c>
      <c r="B9" s="214" t="str">
        <f>Seznam!C6</f>
        <v>Lidinská Valerie</v>
      </c>
      <c r="C9" s="215">
        <f>Seznam!D6</f>
        <v>2011</v>
      </c>
      <c r="D9" s="216" t="str">
        <f>Seznam!E6</f>
        <v>TJSK PRAGUE</v>
      </c>
      <c r="E9" s="215" t="str">
        <f>Seznam!F6</f>
        <v>CZE</v>
      </c>
      <c r="F9" s="215" t="s">
        <v>1299</v>
      </c>
      <c r="G9" s="204">
        <v>1.3</v>
      </c>
      <c r="H9" s="205">
        <v>0</v>
      </c>
      <c r="I9" s="206">
        <f>G9+H9</f>
        <v>1.3</v>
      </c>
      <c r="J9" s="217">
        <v>2.2000000000000002</v>
      </c>
      <c r="K9" s="218">
        <v>2.6</v>
      </c>
      <c r="L9" s="219">
        <v>2.2000000000000002</v>
      </c>
      <c r="M9" s="220">
        <v>3</v>
      </c>
      <c r="N9" s="220">
        <v>2.2999999999999998</v>
      </c>
      <c r="O9" s="221">
        <f t="shared" ref="O9" si="0">IF($O$2=2,TRUNC(SUM(K9:L9)/2*1000)/1000,IF($O$2=3,TRUNC(SUM(K9:M9)/3*1000)/1000,IF($O$2=4,TRUNC(MEDIAN(K9:N9)*1000)/1000,"???")))</f>
        <v>2.4500000000000002</v>
      </c>
      <c r="P9" s="361">
        <f>IF(AND(J9=0,O9=0),0,IF(($Q$2-J9-O9)&lt;0,0,$Q$2-J9-O9))</f>
        <v>5.35</v>
      </c>
      <c r="Q9" s="219"/>
      <c r="R9" s="209">
        <f>I9+P9-Q9</f>
        <v>6.6499999999999995</v>
      </c>
      <c r="S9" s="21">
        <f t="shared" ref="S9" si="1">R9</f>
        <v>6.6499999999999995</v>
      </c>
      <c r="T9" s="17">
        <f t="shared" ref="T9:T21" si="2">RANK(R9,$R$9:$R$21)</f>
        <v>2</v>
      </c>
      <c r="U9" s="242"/>
      <c r="W9" s="31" t="str">
        <f t="shared" ref="W9:W21" si="3">F9</f>
        <v>bez</v>
      </c>
      <c r="X9" s="27">
        <f t="shared" ref="X9:X21" si="4">I9</f>
        <v>1.3</v>
      </c>
      <c r="Y9" s="27">
        <f t="shared" ref="Y9:Y21" si="5">P9</f>
        <v>5.35</v>
      </c>
      <c r="Z9" s="27">
        <f t="shared" ref="Z9:Z21" si="6">Q9</f>
        <v>0</v>
      </c>
      <c r="AA9" s="27">
        <f t="shared" ref="AA9:AA21" si="7">R9</f>
        <v>6.6499999999999995</v>
      </c>
    </row>
    <row r="10" spans="1:27" ht="24.95" customHeight="1">
      <c r="A10" s="213">
        <f>Seznam!B7</f>
        <v>2</v>
      </c>
      <c r="B10" s="214" t="str">
        <f>Seznam!C7</f>
        <v>Marešová Lucie</v>
      </c>
      <c r="C10" s="215">
        <f>Seznam!D7</f>
        <v>2011</v>
      </c>
      <c r="D10" s="216" t="str">
        <f>Seznam!E7</f>
        <v>T.J. Sokol Plzeň IV</v>
      </c>
      <c r="E10" s="215" t="str">
        <f>Seznam!F7</f>
        <v>CZE</v>
      </c>
      <c r="F10" s="215" t="s">
        <v>1299</v>
      </c>
      <c r="G10" s="204">
        <v>0.7</v>
      </c>
      <c r="H10" s="205">
        <v>0</v>
      </c>
      <c r="I10" s="206">
        <f>G10+H10</f>
        <v>0.7</v>
      </c>
      <c r="J10" s="217">
        <v>3.6</v>
      </c>
      <c r="K10" s="218">
        <v>4.2</v>
      </c>
      <c r="L10" s="219">
        <v>3.1</v>
      </c>
      <c r="M10" s="220">
        <v>4.3</v>
      </c>
      <c r="N10" s="220">
        <v>3.1</v>
      </c>
      <c r="O10" s="221">
        <f t="shared" ref="O10:O21" si="8">IF($O$2=2,TRUNC(SUM(K10:L10)/2*1000)/1000,IF($O$2=3,TRUNC(SUM(K10:M10)/3*1000)/1000,IF($O$2=4,TRUNC(MEDIAN(K10:N10)*1000)/1000,"???")))</f>
        <v>3.65</v>
      </c>
      <c r="P10" s="361">
        <f t="shared" ref="P10:P21" si="9">IF(AND(J10=0,O10=0),0,IF(($Q$2-J10-O10)&lt;0,0,$Q$2-J10-O10))</f>
        <v>2.7500000000000004</v>
      </c>
      <c r="Q10" s="219"/>
      <c r="R10" s="209">
        <f t="shared" ref="R10:R21" si="10">I10+P10-Q10</f>
        <v>3.45</v>
      </c>
      <c r="S10" s="21">
        <f t="shared" ref="S10:S21" si="11">R10</f>
        <v>3.45</v>
      </c>
      <c r="T10" s="17">
        <f t="shared" si="2"/>
        <v>9</v>
      </c>
      <c r="U10" s="242"/>
      <c r="W10" s="31" t="str">
        <f t="shared" si="3"/>
        <v>bez</v>
      </c>
      <c r="X10" s="27">
        <f t="shared" si="4"/>
        <v>0.7</v>
      </c>
      <c r="Y10" s="27">
        <f t="shared" si="5"/>
        <v>2.7500000000000004</v>
      </c>
      <c r="Z10" s="27">
        <f t="shared" si="6"/>
        <v>0</v>
      </c>
      <c r="AA10" s="27">
        <f t="shared" si="7"/>
        <v>3.45</v>
      </c>
    </row>
    <row r="11" spans="1:27" ht="24.95" customHeight="1">
      <c r="A11" s="213">
        <f>Seznam!B8</f>
        <v>3</v>
      </c>
      <c r="B11" s="214" t="str">
        <f>Seznam!C8</f>
        <v>Němcová Evelyn</v>
      </c>
      <c r="C11" s="215">
        <f>Seznam!D8</f>
        <v>2011</v>
      </c>
      <c r="D11" s="216" t="str">
        <f>Seznam!E8</f>
        <v>SK Provo Brno</v>
      </c>
      <c r="E11" s="215" t="str">
        <f>Seznam!F8</f>
        <v>CZE</v>
      </c>
      <c r="F11" s="215" t="s">
        <v>1299</v>
      </c>
      <c r="G11" s="204">
        <v>0.3</v>
      </c>
      <c r="H11" s="205">
        <v>0</v>
      </c>
      <c r="I11" s="206">
        <f>G11+H11</f>
        <v>0.3</v>
      </c>
      <c r="J11" s="217">
        <v>3.2</v>
      </c>
      <c r="K11" s="218">
        <v>3.4</v>
      </c>
      <c r="L11" s="219">
        <v>3.6</v>
      </c>
      <c r="M11" s="220">
        <v>4.0999999999999996</v>
      </c>
      <c r="N11" s="220">
        <v>3.5</v>
      </c>
      <c r="O11" s="221">
        <f t="shared" si="8"/>
        <v>3.55</v>
      </c>
      <c r="P11" s="361">
        <f t="shared" si="9"/>
        <v>3.25</v>
      </c>
      <c r="Q11" s="219"/>
      <c r="R11" s="209">
        <f t="shared" si="10"/>
        <v>3.55</v>
      </c>
      <c r="S11" s="21">
        <f t="shared" si="11"/>
        <v>3.55</v>
      </c>
      <c r="T11" s="17">
        <f t="shared" si="2"/>
        <v>8</v>
      </c>
      <c r="U11" s="242"/>
      <c r="W11" s="31" t="str">
        <f t="shared" si="3"/>
        <v>bez</v>
      </c>
      <c r="X11" s="27">
        <f t="shared" si="4"/>
        <v>0.3</v>
      </c>
      <c r="Y11" s="27">
        <f t="shared" si="5"/>
        <v>3.25</v>
      </c>
      <c r="Z11" s="27">
        <f t="shared" si="6"/>
        <v>0</v>
      </c>
      <c r="AA11" s="27">
        <f t="shared" si="7"/>
        <v>3.55</v>
      </c>
    </row>
    <row r="12" spans="1:27" ht="24.95" customHeight="1">
      <c r="A12" s="213">
        <f>Seznam!B9</f>
        <v>4</v>
      </c>
      <c r="B12" s="214" t="str">
        <f>Seznam!C9</f>
        <v>Barošová Tereza</v>
      </c>
      <c r="C12" s="215">
        <f>Seznam!D9</f>
        <v>2011</v>
      </c>
      <c r="D12" s="216" t="str">
        <f>Seznam!E9</f>
        <v>TJ Bohemians Praha</v>
      </c>
      <c r="E12" s="215" t="str">
        <f>Seznam!F9</f>
        <v>CZE</v>
      </c>
      <c r="F12" s="215" t="s">
        <v>1299</v>
      </c>
      <c r="G12" s="204">
        <v>0.3</v>
      </c>
      <c r="H12" s="205">
        <v>0</v>
      </c>
      <c r="I12" s="206">
        <f>G12+H12</f>
        <v>0.3</v>
      </c>
      <c r="J12" s="217">
        <v>2.8</v>
      </c>
      <c r="K12" s="218">
        <v>2.4</v>
      </c>
      <c r="L12" s="219">
        <v>2.1</v>
      </c>
      <c r="M12" s="220">
        <v>3.4</v>
      </c>
      <c r="N12" s="220">
        <v>3.1</v>
      </c>
      <c r="O12" s="221">
        <f t="shared" si="8"/>
        <v>2.75</v>
      </c>
      <c r="P12" s="361">
        <f t="shared" si="9"/>
        <v>4.45</v>
      </c>
      <c r="Q12" s="219"/>
      <c r="R12" s="209">
        <f t="shared" si="10"/>
        <v>4.75</v>
      </c>
      <c r="S12" s="21">
        <f t="shared" si="11"/>
        <v>4.75</v>
      </c>
      <c r="T12" s="17">
        <f t="shared" si="2"/>
        <v>4</v>
      </c>
      <c r="U12" s="242"/>
      <c r="W12" s="31" t="str">
        <f t="shared" si="3"/>
        <v>bez</v>
      </c>
      <c r="X12" s="27">
        <f t="shared" si="4"/>
        <v>0.3</v>
      </c>
      <c r="Y12" s="27">
        <f t="shared" si="5"/>
        <v>4.45</v>
      </c>
      <c r="Z12" s="27">
        <f t="shared" si="6"/>
        <v>0</v>
      </c>
      <c r="AA12" s="27">
        <f t="shared" si="7"/>
        <v>4.75</v>
      </c>
    </row>
    <row r="13" spans="1:27" ht="24.95" customHeight="1">
      <c r="A13" s="213">
        <f>Seznam!B10</f>
        <v>6</v>
      </c>
      <c r="B13" s="214" t="str">
        <f>Seznam!C10</f>
        <v>Nováková Sofie</v>
      </c>
      <c r="C13" s="215">
        <f>Seznam!D10</f>
        <v>2011</v>
      </c>
      <c r="D13" s="216" t="str">
        <f>Seznam!E10</f>
        <v>RG ESPRIT Jihlava</v>
      </c>
      <c r="E13" s="215" t="str">
        <f>Seznam!F10</f>
        <v>CZE</v>
      </c>
      <c r="F13" s="215" t="s">
        <v>1299</v>
      </c>
      <c r="G13" s="204">
        <v>1</v>
      </c>
      <c r="H13" s="205">
        <v>0</v>
      </c>
      <c r="I13" s="206">
        <f t="shared" ref="I13:I21" si="12">G13+H13</f>
        <v>1</v>
      </c>
      <c r="J13" s="217">
        <v>3.4</v>
      </c>
      <c r="K13" s="218">
        <v>4</v>
      </c>
      <c r="L13" s="219">
        <v>2.5</v>
      </c>
      <c r="M13" s="220">
        <v>2.9</v>
      </c>
      <c r="N13" s="220">
        <v>3.4</v>
      </c>
      <c r="O13" s="221">
        <f t="shared" si="8"/>
        <v>3.15</v>
      </c>
      <c r="P13" s="361">
        <f t="shared" si="9"/>
        <v>3.4499999999999997</v>
      </c>
      <c r="Q13" s="219"/>
      <c r="R13" s="209">
        <f t="shared" si="10"/>
        <v>4.4499999999999993</v>
      </c>
      <c r="S13" s="21">
        <f t="shared" si="11"/>
        <v>4.4499999999999993</v>
      </c>
      <c r="T13" s="17">
        <f t="shared" si="2"/>
        <v>6</v>
      </c>
      <c r="U13" s="242"/>
      <c r="W13" s="31" t="str">
        <f t="shared" si="3"/>
        <v>bez</v>
      </c>
      <c r="X13" s="27">
        <f t="shared" si="4"/>
        <v>1</v>
      </c>
      <c r="Y13" s="27">
        <f t="shared" si="5"/>
        <v>3.4499999999999997</v>
      </c>
      <c r="Z13" s="27">
        <f t="shared" si="6"/>
        <v>0</v>
      </c>
      <c r="AA13" s="27">
        <f t="shared" si="7"/>
        <v>4.4499999999999993</v>
      </c>
    </row>
    <row r="14" spans="1:27" ht="24.95" customHeight="1">
      <c r="A14" s="213">
        <f>Seznam!B11</f>
        <v>7</v>
      </c>
      <c r="B14" s="214" t="str">
        <f>Seznam!C11</f>
        <v>Raučiková Magdaléna</v>
      </c>
      <c r="C14" s="215">
        <f>Seznam!D11</f>
        <v>2011</v>
      </c>
      <c r="D14" s="216" t="str">
        <f>Seznam!E11</f>
        <v>RGC Karlovy Vary</v>
      </c>
      <c r="E14" s="215" t="str">
        <f>Seznam!F11</f>
        <v>CZE</v>
      </c>
      <c r="F14" s="215" t="s">
        <v>1299</v>
      </c>
      <c r="G14" s="204">
        <v>0.3</v>
      </c>
      <c r="H14" s="205">
        <v>0</v>
      </c>
      <c r="I14" s="206">
        <f t="shared" si="12"/>
        <v>0.3</v>
      </c>
      <c r="J14" s="217">
        <v>3.8</v>
      </c>
      <c r="K14" s="218">
        <v>5.2</v>
      </c>
      <c r="L14" s="219">
        <v>4.4000000000000004</v>
      </c>
      <c r="M14" s="220">
        <v>4.3</v>
      </c>
      <c r="N14" s="220">
        <v>3.8</v>
      </c>
      <c r="O14" s="221">
        <f t="shared" si="8"/>
        <v>4.3499999999999996</v>
      </c>
      <c r="P14" s="361">
        <f t="shared" si="9"/>
        <v>1.8500000000000005</v>
      </c>
      <c r="Q14" s="219"/>
      <c r="R14" s="209">
        <f t="shared" si="10"/>
        <v>2.1500000000000004</v>
      </c>
      <c r="S14" s="21">
        <f t="shared" si="11"/>
        <v>2.1500000000000004</v>
      </c>
      <c r="T14" s="17">
        <f t="shared" si="2"/>
        <v>12</v>
      </c>
      <c r="U14" s="242"/>
      <c r="W14" s="31" t="str">
        <f t="shared" si="3"/>
        <v>bez</v>
      </c>
      <c r="X14" s="27">
        <f t="shared" si="4"/>
        <v>0.3</v>
      </c>
      <c r="Y14" s="27">
        <f t="shared" si="5"/>
        <v>1.8500000000000005</v>
      </c>
      <c r="Z14" s="27">
        <f t="shared" si="6"/>
        <v>0</v>
      </c>
      <c r="AA14" s="27">
        <f t="shared" si="7"/>
        <v>2.1500000000000004</v>
      </c>
    </row>
    <row r="15" spans="1:27" ht="24.95" customHeight="1">
      <c r="A15" s="213">
        <f>Seznam!B12</f>
        <v>8</v>
      </c>
      <c r="B15" s="214" t="str">
        <f>Seznam!C12</f>
        <v>Kozych Milana</v>
      </c>
      <c r="C15" s="215">
        <f>Seznam!D12</f>
        <v>2011</v>
      </c>
      <c r="D15" s="216" t="str">
        <f>Seznam!E12</f>
        <v>TJSK PRAGUE</v>
      </c>
      <c r="E15" s="215" t="str">
        <f>Seznam!F12</f>
        <v>CZE</v>
      </c>
      <c r="F15" s="215" t="s">
        <v>1299</v>
      </c>
      <c r="G15" s="204">
        <v>1.6</v>
      </c>
      <c r="H15" s="205">
        <v>0</v>
      </c>
      <c r="I15" s="206">
        <f t="shared" si="12"/>
        <v>1.6</v>
      </c>
      <c r="J15" s="217">
        <v>2.2000000000000002</v>
      </c>
      <c r="K15" s="218">
        <v>2.2000000000000002</v>
      </c>
      <c r="L15" s="219">
        <v>2</v>
      </c>
      <c r="M15" s="220">
        <v>2.2999999999999998</v>
      </c>
      <c r="N15" s="220">
        <v>2.6</v>
      </c>
      <c r="O15" s="221">
        <f t="shared" si="8"/>
        <v>2.25</v>
      </c>
      <c r="P15" s="361">
        <f t="shared" si="9"/>
        <v>5.55</v>
      </c>
      <c r="Q15" s="219"/>
      <c r="R15" s="209">
        <f t="shared" si="10"/>
        <v>7.15</v>
      </c>
      <c r="S15" s="21">
        <f t="shared" si="11"/>
        <v>7.15</v>
      </c>
      <c r="T15" s="17">
        <f t="shared" si="2"/>
        <v>1</v>
      </c>
      <c r="U15" s="242"/>
      <c r="W15" s="31" t="str">
        <f t="shared" si="3"/>
        <v>bez</v>
      </c>
      <c r="X15" s="27">
        <f t="shared" si="4"/>
        <v>1.6</v>
      </c>
      <c r="Y15" s="27">
        <f t="shared" si="5"/>
        <v>5.55</v>
      </c>
      <c r="Z15" s="27">
        <f t="shared" si="6"/>
        <v>0</v>
      </c>
      <c r="AA15" s="27">
        <f t="shared" si="7"/>
        <v>7.15</v>
      </c>
    </row>
    <row r="16" spans="1:27" ht="24.95" customHeight="1">
      <c r="A16" s="213">
        <f>Seznam!B13</f>
        <v>9</v>
      </c>
      <c r="B16" s="214" t="str">
        <f>Seznam!C13</f>
        <v>Filipová Eliška</v>
      </c>
      <c r="C16" s="215">
        <f>Seznam!D13</f>
        <v>2011</v>
      </c>
      <c r="D16" s="216" t="str">
        <f>Seznam!E13</f>
        <v>RG Proactive Milevsko</v>
      </c>
      <c r="E16" s="215" t="str">
        <f>Seznam!F13</f>
        <v>CZE</v>
      </c>
      <c r="F16" s="215" t="s">
        <v>1299</v>
      </c>
      <c r="G16" s="204">
        <v>0.2</v>
      </c>
      <c r="H16" s="205">
        <v>0</v>
      </c>
      <c r="I16" s="206">
        <f t="shared" si="12"/>
        <v>0.2</v>
      </c>
      <c r="J16" s="217">
        <v>3.5</v>
      </c>
      <c r="K16" s="218">
        <v>4.5</v>
      </c>
      <c r="L16" s="219">
        <v>3.4</v>
      </c>
      <c r="M16" s="220">
        <v>4.2</v>
      </c>
      <c r="N16" s="220">
        <v>3.3</v>
      </c>
      <c r="O16" s="221">
        <f t="shared" si="8"/>
        <v>3.8</v>
      </c>
      <c r="P16" s="361">
        <f t="shared" si="9"/>
        <v>2.7</v>
      </c>
      <c r="Q16" s="219"/>
      <c r="R16" s="209">
        <f t="shared" si="10"/>
        <v>2.9000000000000004</v>
      </c>
      <c r="S16" s="21">
        <f t="shared" si="11"/>
        <v>2.9000000000000004</v>
      </c>
      <c r="T16" s="17">
        <f t="shared" si="2"/>
        <v>10</v>
      </c>
      <c r="U16" s="242"/>
      <c r="W16" s="31" t="str">
        <f t="shared" si="3"/>
        <v>bez</v>
      </c>
      <c r="X16" s="27">
        <f t="shared" si="4"/>
        <v>0.2</v>
      </c>
      <c r="Y16" s="27">
        <f t="shared" si="5"/>
        <v>2.7</v>
      </c>
      <c r="Z16" s="27">
        <f t="shared" si="6"/>
        <v>0</v>
      </c>
      <c r="AA16" s="27">
        <f t="shared" si="7"/>
        <v>2.9000000000000004</v>
      </c>
    </row>
    <row r="17" spans="1:27" ht="24.95" customHeight="1">
      <c r="A17" s="213">
        <f>Seznam!B14</f>
        <v>10</v>
      </c>
      <c r="B17" s="214" t="str">
        <f>Seznam!C14</f>
        <v>Bojdová Anna</v>
      </c>
      <c r="C17" s="215">
        <f>Seznam!D14</f>
        <v>2011</v>
      </c>
      <c r="D17" s="216" t="str">
        <f>Seznam!E14</f>
        <v>SK Provo Brno</v>
      </c>
      <c r="E17" s="215" t="str">
        <f>Seznam!F14</f>
        <v>CZE</v>
      </c>
      <c r="F17" s="215" t="s">
        <v>1299</v>
      </c>
      <c r="G17" s="204">
        <v>0.3</v>
      </c>
      <c r="H17" s="205">
        <v>0</v>
      </c>
      <c r="I17" s="206">
        <f t="shared" si="12"/>
        <v>0.3</v>
      </c>
      <c r="J17" s="217">
        <v>3.1</v>
      </c>
      <c r="K17" s="218">
        <v>3.8</v>
      </c>
      <c r="L17" s="219">
        <v>2.8</v>
      </c>
      <c r="M17" s="220">
        <v>3.2</v>
      </c>
      <c r="N17" s="220">
        <v>4</v>
      </c>
      <c r="O17" s="221">
        <f t="shared" si="8"/>
        <v>3.5</v>
      </c>
      <c r="P17" s="361">
        <f t="shared" si="9"/>
        <v>3.4000000000000004</v>
      </c>
      <c r="Q17" s="219"/>
      <c r="R17" s="209">
        <f t="shared" si="10"/>
        <v>3.7</v>
      </c>
      <c r="S17" s="21">
        <f t="shared" si="11"/>
        <v>3.7</v>
      </c>
      <c r="T17" s="17">
        <f t="shared" si="2"/>
        <v>7</v>
      </c>
      <c r="U17" s="242"/>
      <c r="W17" s="31" t="str">
        <f t="shared" si="3"/>
        <v>bez</v>
      </c>
      <c r="X17" s="27">
        <f t="shared" si="4"/>
        <v>0.3</v>
      </c>
      <c r="Y17" s="27">
        <f t="shared" si="5"/>
        <v>3.4000000000000004</v>
      </c>
      <c r="Z17" s="27">
        <f t="shared" si="6"/>
        <v>0</v>
      </c>
      <c r="AA17" s="27">
        <f t="shared" si="7"/>
        <v>3.7</v>
      </c>
    </row>
    <row r="18" spans="1:27" ht="24.95" customHeight="1">
      <c r="A18" s="213">
        <f>Seznam!B15</f>
        <v>11</v>
      </c>
      <c r="B18" s="214" t="str">
        <f>Seznam!C15</f>
        <v>Marešová Alexandra</v>
      </c>
      <c r="C18" s="215">
        <f>Seznam!D15</f>
        <v>2011</v>
      </c>
      <c r="D18" s="216" t="str">
        <f>Seznam!E15</f>
        <v>TJ Bohemians Praha</v>
      </c>
      <c r="E18" s="215" t="str">
        <f>Seznam!F15</f>
        <v>CZE</v>
      </c>
      <c r="F18" s="215" t="s">
        <v>1299</v>
      </c>
      <c r="G18" s="204">
        <v>0.8</v>
      </c>
      <c r="H18" s="205">
        <v>0</v>
      </c>
      <c r="I18" s="206">
        <f t="shared" si="12"/>
        <v>0.8</v>
      </c>
      <c r="J18" s="217">
        <v>2.6</v>
      </c>
      <c r="K18" s="218">
        <v>3</v>
      </c>
      <c r="L18" s="219">
        <v>3.1</v>
      </c>
      <c r="M18" s="220">
        <v>1.9</v>
      </c>
      <c r="N18" s="220">
        <v>3</v>
      </c>
      <c r="O18" s="221">
        <f t="shared" si="8"/>
        <v>3</v>
      </c>
      <c r="P18" s="361">
        <f t="shared" si="9"/>
        <v>4.4000000000000004</v>
      </c>
      <c r="Q18" s="219"/>
      <c r="R18" s="209">
        <f t="shared" si="10"/>
        <v>5.2</v>
      </c>
      <c r="S18" s="21">
        <f t="shared" si="11"/>
        <v>5.2</v>
      </c>
      <c r="T18" s="17">
        <f t="shared" si="2"/>
        <v>3</v>
      </c>
      <c r="U18" s="242"/>
      <c r="W18" s="31" t="str">
        <f t="shared" si="3"/>
        <v>bez</v>
      </c>
      <c r="X18" s="27">
        <f t="shared" si="4"/>
        <v>0.8</v>
      </c>
      <c r="Y18" s="27">
        <f t="shared" si="5"/>
        <v>4.4000000000000004</v>
      </c>
      <c r="Z18" s="27">
        <f t="shared" si="6"/>
        <v>0</v>
      </c>
      <c r="AA18" s="27">
        <f t="shared" si="7"/>
        <v>5.2</v>
      </c>
    </row>
    <row r="19" spans="1:27" ht="24.95" customHeight="1">
      <c r="A19" s="213">
        <f>Seznam!B16</f>
        <v>13</v>
      </c>
      <c r="B19" s="214" t="str">
        <f>Seznam!C16</f>
        <v>Řezníková Amélie Jana</v>
      </c>
      <c r="C19" s="215">
        <f>Seznam!D16</f>
        <v>2011</v>
      </c>
      <c r="D19" s="216" t="str">
        <f>Seznam!E16</f>
        <v>RG Proactive Milevsko</v>
      </c>
      <c r="E19" s="215" t="str">
        <f>Seznam!F16</f>
        <v>CZE</v>
      </c>
      <c r="F19" s="215" t="s">
        <v>1299</v>
      </c>
      <c r="G19" s="204">
        <v>0.3</v>
      </c>
      <c r="H19" s="205">
        <v>0</v>
      </c>
      <c r="I19" s="206">
        <f t="shared" si="12"/>
        <v>0.3</v>
      </c>
      <c r="J19" s="217">
        <v>3.9</v>
      </c>
      <c r="K19" s="218">
        <v>5.5</v>
      </c>
      <c r="L19" s="219">
        <v>4.4000000000000004</v>
      </c>
      <c r="M19" s="220">
        <v>4</v>
      </c>
      <c r="N19" s="220">
        <v>5</v>
      </c>
      <c r="O19" s="221">
        <f t="shared" si="8"/>
        <v>4.7</v>
      </c>
      <c r="P19" s="361">
        <f t="shared" si="9"/>
        <v>1.3999999999999995</v>
      </c>
      <c r="Q19" s="219"/>
      <c r="R19" s="209">
        <f t="shared" si="10"/>
        <v>1.6999999999999995</v>
      </c>
      <c r="S19" s="21">
        <f t="shared" si="11"/>
        <v>1.6999999999999995</v>
      </c>
      <c r="T19" s="17">
        <f t="shared" si="2"/>
        <v>13</v>
      </c>
      <c r="U19" s="242"/>
      <c r="W19" s="31" t="str">
        <f t="shared" si="3"/>
        <v>bez</v>
      </c>
      <c r="X19" s="27">
        <f t="shared" si="4"/>
        <v>0.3</v>
      </c>
      <c r="Y19" s="27">
        <f t="shared" si="5"/>
        <v>1.3999999999999995</v>
      </c>
      <c r="Z19" s="27">
        <f t="shared" si="6"/>
        <v>0</v>
      </c>
      <c r="AA19" s="27">
        <f t="shared" si="7"/>
        <v>1.6999999999999995</v>
      </c>
    </row>
    <row r="20" spans="1:27" ht="24.95" customHeight="1">
      <c r="A20" s="213">
        <f>Seznam!B17</f>
        <v>14</v>
      </c>
      <c r="B20" s="214" t="str">
        <f>Seznam!C17</f>
        <v>Kokrdová Eliška</v>
      </c>
      <c r="C20" s="215">
        <f>Seznam!D17</f>
        <v>2011</v>
      </c>
      <c r="D20" s="216" t="str">
        <f>Seznam!E17</f>
        <v>T.J. Sokol Plzeň IV</v>
      </c>
      <c r="E20" s="215" t="str">
        <f>Seznam!F17</f>
        <v>CZE</v>
      </c>
      <c r="F20" s="215" t="s">
        <v>1299</v>
      </c>
      <c r="G20" s="204">
        <v>0.4</v>
      </c>
      <c r="H20" s="205">
        <v>0</v>
      </c>
      <c r="I20" s="206">
        <f t="shared" si="12"/>
        <v>0.4</v>
      </c>
      <c r="J20" s="217">
        <v>3.6</v>
      </c>
      <c r="K20" s="218">
        <v>4.8</v>
      </c>
      <c r="L20" s="219">
        <v>2.6</v>
      </c>
      <c r="M20" s="220">
        <v>4.4000000000000004</v>
      </c>
      <c r="N20" s="220">
        <v>3.4</v>
      </c>
      <c r="O20" s="221">
        <f t="shared" si="8"/>
        <v>3.9</v>
      </c>
      <c r="P20" s="361">
        <f t="shared" si="9"/>
        <v>2.5000000000000004</v>
      </c>
      <c r="Q20" s="219"/>
      <c r="R20" s="209">
        <f t="shared" si="10"/>
        <v>2.9000000000000004</v>
      </c>
      <c r="S20" s="21">
        <f t="shared" si="11"/>
        <v>2.9000000000000004</v>
      </c>
      <c r="T20" s="17">
        <f t="shared" si="2"/>
        <v>10</v>
      </c>
      <c r="U20" s="242"/>
      <c r="W20" s="31" t="str">
        <f t="shared" si="3"/>
        <v>bez</v>
      </c>
      <c r="X20" s="27">
        <f t="shared" si="4"/>
        <v>0.4</v>
      </c>
      <c r="Y20" s="27">
        <f t="shared" si="5"/>
        <v>2.5000000000000004</v>
      </c>
      <c r="Z20" s="27">
        <f t="shared" si="6"/>
        <v>0</v>
      </c>
      <c r="AA20" s="27">
        <f t="shared" si="7"/>
        <v>2.9000000000000004</v>
      </c>
    </row>
    <row r="21" spans="1:27" ht="24.95" customHeight="1">
      <c r="A21" s="213">
        <f>Seznam!B18</f>
        <v>15</v>
      </c>
      <c r="B21" s="214" t="str">
        <f>Seznam!C18</f>
        <v>Lavrynenko Anna</v>
      </c>
      <c r="C21" s="215">
        <f>Seznam!D18</f>
        <v>2011</v>
      </c>
      <c r="D21" s="216" t="str">
        <f>Seznam!E18</f>
        <v>TJSK PRAGUE</v>
      </c>
      <c r="E21" s="215" t="str">
        <f>Seznam!F18</f>
        <v>CZE</v>
      </c>
      <c r="F21" s="215" t="s">
        <v>1299</v>
      </c>
      <c r="G21" s="204">
        <v>0.6</v>
      </c>
      <c r="H21" s="205">
        <v>0</v>
      </c>
      <c r="I21" s="206">
        <f t="shared" si="12"/>
        <v>0.6</v>
      </c>
      <c r="J21" s="217">
        <v>2.8</v>
      </c>
      <c r="K21" s="218">
        <v>3.8</v>
      </c>
      <c r="L21" s="219">
        <v>2.5</v>
      </c>
      <c r="M21" s="220">
        <v>3</v>
      </c>
      <c r="N21" s="220">
        <v>3.3</v>
      </c>
      <c r="O21" s="221">
        <f t="shared" si="8"/>
        <v>3.15</v>
      </c>
      <c r="P21" s="361">
        <f t="shared" si="9"/>
        <v>4.0500000000000007</v>
      </c>
      <c r="Q21" s="219"/>
      <c r="R21" s="209">
        <f t="shared" si="10"/>
        <v>4.6500000000000004</v>
      </c>
      <c r="S21" s="21">
        <f t="shared" si="11"/>
        <v>4.6500000000000004</v>
      </c>
      <c r="T21" s="17">
        <f t="shared" si="2"/>
        <v>5</v>
      </c>
      <c r="U21" s="242"/>
      <c r="W21" s="31" t="str">
        <f t="shared" si="3"/>
        <v>bez</v>
      </c>
      <c r="X21" s="27">
        <f t="shared" si="4"/>
        <v>0.6</v>
      </c>
      <c r="Y21" s="27">
        <f t="shared" si="5"/>
        <v>4.0500000000000007</v>
      </c>
      <c r="Z21" s="27">
        <f t="shared" si="6"/>
        <v>0</v>
      </c>
      <c r="AA21" s="27">
        <f t="shared" si="7"/>
        <v>4.6500000000000004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9:N21 G9:H21">
    <cfRule type="cellIs" dxfId="36" priority="1" stopIfTrue="1" operator="equal">
      <formula>0</formula>
    </cfRule>
  </conditionalFormatting>
  <conditionalFormatting sqref="I9:I21">
    <cfRule type="cellIs" dxfId="35" priority="2" stopIfTrue="1" operator="equal">
      <formula>0</formula>
    </cfRule>
    <cfRule type="cellIs" dxfId="34" priority="3" stopIfTrue="1" operator="greaterThan">
      <formula>-100</formula>
    </cfRule>
  </conditionalFormatting>
  <conditionalFormatting sqref="O9:O21">
    <cfRule type="cellIs" dxfId="33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opLeftCell="A25" workbookViewId="0">
      <selection activeCell="O36" sqref="O36"/>
    </sheetView>
  </sheetViews>
  <sheetFormatPr defaultRowHeight="12.75"/>
  <cols>
    <col min="1" max="1" width="10.7109375" customWidth="1"/>
    <col min="2" max="2" width="25" bestFit="1" customWidth="1"/>
    <col min="3" max="3" width="7.140625" style="283" customWidth="1"/>
    <col min="4" max="4" width="30" style="14" customWidth="1"/>
    <col min="5" max="5" width="5.28515625" style="283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281"/>
      <c r="D1" s="8"/>
      <c r="E1" s="281"/>
      <c r="F1" s="4"/>
      <c r="G1" s="12"/>
      <c r="H1" s="10"/>
      <c r="N1" s="207" t="s">
        <v>1054</v>
      </c>
      <c r="O1" s="158" t="s">
        <v>11</v>
      </c>
      <c r="P1" s="1"/>
      <c r="Q1" s="240" t="s">
        <v>1267</v>
      </c>
      <c r="R1" s="241"/>
      <c r="S1" s="241"/>
    </row>
    <row r="2" spans="1:27" ht="23.25">
      <c r="A2" s="6"/>
      <c r="B2" s="1"/>
      <c r="C2" s="281"/>
      <c r="D2" s="8"/>
      <c r="E2" s="281"/>
      <c r="F2" s="4"/>
      <c r="G2" s="10"/>
      <c r="H2" s="10"/>
      <c r="M2" s="13"/>
      <c r="N2" s="13"/>
      <c r="O2" s="196">
        <v>4</v>
      </c>
      <c r="P2" s="1"/>
      <c r="Q2" s="240">
        <v>10</v>
      </c>
      <c r="R2" s="3"/>
      <c r="S2" s="3"/>
    </row>
    <row r="3" spans="1:27" ht="22.5">
      <c r="A3" s="6"/>
      <c r="B3" s="1"/>
      <c r="C3" s="281"/>
      <c r="D3" s="8"/>
      <c r="E3" s="281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281"/>
      <c r="D4" s="8"/>
      <c r="E4" s="281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281"/>
      <c r="D5" s="8"/>
      <c r="E5" s="281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_kat2</f>
        <v>3.kategorie - Naděje nejmladší, ročník 2010</v>
      </c>
      <c r="B6" s="1"/>
      <c r="C6" s="281"/>
      <c r="D6" s="8"/>
      <c r="E6" s="281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56" t="s">
        <v>191</v>
      </c>
      <c r="G7" s="226" t="str">
        <f>Kat2S1</f>
        <v>sestava bez náčiní</v>
      </c>
      <c r="H7" s="227"/>
      <c r="I7" s="16"/>
      <c r="J7" s="16"/>
      <c r="K7" s="16"/>
      <c r="L7" s="16"/>
      <c r="M7" s="16"/>
      <c r="N7" s="16"/>
      <c r="O7" s="16"/>
      <c r="P7" s="16"/>
      <c r="Q7" s="16"/>
      <c r="R7" s="16"/>
      <c r="S7" s="228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5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15" t="s">
        <v>11</v>
      </c>
      <c r="Q8" s="229" t="s">
        <v>5</v>
      </c>
      <c r="R8" s="223" t="s">
        <v>6</v>
      </c>
      <c r="S8" s="230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13">
        <f>Seznam!B19</f>
        <v>1</v>
      </c>
      <c r="B9" s="214" t="str">
        <f>Seznam!C19</f>
        <v>Dimitrová Barbora</v>
      </c>
      <c r="C9" s="215">
        <f>Seznam!D19</f>
        <v>2010</v>
      </c>
      <c r="D9" s="216" t="str">
        <f>Seznam!E19</f>
        <v>SKMG Chodov Praha</v>
      </c>
      <c r="E9" s="215" t="str">
        <f>Seznam!F19</f>
        <v>CZE</v>
      </c>
      <c r="F9" s="215" t="s">
        <v>1299</v>
      </c>
      <c r="G9" s="204">
        <v>1</v>
      </c>
      <c r="H9" s="205">
        <v>0</v>
      </c>
      <c r="I9" s="206">
        <f t="shared" ref="I9" si="0">G9+H9</f>
        <v>1</v>
      </c>
      <c r="J9" s="217">
        <v>1.2</v>
      </c>
      <c r="K9" s="218">
        <v>2.6</v>
      </c>
      <c r="L9" s="219">
        <v>3.5</v>
      </c>
      <c r="M9" s="220">
        <v>3</v>
      </c>
      <c r="N9" s="220">
        <v>3.4</v>
      </c>
      <c r="O9" s="221">
        <f t="shared" ref="O9" si="1">IF($O$2=2,TRUNC(SUM(K9:L9)/2*1000)/1000,IF($O$2=3,TRUNC(SUM(K9:M9)/3*1000)/1000,IF($O$2=4,TRUNC(MEDIAN(K9:N9)*1000)/1000,"???")))</f>
        <v>3.2</v>
      </c>
      <c r="P9" s="225">
        <f t="shared" ref="P9" si="2">IF(AND(J9=0,O9=0),0,IF(($Q$2-J9-O9)&lt;0,0,$Q$2-J9-O9))</f>
        <v>5.6000000000000005</v>
      </c>
      <c r="Q9" s="219"/>
      <c r="R9" s="209">
        <f t="shared" ref="R9" si="3">I9+P9-Q9</f>
        <v>6.6000000000000005</v>
      </c>
      <c r="S9" s="21">
        <f t="shared" ref="S9" si="4">R9</f>
        <v>6.6000000000000005</v>
      </c>
      <c r="T9" s="17">
        <f t="shared" ref="T9:T36" si="5">RANK(R9,$R$9:$R$36)</f>
        <v>12</v>
      </c>
      <c r="U9" s="242"/>
      <c r="W9" s="31" t="str">
        <f t="shared" ref="W9:W36" si="6">F9</f>
        <v>bez</v>
      </c>
      <c r="X9" s="27">
        <f t="shared" ref="X9:X36" si="7">I9</f>
        <v>1</v>
      </c>
      <c r="Y9" s="27">
        <f t="shared" ref="Y9:Y36" si="8">P9</f>
        <v>5.6000000000000005</v>
      </c>
      <c r="Z9" s="27">
        <f t="shared" ref="Z9:Z36" si="9">Q9</f>
        <v>0</v>
      </c>
      <c r="AA9" s="27">
        <f t="shared" ref="AA9:AA36" si="10">R9</f>
        <v>6.6000000000000005</v>
      </c>
    </row>
    <row r="10" spans="1:27" ht="24.95" customHeight="1">
      <c r="A10" s="213">
        <f>Seznam!B20</f>
        <v>3</v>
      </c>
      <c r="B10" s="214" t="str">
        <f>Seznam!C20</f>
        <v>Kloboučníková Gabriela</v>
      </c>
      <c r="C10" s="215">
        <f>Seznam!D20</f>
        <v>2010</v>
      </c>
      <c r="D10" s="216" t="str">
        <f>Seznam!E20</f>
        <v>TJSK PRAGUE</v>
      </c>
      <c r="E10" s="215" t="str">
        <f>Seznam!F20</f>
        <v>CZE</v>
      </c>
      <c r="F10" s="215" t="s">
        <v>1299</v>
      </c>
      <c r="G10" s="204">
        <v>1.2</v>
      </c>
      <c r="H10" s="205">
        <v>0</v>
      </c>
      <c r="I10" s="206">
        <f t="shared" ref="I10:I36" si="11">G10+H10</f>
        <v>1.2</v>
      </c>
      <c r="J10" s="217">
        <v>1</v>
      </c>
      <c r="K10" s="218">
        <v>2.8</v>
      </c>
      <c r="L10" s="219">
        <v>2</v>
      </c>
      <c r="M10" s="220">
        <v>2.5</v>
      </c>
      <c r="N10" s="220">
        <v>2</v>
      </c>
      <c r="O10" s="221">
        <f t="shared" ref="O10:O36" si="12">IF($O$2=2,TRUNC(SUM(K10:L10)/2*1000)/1000,IF($O$2=3,TRUNC(SUM(K10:M10)/3*1000)/1000,IF($O$2=4,TRUNC(MEDIAN(K10:N10)*1000)/1000,"???")))</f>
        <v>2.25</v>
      </c>
      <c r="P10" s="225">
        <f t="shared" ref="P10:P36" si="13">IF(AND(J10=0,O10=0),0,IF(($Q$2-J10-O10)&lt;0,0,$Q$2-J10-O10))</f>
        <v>6.75</v>
      </c>
      <c r="Q10" s="219"/>
      <c r="R10" s="209">
        <f t="shared" ref="R10:R36" si="14">I10+P10-Q10</f>
        <v>7.95</v>
      </c>
      <c r="S10" s="21">
        <f t="shared" ref="S10:S36" si="15">R10</f>
        <v>7.95</v>
      </c>
      <c r="T10" s="17">
        <f t="shared" si="5"/>
        <v>3</v>
      </c>
      <c r="U10" s="242"/>
      <c r="W10" s="31" t="str">
        <f t="shared" si="6"/>
        <v>bez</v>
      </c>
      <c r="X10" s="27">
        <f t="shared" si="7"/>
        <v>1.2</v>
      </c>
      <c r="Y10" s="27">
        <f t="shared" si="8"/>
        <v>6.75</v>
      </c>
      <c r="Z10" s="27">
        <f t="shared" si="9"/>
        <v>0</v>
      </c>
      <c r="AA10" s="27">
        <f t="shared" si="10"/>
        <v>7.95</v>
      </c>
    </row>
    <row r="11" spans="1:27" ht="24.95" customHeight="1">
      <c r="A11" s="213">
        <f>Seznam!B21</f>
        <v>4</v>
      </c>
      <c r="B11" s="214" t="str">
        <f>Seznam!C21</f>
        <v>Pravdová Jitka</v>
      </c>
      <c r="C11" s="215">
        <f>Seznam!D21</f>
        <v>2010</v>
      </c>
      <c r="D11" s="216" t="str">
        <f>Seznam!E21</f>
        <v xml:space="preserve">SKMG Máj České Budějovice </v>
      </c>
      <c r="E11" s="215" t="str">
        <f>Seznam!F21</f>
        <v>CZE</v>
      </c>
      <c r="F11" s="215" t="s">
        <v>1299</v>
      </c>
      <c r="G11" s="204">
        <v>1.4</v>
      </c>
      <c r="H11" s="205">
        <v>0</v>
      </c>
      <c r="I11" s="206">
        <f t="shared" si="11"/>
        <v>1.4</v>
      </c>
      <c r="J11" s="217">
        <v>1.9</v>
      </c>
      <c r="K11" s="218">
        <v>2.5</v>
      </c>
      <c r="L11" s="219">
        <v>3.1</v>
      </c>
      <c r="M11" s="220">
        <v>3.5</v>
      </c>
      <c r="N11" s="220">
        <v>3.2</v>
      </c>
      <c r="O11" s="221">
        <f t="shared" si="12"/>
        <v>3.15</v>
      </c>
      <c r="P11" s="225">
        <f t="shared" si="13"/>
        <v>4.9499999999999993</v>
      </c>
      <c r="Q11" s="219"/>
      <c r="R11" s="209">
        <f t="shared" si="14"/>
        <v>6.35</v>
      </c>
      <c r="S11" s="21">
        <f t="shared" si="15"/>
        <v>6.35</v>
      </c>
      <c r="T11" s="17">
        <f t="shared" si="5"/>
        <v>16</v>
      </c>
      <c r="U11" s="242"/>
      <c r="W11" s="31" t="str">
        <f t="shared" si="6"/>
        <v>bez</v>
      </c>
      <c r="X11" s="27">
        <f t="shared" si="7"/>
        <v>1.4</v>
      </c>
      <c r="Y11" s="27">
        <f t="shared" si="8"/>
        <v>4.9499999999999993</v>
      </c>
      <c r="Z11" s="27">
        <f t="shared" si="9"/>
        <v>0</v>
      </c>
      <c r="AA11" s="27">
        <f t="shared" si="10"/>
        <v>6.35</v>
      </c>
    </row>
    <row r="12" spans="1:27" ht="24.95" customHeight="1">
      <c r="A12" s="213">
        <f>Seznam!B22</f>
        <v>5</v>
      </c>
      <c r="B12" s="214" t="str">
        <f>Seznam!C22</f>
        <v>Juszczykowska Julia</v>
      </c>
      <c r="C12" s="215">
        <f>Seznam!D22</f>
        <v>2010</v>
      </c>
      <c r="D12" s="216" t="str">
        <f>Seznam!E22</f>
        <v>UKS Lodz Polsko</v>
      </c>
      <c r="E12" s="215" t="str">
        <f>Seznam!F22</f>
        <v>POL</v>
      </c>
      <c r="F12" s="215" t="s">
        <v>1299</v>
      </c>
      <c r="G12" s="204">
        <v>0.8</v>
      </c>
      <c r="H12" s="205">
        <v>0</v>
      </c>
      <c r="I12" s="206">
        <f t="shared" si="11"/>
        <v>0.8</v>
      </c>
      <c r="J12" s="217">
        <v>2</v>
      </c>
      <c r="K12" s="218">
        <v>3.6</v>
      </c>
      <c r="L12" s="219">
        <v>4.0999999999999996</v>
      </c>
      <c r="M12" s="220">
        <v>3.7</v>
      </c>
      <c r="N12" s="220">
        <v>3.4</v>
      </c>
      <c r="O12" s="221">
        <f t="shared" si="12"/>
        <v>3.65</v>
      </c>
      <c r="P12" s="225">
        <f t="shared" si="13"/>
        <v>4.3499999999999996</v>
      </c>
      <c r="Q12" s="219"/>
      <c r="R12" s="209">
        <f t="shared" si="14"/>
        <v>5.1499999999999995</v>
      </c>
      <c r="S12" s="21">
        <f t="shared" si="15"/>
        <v>5.1499999999999995</v>
      </c>
      <c r="T12" s="17">
        <f t="shared" si="5"/>
        <v>24</v>
      </c>
      <c r="U12" s="242"/>
      <c r="W12" s="31" t="str">
        <f t="shared" si="6"/>
        <v>bez</v>
      </c>
      <c r="X12" s="27">
        <f t="shared" si="7"/>
        <v>0.8</v>
      </c>
      <c r="Y12" s="27">
        <f t="shared" si="8"/>
        <v>4.3499999999999996</v>
      </c>
      <c r="Z12" s="27">
        <f t="shared" si="9"/>
        <v>0</v>
      </c>
      <c r="AA12" s="27">
        <f t="shared" si="10"/>
        <v>5.1499999999999995</v>
      </c>
    </row>
    <row r="13" spans="1:27" ht="24.95" customHeight="1">
      <c r="A13" s="213">
        <f>Seznam!B23</f>
        <v>6</v>
      </c>
      <c r="B13" s="214" t="str">
        <f>Seznam!C23</f>
        <v>Bubeníčková Erika</v>
      </c>
      <c r="C13" s="215">
        <f>Seznam!D23</f>
        <v>2010</v>
      </c>
      <c r="D13" s="216" t="str">
        <f>Seznam!E23</f>
        <v>SK Triumf Praha</v>
      </c>
      <c r="E13" s="215" t="str">
        <f>Seznam!F23</f>
        <v>CZE</v>
      </c>
      <c r="F13" s="215" t="s">
        <v>1299</v>
      </c>
      <c r="G13" s="204">
        <v>0.6</v>
      </c>
      <c r="H13" s="205">
        <v>0</v>
      </c>
      <c r="I13" s="206">
        <f t="shared" si="11"/>
        <v>0.6</v>
      </c>
      <c r="J13" s="217">
        <v>1</v>
      </c>
      <c r="K13" s="218">
        <v>3</v>
      </c>
      <c r="L13" s="219">
        <v>2.9</v>
      </c>
      <c r="M13" s="220">
        <v>2.9</v>
      </c>
      <c r="N13" s="220">
        <v>3.9</v>
      </c>
      <c r="O13" s="221">
        <f t="shared" si="12"/>
        <v>2.95</v>
      </c>
      <c r="P13" s="225">
        <f t="shared" si="13"/>
        <v>6.05</v>
      </c>
      <c r="Q13" s="219"/>
      <c r="R13" s="209">
        <f t="shared" si="14"/>
        <v>6.6499999999999995</v>
      </c>
      <c r="S13" s="21">
        <f t="shared" si="15"/>
        <v>6.6499999999999995</v>
      </c>
      <c r="T13" s="17">
        <f t="shared" si="5"/>
        <v>9</v>
      </c>
      <c r="U13" s="242"/>
      <c r="W13" s="31" t="str">
        <f t="shared" si="6"/>
        <v>bez</v>
      </c>
      <c r="X13" s="27">
        <f t="shared" si="7"/>
        <v>0.6</v>
      </c>
      <c r="Y13" s="27">
        <f t="shared" si="8"/>
        <v>6.05</v>
      </c>
      <c r="Z13" s="27">
        <f t="shared" si="9"/>
        <v>0</v>
      </c>
      <c r="AA13" s="27">
        <f t="shared" si="10"/>
        <v>6.6499999999999995</v>
      </c>
    </row>
    <row r="14" spans="1:27" ht="24.95" customHeight="1">
      <c r="A14" s="213">
        <f>Seznam!B24</f>
        <v>8</v>
      </c>
      <c r="B14" s="214" t="str">
        <f>Seznam!C24</f>
        <v>Pindurová Eliška</v>
      </c>
      <c r="C14" s="215">
        <f>Seznam!D24</f>
        <v>2010</v>
      </c>
      <c r="D14" s="216" t="str">
        <f>Seznam!E24</f>
        <v xml:space="preserve">SKMG Máj České Budějovice </v>
      </c>
      <c r="E14" s="215" t="str">
        <f>Seznam!F24</f>
        <v>CZE</v>
      </c>
      <c r="F14" s="215" t="s">
        <v>1299</v>
      </c>
      <c r="G14" s="204">
        <v>0.9</v>
      </c>
      <c r="H14" s="205">
        <v>0</v>
      </c>
      <c r="I14" s="206">
        <f t="shared" si="11"/>
        <v>0.9</v>
      </c>
      <c r="J14" s="217">
        <v>2.7</v>
      </c>
      <c r="K14" s="218">
        <v>2.9</v>
      </c>
      <c r="L14" s="219">
        <v>3.3</v>
      </c>
      <c r="M14" s="220">
        <v>2.6</v>
      </c>
      <c r="N14" s="220">
        <v>3.7</v>
      </c>
      <c r="O14" s="221">
        <f t="shared" si="12"/>
        <v>3.1</v>
      </c>
      <c r="P14" s="225">
        <f t="shared" si="13"/>
        <v>4.1999999999999993</v>
      </c>
      <c r="Q14" s="219"/>
      <c r="R14" s="209">
        <f t="shared" si="14"/>
        <v>5.0999999999999996</v>
      </c>
      <c r="S14" s="21">
        <f t="shared" si="15"/>
        <v>5.0999999999999996</v>
      </c>
      <c r="T14" s="17">
        <f t="shared" si="5"/>
        <v>25</v>
      </c>
      <c r="U14" s="242"/>
      <c r="W14" s="31" t="str">
        <f t="shared" si="6"/>
        <v>bez</v>
      </c>
      <c r="X14" s="27">
        <f t="shared" si="7"/>
        <v>0.9</v>
      </c>
      <c r="Y14" s="27">
        <f t="shared" si="8"/>
        <v>4.1999999999999993</v>
      </c>
      <c r="Z14" s="27">
        <f t="shared" si="9"/>
        <v>0</v>
      </c>
      <c r="AA14" s="27">
        <f t="shared" si="10"/>
        <v>5.0999999999999996</v>
      </c>
    </row>
    <row r="15" spans="1:27" ht="24.95" customHeight="1">
      <c r="A15" s="213">
        <f>Seznam!B25</f>
        <v>9</v>
      </c>
      <c r="B15" s="214" t="str">
        <f>Seznam!C25</f>
        <v>Smějová Liliana</v>
      </c>
      <c r="C15" s="215">
        <f>Seznam!D25</f>
        <v>2010</v>
      </c>
      <c r="D15" s="216" t="str">
        <f>Seznam!E25</f>
        <v>TJ Hostivař Praha</v>
      </c>
      <c r="E15" s="215" t="str">
        <f>Seznam!F25</f>
        <v>CZE</v>
      </c>
      <c r="F15" s="215" t="s">
        <v>1299</v>
      </c>
      <c r="G15" s="204">
        <v>1.6</v>
      </c>
      <c r="H15" s="205">
        <v>0</v>
      </c>
      <c r="I15" s="206">
        <f t="shared" si="11"/>
        <v>1.6</v>
      </c>
      <c r="J15" s="217">
        <v>0.7</v>
      </c>
      <c r="K15" s="218">
        <v>2</v>
      </c>
      <c r="L15" s="219">
        <v>1.9</v>
      </c>
      <c r="M15" s="220">
        <v>2</v>
      </c>
      <c r="N15" s="220">
        <v>2.8</v>
      </c>
      <c r="O15" s="221">
        <f t="shared" si="12"/>
        <v>2</v>
      </c>
      <c r="P15" s="225">
        <f t="shared" si="13"/>
        <v>7.3000000000000007</v>
      </c>
      <c r="Q15" s="219"/>
      <c r="R15" s="209">
        <f t="shared" si="14"/>
        <v>8.9</v>
      </c>
      <c r="S15" s="21">
        <f t="shared" si="15"/>
        <v>8.9</v>
      </c>
      <c r="T15" s="17">
        <f t="shared" si="5"/>
        <v>1</v>
      </c>
      <c r="U15" s="242"/>
      <c r="W15" s="31" t="str">
        <f t="shared" si="6"/>
        <v>bez</v>
      </c>
      <c r="X15" s="27">
        <f t="shared" si="7"/>
        <v>1.6</v>
      </c>
      <c r="Y15" s="27">
        <f t="shared" si="8"/>
        <v>7.3000000000000007</v>
      </c>
      <c r="Z15" s="27">
        <f t="shared" si="9"/>
        <v>0</v>
      </c>
      <c r="AA15" s="27">
        <f t="shared" si="10"/>
        <v>8.9</v>
      </c>
    </row>
    <row r="16" spans="1:27" ht="24.95" customHeight="1">
      <c r="A16" s="213">
        <f>Seznam!B26</f>
        <v>10</v>
      </c>
      <c r="B16" s="214" t="str">
        <f>Seznam!C26</f>
        <v>Pitrunová Marie</v>
      </c>
      <c r="C16" s="215">
        <f>Seznam!D26</f>
        <v>2010</v>
      </c>
      <c r="D16" s="216" t="str">
        <f>Seznam!E26</f>
        <v>RG ESPRIT Jihlava</v>
      </c>
      <c r="E16" s="215" t="str">
        <f>Seznam!F26</f>
        <v>CZE</v>
      </c>
      <c r="F16" s="215" t="s">
        <v>1299</v>
      </c>
      <c r="G16" s="204">
        <v>1.6</v>
      </c>
      <c r="H16" s="205">
        <v>0</v>
      </c>
      <c r="I16" s="206">
        <f t="shared" si="11"/>
        <v>1.6</v>
      </c>
      <c r="J16" s="217">
        <v>0.7</v>
      </c>
      <c r="K16" s="218">
        <v>0.8</v>
      </c>
      <c r="L16" s="219">
        <v>2.6</v>
      </c>
      <c r="M16" s="220">
        <v>2.5</v>
      </c>
      <c r="N16" s="220">
        <v>1.9</v>
      </c>
      <c r="O16" s="221">
        <f t="shared" si="12"/>
        <v>2.2000000000000002</v>
      </c>
      <c r="P16" s="225">
        <f t="shared" si="13"/>
        <v>7.1000000000000005</v>
      </c>
      <c r="Q16" s="219"/>
      <c r="R16" s="209">
        <f t="shared" si="14"/>
        <v>8.7000000000000011</v>
      </c>
      <c r="S16" s="21">
        <f t="shared" si="15"/>
        <v>8.7000000000000011</v>
      </c>
      <c r="T16" s="17">
        <f t="shared" si="5"/>
        <v>2</v>
      </c>
      <c r="U16" s="242"/>
      <c r="W16" s="31" t="str">
        <f t="shared" si="6"/>
        <v>bez</v>
      </c>
      <c r="X16" s="27">
        <f t="shared" si="7"/>
        <v>1.6</v>
      </c>
      <c r="Y16" s="27">
        <f t="shared" si="8"/>
        <v>7.1000000000000005</v>
      </c>
      <c r="Z16" s="27">
        <f t="shared" si="9"/>
        <v>0</v>
      </c>
      <c r="AA16" s="27">
        <f t="shared" si="10"/>
        <v>8.7000000000000011</v>
      </c>
    </row>
    <row r="17" spans="1:27" ht="24.95" customHeight="1">
      <c r="A17" s="213">
        <f>Seznam!B27</f>
        <v>11</v>
      </c>
      <c r="B17" s="214" t="str">
        <f>Seznam!C27</f>
        <v>Bromová Karolína</v>
      </c>
      <c r="C17" s="215">
        <f>Seznam!D27</f>
        <v>2010</v>
      </c>
      <c r="D17" s="216" t="str">
        <f>Seznam!E27</f>
        <v>RG Proactive Milevsko</v>
      </c>
      <c r="E17" s="215" t="str">
        <f>Seznam!F27</f>
        <v>CZE</v>
      </c>
      <c r="F17" s="215" t="s">
        <v>1299</v>
      </c>
      <c r="G17" s="204">
        <v>0.9</v>
      </c>
      <c r="H17" s="205">
        <v>0</v>
      </c>
      <c r="I17" s="206">
        <f t="shared" si="11"/>
        <v>0.9</v>
      </c>
      <c r="J17" s="217">
        <v>2.1</v>
      </c>
      <c r="K17" s="218">
        <v>4.2</v>
      </c>
      <c r="L17" s="219">
        <v>4.2</v>
      </c>
      <c r="M17" s="220">
        <v>4</v>
      </c>
      <c r="N17" s="220">
        <v>3.6</v>
      </c>
      <c r="O17" s="221">
        <f t="shared" si="12"/>
        <v>4.0999999999999996</v>
      </c>
      <c r="P17" s="225">
        <f t="shared" si="13"/>
        <v>3.8000000000000007</v>
      </c>
      <c r="Q17" s="219"/>
      <c r="R17" s="209">
        <f t="shared" si="14"/>
        <v>4.7000000000000011</v>
      </c>
      <c r="S17" s="21">
        <f t="shared" si="15"/>
        <v>4.7000000000000011</v>
      </c>
      <c r="T17" s="17">
        <f t="shared" si="5"/>
        <v>26</v>
      </c>
      <c r="U17" s="242"/>
      <c r="W17" s="31" t="str">
        <f t="shared" si="6"/>
        <v>bez</v>
      </c>
      <c r="X17" s="27">
        <f t="shared" si="7"/>
        <v>0.9</v>
      </c>
      <c r="Y17" s="27">
        <f t="shared" si="8"/>
        <v>3.8000000000000007</v>
      </c>
      <c r="Z17" s="27">
        <f t="shared" si="9"/>
        <v>0</v>
      </c>
      <c r="AA17" s="27">
        <f t="shared" si="10"/>
        <v>4.7000000000000011</v>
      </c>
    </row>
    <row r="18" spans="1:27" ht="24.95" customHeight="1">
      <c r="A18" s="213">
        <f>Seznam!B28</f>
        <v>12</v>
      </c>
      <c r="B18" s="214" t="str">
        <f>Seznam!C28</f>
        <v>Kaplanová Dorota</v>
      </c>
      <c r="C18" s="215">
        <f>Seznam!D28</f>
        <v>2010</v>
      </c>
      <c r="D18" s="216" t="str">
        <f>Seznam!E28</f>
        <v>RGC Karlovy Vary</v>
      </c>
      <c r="E18" s="215" t="str">
        <f>Seznam!F28</f>
        <v>CZE</v>
      </c>
      <c r="F18" s="215" t="s">
        <v>1299</v>
      </c>
      <c r="G18" s="204">
        <v>1</v>
      </c>
      <c r="H18" s="205">
        <v>0</v>
      </c>
      <c r="I18" s="206">
        <f t="shared" si="11"/>
        <v>1</v>
      </c>
      <c r="J18" s="217">
        <v>0.9</v>
      </c>
      <c r="K18" s="218">
        <v>2.9</v>
      </c>
      <c r="L18" s="219">
        <v>2.4</v>
      </c>
      <c r="M18" s="220">
        <v>2.5</v>
      </c>
      <c r="N18" s="220">
        <v>2.6</v>
      </c>
      <c r="O18" s="221">
        <f t="shared" si="12"/>
        <v>2.5499999999999998</v>
      </c>
      <c r="P18" s="225">
        <f t="shared" si="13"/>
        <v>6.55</v>
      </c>
      <c r="Q18" s="219"/>
      <c r="R18" s="209">
        <f t="shared" si="14"/>
        <v>7.55</v>
      </c>
      <c r="S18" s="21">
        <f t="shared" si="15"/>
        <v>7.55</v>
      </c>
      <c r="T18" s="17">
        <f t="shared" si="5"/>
        <v>4</v>
      </c>
      <c r="U18" s="242"/>
      <c r="W18" s="31" t="str">
        <f t="shared" si="6"/>
        <v>bez</v>
      </c>
      <c r="X18" s="27">
        <f t="shared" si="7"/>
        <v>1</v>
      </c>
      <c r="Y18" s="27">
        <f t="shared" si="8"/>
        <v>6.55</v>
      </c>
      <c r="Z18" s="27">
        <f t="shared" si="9"/>
        <v>0</v>
      </c>
      <c r="AA18" s="27">
        <f t="shared" si="10"/>
        <v>7.55</v>
      </c>
    </row>
    <row r="19" spans="1:27" ht="24.95" customHeight="1">
      <c r="A19" s="213">
        <f>Seznam!B29</f>
        <v>13</v>
      </c>
      <c r="B19" s="214" t="str">
        <f>Seznam!C29</f>
        <v>Dalecká Anna</v>
      </c>
      <c r="C19" s="215">
        <f>Seznam!D29</f>
        <v>2010</v>
      </c>
      <c r="D19" s="216" t="str">
        <f>Seznam!E29</f>
        <v>TJ Bohemians Praha</v>
      </c>
      <c r="E19" s="215" t="str">
        <f>Seznam!F29</f>
        <v>CZE</v>
      </c>
      <c r="F19" s="215" t="s">
        <v>1299</v>
      </c>
      <c r="G19" s="204">
        <v>1.4</v>
      </c>
      <c r="H19" s="205">
        <v>0</v>
      </c>
      <c r="I19" s="206">
        <f t="shared" si="11"/>
        <v>1.4</v>
      </c>
      <c r="J19" s="217">
        <v>1.2</v>
      </c>
      <c r="K19" s="218">
        <v>3.8</v>
      </c>
      <c r="L19" s="219">
        <v>3.7</v>
      </c>
      <c r="M19" s="220">
        <v>2.4</v>
      </c>
      <c r="N19" s="220">
        <v>3.9</v>
      </c>
      <c r="O19" s="221">
        <f t="shared" si="12"/>
        <v>3.75</v>
      </c>
      <c r="P19" s="225">
        <f t="shared" si="13"/>
        <v>5.0500000000000007</v>
      </c>
      <c r="Q19" s="219"/>
      <c r="R19" s="209">
        <f t="shared" si="14"/>
        <v>6.4500000000000011</v>
      </c>
      <c r="S19" s="21">
        <f t="shared" si="15"/>
        <v>6.4500000000000011</v>
      </c>
      <c r="T19" s="17">
        <f t="shared" si="5"/>
        <v>15</v>
      </c>
      <c r="U19" s="242"/>
      <c r="W19" s="31" t="str">
        <f t="shared" si="6"/>
        <v>bez</v>
      </c>
      <c r="X19" s="27">
        <f t="shared" si="7"/>
        <v>1.4</v>
      </c>
      <c r="Y19" s="27">
        <f t="shared" si="8"/>
        <v>5.0500000000000007</v>
      </c>
      <c r="Z19" s="27">
        <f t="shared" si="9"/>
        <v>0</v>
      </c>
      <c r="AA19" s="27">
        <f t="shared" si="10"/>
        <v>6.4500000000000011</v>
      </c>
    </row>
    <row r="20" spans="1:27" ht="24.95" customHeight="1">
      <c r="A20" s="213">
        <f>Seznam!B30</f>
        <v>14</v>
      </c>
      <c r="B20" s="214" t="str">
        <f>Seznam!C30</f>
        <v>Fialová Karolína</v>
      </c>
      <c r="C20" s="215">
        <f>Seznam!D30</f>
        <v>2010</v>
      </c>
      <c r="D20" s="216" t="str">
        <f>Seznam!E30</f>
        <v>T.J. Sokol Plzeň IV</v>
      </c>
      <c r="E20" s="215" t="str">
        <f>Seznam!F30</f>
        <v>CZE</v>
      </c>
      <c r="F20" s="215" t="s">
        <v>1299</v>
      </c>
      <c r="G20" s="204">
        <v>0.6</v>
      </c>
      <c r="H20" s="205">
        <v>0</v>
      </c>
      <c r="I20" s="206">
        <f t="shared" si="11"/>
        <v>0.6</v>
      </c>
      <c r="J20" s="217">
        <v>2.7</v>
      </c>
      <c r="K20" s="218">
        <v>2.9</v>
      </c>
      <c r="L20" s="219">
        <v>3.4</v>
      </c>
      <c r="M20" s="220">
        <v>3.5</v>
      </c>
      <c r="N20" s="220">
        <v>3.6</v>
      </c>
      <c r="O20" s="221">
        <f t="shared" si="12"/>
        <v>3.45</v>
      </c>
      <c r="P20" s="225">
        <f t="shared" si="13"/>
        <v>3.8499999999999996</v>
      </c>
      <c r="Q20" s="219"/>
      <c r="R20" s="209">
        <f t="shared" si="14"/>
        <v>4.4499999999999993</v>
      </c>
      <c r="S20" s="21">
        <f t="shared" si="15"/>
        <v>4.4499999999999993</v>
      </c>
      <c r="T20" s="17">
        <f t="shared" si="5"/>
        <v>28</v>
      </c>
      <c r="U20" s="242"/>
      <c r="W20" s="31" t="str">
        <f t="shared" si="6"/>
        <v>bez</v>
      </c>
      <c r="X20" s="27">
        <f t="shared" si="7"/>
        <v>0.6</v>
      </c>
      <c r="Y20" s="27">
        <f t="shared" si="8"/>
        <v>3.8499999999999996</v>
      </c>
      <c r="Z20" s="27">
        <f t="shared" si="9"/>
        <v>0</v>
      </c>
      <c r="AA20" s="27">
        <f t="shared" si="10"/>
        <v>4.4499999999999993</v>
      </c>
    </row>
    <row r="21" spans="1:27" ht="24.95" customHeight="1">
      <c r="A21" s="213">
        <f>Seznam!B31</f>
        <v>15</v>
      </c>
      <c r="B21" s="214" t="str">
        <f>Seznam!C31</f>
        <v>Cuřínová Denisa</v>
      </c>
      <c r="C21" s="215">
        <f>Seznam!D31</f>
        <v>2010</v>
      </c>
      <c r="D21" s="216" t="str">
        <f>Seznam!E31</f>
        <v>GSK Tábor</v>
      </c>
      <c r="E21" s="215" t="str">
        <f>Seznam!F31</f>
        <v>CZE</v>
      </c>
      <c r="F21" s="215" t="s">
        <v>1299</v>
      </c>
      <c r="G21" s="204">
        <v>0.5</v>
      </c>
      <c r="H21" s="205">
        <v>0</v>
      </c>
      <c r="I21" s="206">
        <f t="shared" si="11"/>
        <v>0.5</v>
      </c>
      <c r="J21" s="217">
        <v>1.7</v>
      </c>
      <c r="K21" s="218">
        <v>3.5</v>
      </c>
      <c r="L21" s="219">
        <v>2.5</v>
      </c>
      <c r="M21" s="220">
        <v>2.8</v>
      </c>
      <c r="N21" s="220">
        <v>3.3</v>
      </c>
      <c r="O21" s="221">
        <f t="shared" si="12"/>
        <v>3.05</v>
      </c>
      <c r="P21" s="225">
        <f t="shared" si="13"/>
        <v>5.2500000000000009</v>
      </c>
      <c r="Q21" s="219"/>
      <c r="R21" s="209">
        <f t="shared" si="14"/>
        <v>5.7500000000000009</v>
      </c>
      <c r="S21" s="21">
        <f t="shared" si="15"/>
        <v>5.7500000000000009</v>
      </c>
      <c r="T21" s="17">
        <f t="shared" si="5"/>
        <v>20</v>
      </c>
      <c r="U21" s="242"/>
      <c r="W21" s="31" t="str">
        <f t="shared" si="6"/>
        <v>bez</v>
      </c>
      <c r="X21" s="27">
        <f t="shared" si="7"/>
        <v>0.5</v>
      </c>
      <c r="Y21" s="27">
        <f t="shared" si="8"/>
        <v>5.2500000000000009</v>
      </c>
      <c r="Z21" s="27">
        <f t="shared" si="9"/>
        <v>0</v>
      </c>
      <c r="AA21" s="27">
        <f t="shared" si="10"/>
        <v>5.7500000000000009</v>
      </c>
    </row>
    <row r="22" spans="1:27" ht="24.95" customHeight="1">
      <c r="A22" s="213">
        <f>Seznam!B32</f>
        <v>16</v>
      </c>
      <c r="B22" s="214" t="str">
        <f>Seznam!C32</f>
        <v>Demian Nikoletta</v>
      </c>
      <c r="C22" s="215">
        <f>Seznam!D32</f>
        <v>2010</v>
      </c>
      <c r="D22" s="216" t="str">
        <f>Seznam!E32</f>
        <v>SK Provo Brno</v>
      </c>
      <c r="E22" s="215" t="str">
        <f>Seznam!F32</f>
        <v>CZE</v>
      </c>
      <c r="F22" s="215" t="s">
        <v>1299</v>
      </c>
      <c r="G22" s="204">
        <v>0.7</v>
      </c>
      <c r="H22" s="205">
        <v>0</v>
      </c>
      <c r="I22" s="206">
        <f t="shared" si="11"/>
        <v>0.7</v>
      </c>
      <c r="J22" s="217">
        <v>0.9</v>
      </c>
      <c r="K22" s="218">
        <v>3.1</v>
      </c>
      <c r="L22" s="219">
        <v>2.8</v>
      </c>
      <c r="M22" s="220">
        <v>2.2999999999999998</v>
      </c>
      <c r="N22" s="220">
        <v>3.8</v>
      </c>
      <c r="O22" s="221">
        <f t="shared" si="12"/>
        <v>2.95</v>
      </c>
      <c r="P22" s="225">
        <f t="shared" si="13"/>
        <v>6.1499999999999995</v>
      </c>
      <c r="Q22" s="219"/>
      <c r="R22" s="209">
        <f t="shared" si="14"/>
        <v>6.85</v>
      </c>
      <c r="S22" s="21">
        <f t="shared" si="15"/>
        <v>6.85</v>
      </c>
      <c r="T22" s="17">
        <f t="shared" si="5"/>
        <v>7</v>
      </c>
      <c r="U22" s="242"/>
      <c r="W22" s="31" t="str">
        <f t="shared" si="6"/>
        <v>bez</v>
      </c>
      <c r="X22" s="27">
        <f t="shared" si="7"/>
        <v>0.7</v>
      </c>
      <c r="Y22" s="27">
        <f t="shared" si="8"/>
        <v>6.1499999999999995</v>
      </c>
      <c r="Z22" s="27">
        <f t="shared" si="9"/>
        <v>0</v>
      </c>
      <c r="AA22" s="27">
        <f t="shared" si="10"/>
        <v>6.85</v>
      </c>
    </row>
    <row r="23" spans="1:27" ht="24.95" customHeight="1">
      <c r="A23" s="213">
        <f>Seznam!B33</f>
        <v>17</v>
      </c>
      <c r="B23" s="214" t="str">
        <f>Seznam!C33</f>
        <v>Dorušková Anja</v>
      </c>
      <c r="C23" s="215">
        <f>Seznam!D33</f>
        <v>2010</v>
      </c>
      <c r="D23" s="216" t="str">
        <f>Seznam!E33</f>
        <v>TJ Bohemians Praha</v>
      </c>
      <c r="E23" s="215" t="str">
        <f>Seznam!F33</f>
        <v>CZE</v>
      </c>
      <c r="F23" s="215" t="s">
        <v>1299</v>
      </c>
      <c r="G23" s="204">
        <v>1.3</v>
      </c>
      <c r="H23" s="205">
        <v>0</v>
      </c>
      <c r="I23" s="206">
        <f t="shared" si="11"/>
        <v>1.3</v>
      </c>
      <c r="J23" s="217">
        <v>0.8</v>
      </c>
      <c r="K23" s="218">
        <v>3.8</v>
      </c>
      <c r="L23" s="219">
        <v>4.2</v>
      </c>
      <c r="M23" s="220">
        <v>3.5</v>
      </c>
      <c r="N23" s="220">
        <v>3.9</v>
      </c>
      <c r="O23" s="221">
        <f t="shared" si="12"/>
        <v>3.85</v>
      </c>
      <c r="P23" s="225">
        <f t="shared" si="13"/>
        <v>5.35</v>
      </c>
      <c r="Q23" s="219"/>
      <c r="R23" s="209">
        <f t="shared" si="14"/>
        <v>6.6499999999999995</v>
      </c>
      <c r="S23" s="21">
        <f t="shared" si="15"/>
        <v>6.6499999999999995</v>
      </c>
      <c r="T23" s="17">
        <f t="shared" si="5"/>
        <v>9</v>
      </c>
      <c r="U23" s="242"/>
      <c r="W23" s="31" t="str">
        <f t="shared" si="6"/>
        <v>bez</v>
      </c>
      <c r="X23" s="27">
        <f t="shared" si="7"/>
        <v>1.3</v>
      </c>
      <c r="Y23" s="27">
        <f t="shared" si="8"/>
        <v>5.35</v>
      </c>
      <c r="Z23" s="27">
        <f t="shared" si="9"/>
        <v>0</v>
      </c>
      <c r="AA23" s="27">
        <f t="shared" si="10"/>
        <v>6.6499999999999995</v>
      </c>
    </row>
    <row r="24" spans="1:27" ht="24.95" customHeight="1">
      <c r="A24" s="213">
        <f>Seznam!B34</f>
        <v>19</v>
      </c>
      <c r="B24" s="214" t="str">
        <f>Seznam!C34</f>
        <v>Hubená Ema</v>
      </c>
      <c r="C24" s="215">
        <f>Seznam!D34</f>
        <v>2010</v>
      </c>
      <c r="D24" s="216" t="str">
        <f>Seznam!E34</f>
        <v>TJSK PRAGUE</v>
      </c>
      <c r="E24" s="215" t="str">
        <f>Seznam!F34</f>
        <v>CZE</v>
      </c>
      <c r="F24" s="215" t="s">
        <v>1299</v>
      </c>
      <c r="G24" s="204">
        <v>0.4</v>
      </c>
      <c r="H24" s="205">
        <v>0</v>
      </c>
      <c r="I24" s="206">
        <f t="shared" si="11"/>
        <v>0.4</v>
      </c>
      <c r="J24" s="217">
        <v>0.9</v>
      </c>
      <c r="K24" s="218">
        <v>3.4</v>
      </c>
      <c r="L24" s="219">
        <v>2.6</v>
      </c>
      <c r="M24" s="220">
        <v>2.2000000000000002</v>
      </c>
      <c r="N24" s="220">
        <v>4.2</v>
      </c>
      <c r="O24" s="221">
        <f t="shared" si="12"/>
        <v>3</v>
      </c>
      <c r="P24" s="225">
        <f t="shared" si="13"/>
        <v>6.1</v>
      </c>
      <c r="Q24" s="219"/>
      <c r="R24" s="209">
        <f t="shared" si="14"/>
        <v>6.5</v>
      </c>
      <c r="S24" s="21">
        <f t="shared" si="15"/>
        <v>6.5</v>
      </c>
      <c r="T24" s="17">
        <f t="shared" si="5"/>
        <v>14</v>
      </c>
      <c r="U24" s="242"/>
      <c r="W24" s="31" t="str">
        <f t="shared" si="6"/>
        <v>bez</v>
      </c>
      <c r="X24" s="27">
        <f t="shared" si="7"/>
        <v>0.4</v>
      </c>
      <c r="Y24" s="27">
        <f t="shared" si="8"/>
        <v>6.1</v>
      </c>
      <c r="Z24" s="27">
        <f t="shared" si="9"/>
        <v>0</v>
      </c>
      <c r="AA24" s="27">
        <f t="shared" si="10"/>
        <v>6.5</v>
      </c>
    </row>
    <row r="25" spans="1:27" ht="24.95" customHeight="1">
      <c r="A25" s="213">
        <f>Seznam!B35</f>
        <v>20</v>
      </c>
      <c r="B25" s="214" t="str">
        <f>Seznam!C35</f>
        <v>Johanovská Eliška</v>
      </c>
      <c r="C25" s="215">
        <f>Seznam!D35</f>
        <v>2010</v>
      </c>
      <c r="D25" s="216" t="str">
        <f>Seznam!E35</f>
        <v>SK Triumf Praha</v>
      </c>
      <c r="E25" s="215" t="str">
        <f>Seznam!F35</f>
        <v>CZE</v>
      </c>
      <c r="F25" s="215" t="s">
        <v>1299</v>
      </c>
      <c r="G25" s="204">
        <v>0.2</v>
      </c>
      <c r="H25" s="205">
        <v>0</v>
      </c>
      <c r="I25" s="206">
        <f t="shared" si="11"/>
        <v>0.2</v>
      </c>
      <c r="J25" s="217">
        <v>0.8</v>
      </c>
      <c r="K25" s="218">
        <v>3.8</v>
      </c>
      <c r="L25" s="219">
        <v>3.7</v>
      </c>
      <c r="M25" s="220">
        <v>3.5</v>
      </c>
      <c r="N25" s="220">
        <v>4.5</v>
      </c>
      <c r="O25" s="221">
        <f t="shared" si="12"/>
        <v>3.75</v>
      </c>
      <c r="P25" s="225">
        <f t="shared" si="13"/>
        <v>5.4499999999999993</v>
      </c>
      <c r="Q25" s="219"/>
      <c r="R25" s="209">
        <f t="shared" si="14"/>
        <v>5.6499999999999995</v>
      </c>
      <c r="S25" s="21">
        <f t="shared" si="15"/>
        <v>5.6499999999999995</v>
      </c>
      <c r="T25" s="17">
        <f t="shared" si="5"/>
        <v>22</v>
      </c>
      <c r="U25" s="242"/>
      <c r="W25" s="31" t="str">
        <f t="shared" si="6"/>
        <v>bez</v>
      </c>
      <c r="X25" s="27">
        <f t="shared" si="7"/>
        <v>0.2</v>
      </c>
      <c r="Y25" s="27">
        <f t="shared" si="8"/>
        <v>5.4499999999999993</v>
      </c>
      <c r="Z25" s="27">
        <f t="shared" si="9"/>
        <v>0</v>
      </c>
      <c r="AA25" s="27">
        <f t="shared" si="10"/>
        <v>5.6499999999999995</v>
      </c>
    </row>
    <row r="26" spans="1:27" ht="24.95" customHeight="1">
      <c r="A26" s="213">
        <f>Seznam!B36</f>
        <v>21</v>
      </c>
      <c r="B26" s="214" t="str">
        <f>Seznam!C36</f>
        <v>Salchegger Mia</v>
      </c>
      <c r="C26" s="215">
        <f>Seznam!D36</f>
        <v>2010</v>
      </c>
      <c r="D26" s="216" t="str">
        <f>Seznam!E36</f>
        <v>Sportunion Rauris</v>
      </c>
      <c r="E26" s="215" t="str">
        <f>Seznam!F36</f>
        <v>AUT</v>
      </c>
      <c r="F26" s="215" t="s">
        <v>1299</v>
      </c>
      <c r="G26" s="204">
        <v>0.3</v>
      </c>
      <c r="H26" s="205">
        <v>0</v>
      </c>
      <c r="I26" s="206">
        <f t="shared" si="11"/>
        <v>0.3</v>
      </c>
      <c r="J26" s="217">
        <v>1.5</v>
      </c>
      <c r="K26" s="218">
        <v>4.8</v>
      </c>
      <c r="L26" s="219">
        <v>3.8</v>
      </c>
      <c r="M26" s="220">
        <v>3.5</v>
      </c>
      <c r="N26" s="220">
        <v>4.4000000000000004</v>
      </c>
      <c r="O26" s="221">
        <f t="shared" si="12"/>
        <v>4.0999999999999996</v>
      </c>
      <c r="P26" s="225">
        <f t="shared" si="13"/>
        <v>4.4000000000000004</v>
      </c>
      <c r="Q26" s="219"/>
      <c r="R26" s="209">
        <f t="shared" si="14"/>
        <v>4.7</v>
      </c>
      <c r="S26" s="21">
        <f t="shared" si="15"/>
        <v>4.7</v>
      </c>
      <c r="T26" s="17">
        <f t="shared" si="5"/>
        <v>27</v>
      </c>
      <c r="U26" s="242"/>
      <c r="W26" s="31" t="str">
        <f t="shared" si="6"/>
        <v>bez</v>
      </c>
      <c r="X26" s="27">
        <f t="shared" si="7"/>
        <v>0.3</v>
      </c>
      <c r="Y26" s="27">
        <f t="shared" si="8"/>
        <v>4.4000000000000004</v>
      </c>
      <c r="Z26" s="27">
        <f t="shared" si="9"/>
        <v>0</v>
      </c>
      <c r="AA26" s="27">
        <f t="shared" si="10"/>
        <v>4.7</v>
      </c>
    </row>
    <row r="27" spans="1:27" ht="24.95" customHeight="1">
      <c r="A27" s="213">
        <f>Seznam!B37</f>
        <v>22</v>
      </c>
      <c r="B27" s="214" t="str">
        <f>Seznam!C37</f>
        <v>Widziszewska Hanna</v>
      </c>
      <c r="C27" s="215">
        <f>Seznam!D37</f>
        <v>2010</v>
      </c>
      <c r="D27" s="216" t="str">
        <f>Seznam!E37</f>
        <v>UKS Lodz Polsko</v>
      </c>
      <c r="E27" s="215" t="str">
        <f>Seznam!F37</f>
        <v>POL</v>
      </c>
      <c r="F27" s="215" t="s">
        <v>1299</v>
      </c>
      <c r="G27" s="204">
        <v>0.4</v>
      </c>
      <c r="H27" s="205">
        <v>0</v>
      </c>
      <c r="I27" s="206">
        <f t="shared" si="11"/>
        <v>0.4</v>
      </c>
      <c r="J27" s="217">
        <v>1</v>
      </c>
      <c r="K27" s="218">
        <v>4.4000000000000004</v>
      </c>
      <c r="L27" s="219">
        <v>3.5</v>
      </c>
      <c r="M27" s="220">
        <v>3.5</v>
      </c>
      <c r="N27" s="220">
        <v>4</v>
      </c>
      <c r="O27" s="221">
        <f t="shared" si="12"/>
        <v>3.75</v>
      </c>
      <c r="P27" s="225">
        <f t="shared" si="13"/>
        <v>5.25</v>
      </c>
      <c r="Q27" s="219"/>
      <c r="R27" s="209">
        <f t="shared" si="14"/>
        <v>5.65</v>
      </c>
      <c r="S27" s="21">
        <f t="shared" si="15"/>
        <v>5.65</v>
      </c>
      <c r="T27" s="17">
        <f t="shared" si="5"/>
        <v>21</v>
      </c>
      <c r="U27" s="242"/>
      <c r="W27" s="31" t="str">
        <f t="shared" si="6"/>
        <v>bez</v>
      </c>
      <c r="X27" s="27">
        <f t="shared" si="7"/>
        <v>0.4</v>
      </c>
      <c r="Y27" s="27">
        <f t="shared" si="8"/>
        <v>5.25</v>
      </c>
      <c r="Z27" s="27">
        <f t="shared" si="9"/>
        <v>0</v>
      </c>
      <c r="AA27" s="27">
        <f t="shared" si="10"/>
        <v>5.65</v>
      </c>
    </row>
    <row r="28" spans="1:27" ht="24.95" customHeight="1">
      <c r="A28" s="213">
        <f>Seznam!B38</f>
        <v>23</v>
      </c>
      <c r="B28" s="214" t="str">
        <f>Seznam!C38</f>
        <v>Gallinová Anna</v>
      </c>
      <c r="C28" s="215">
        <f>Seznam!D38</f>
        <v>2010</v>
      </c>
      <c r="D28" s="216" t="str">
        <f>Seznam!E38</f>
        <v xml:space="preserve">SKMG Máj České Budějovice </v>
      </c>
      <c r="E28" s="215" t="str">
        <f>Seznam!F38</f>
        <v>CZE</v>
      </c>
      <c r="F28" s="215" t="s">
        <v>1299</v>
      </c>
      <c r="G28" s="204">
        <v>1.2</v>
      </c>
      <c r="H28" s="205">
        <v>0</v>
      </c>
      <c r="I28" s="206">
        <f t="shared" si="11"/>
        <v>1.2</v>
      </c>
      <c r="J28" s="217">
        <v>1.3</v>
      </c>
      <c r="K28" s="218">
        <v>3.4</v>
      </c>
      <c r="L28" s="219">
        <v>2.7</v>
      </c>
      <c r="M28" s="220">
        <v>2.1</v>
      </c>
      <c r="N28" s="220">
        <v>3.6</v>
      </c>
      <c r="O28" s="221">
        <f t="shared" si="12"/>
        <v>3.05</v>
      </c>
      <c r="P28" s="225">
        <f t="shared" si="13"/>
        <v>5.6499999999999995</v>
      </c>
      <c r="Q28" s="219"/>
      <c r="R28" s="209">
        <f t="shared" si="14"/>
        <v>6.85</v>
      </c>
      <c r="S28" s="21">
        <f t="shared" si="15"/>
        <v>6.85</v>
      </c>
      <c r="T28" s="17">
        <f t="shared" si="5"/>
        <v>7</v>
      </c>
      <c r="U28" s="242"/>
      <c r="W28" s="31" t="str">
        <f t="shared" si="6"/>
        <v>bez</v>
      </c>
      <c r="X28" s="27">
        <f t="shared" si="7"/>
        <v>1.2</v>
      </c>
      <c r="Y28" s="27">
        <f t="shared" si="8"/>
        <v>5.6499999999999995</v>
      </c>
      <c r="Z28" s="27">
        <f t="shared" si="9"/>
        <v>0</v>
      </c>
      <c r="AA28" s="27">
        <f t="shared" si="10"/>
        <v>6.85</v>
      </c>
    </row>
    <row r="29" spans="1:27" ht="24.95" customHeight="1">
      <c r="A29" s="213">
        <f>Seznam!B39</f>
        <v>24</v>
      </c>
      <c r="B29" s="214" t="str">
        <f>Seznam!C39</f>
        <v>Marešová Pavla</v>
      </c>
      <c r="C29" s="215">
        <f>Seznam!D39</f>
        <v>2010</v>
      </c>
      <c r="D29" s="216" t="str">
        <f>Seznam!E39</f>
        <v>TJ Sokol Bedřichov</v>
      </c>
      <c r="E29" s="215" t="str">
        <f>Seznam!F39</f>
        <v>CZE</v>
      </c>
      <c r="F29" s="215" t="s">
        <v>1299</v>
      </c>
      <c r="G29" s="204">
        <v>1</v>
      </c>
      <c r="H29" s="205">
        <v>0</v>
      </c>
      <c r="I29" s="206">
        <f t="shared" si="11"/>
        <v>1</v>
      </c>
      <c r="J29" s="217">
        <v>0.9</v>
      </c>
      <c r="K29" s="218">
        <v>2.7</v>
      </c>
      <c r="L29" s="219">
        <v>2.4</v>
      </c>
      <c r="M29" s="220">
        <v>2</v>
      </c>
      <c r="N29" s="220">
        <v>3.2</v>
      </c>
      <c r="O29" s="221">
        <f t="shared" si="12"/>
        <v>2.5499999999999998</v>
      </c>
      <c r="P29" s="225">
        <f t="shared" si="13"/>
        <v>6.55</v>
      </c>
      <c r="Q29" s="219"/>
      <c r="R29" s="209">
        <f t="shared" si="14"/>
        <v>7.55</v>
      </c>
      <c r="S29" s="21">
        <f t="shared" si="15"/>
        <v>7.55</v>
      </c>
      <c r="T29" s="17">
        <f t="shared" si="5"/>
        <v>4</v>
      </c>
      <c r="U29" s="242"/>
      <c r="W29" s="31" t="str">
        <f t="shared" si="6"/>
        <v>bez</v>
      </c>
      <c r="X29" s="27">
        <f t="shared" si="7"/>
        <v>1</v>
      </c>
      <c r="Y29" s="27">
        <f t="shared" si="8"/>
        <v>6.55</v>
      </c>
      <c r="Z29" s="27">
        <f t="shared" si="9"/>
        <v>0</v>
      </c>
      <c r="AA29" s="27">
        <f t="shared" si="10"/>
        <v>7.55</v>
      </c>
    </row>
    <row r="30" spans="1:27" ht="24.95" customHeight="1">
      <c r="A30" s="213">
        <f>Seznam!B40</f>
        <v>25</v>
      </c>
      <c r="B30" s="214" t="str">
        <f>Seznam!C40</f>
        <v>Markvartová Natálie</v>
      </c>
      <c r="C30" s="215">
        <f>Seznam!D40</f>
        <v>2010</v>
      </c>
      <c r="D30" s="216" t="str">
        <f>Seznam!E40</f>
        <v>TJ Bohemians Praha</v>
      </c>
      <c r="E30" s="215" t="str">
        <f>Seznam!F40</f>
        <v>CZE</v>
      </c>
      <c r="F30" s="215" t="s">
        <v>1299</v>
      </c>
      <c r="G30" s="204">
        <v>0.8</v>
      </c>
      <c r="H30" s="205">
        <v>0</v>
      </c>
      <c r="I30" s="206">
        <f t="shared" si="11"/>
        <v>0.8</v>
      </c>
      <c r="J30" s="217">
        <v>1.6</v>
      </c>
      <c r="K30" s="218">
        <v>3.6</v>
      </c>
      <c r="L30" s="219">
        <v>3.9</v>
      </c>
      <c r="M30" s="220">
        <v>3.2</v>
      </c>
      <c r="N30" s="220">
        <v>4.5</v>
      </c>
      <c r="O30" s="221">
        <f t="shared" si="12"/>
        <v>3.75</v>
      </c>
      <c r="P30" s="225">
        <f t="shared" si="13"/>
        <v>4.6500000000000004</v>
      </c>
      <c r="Q30" s="219"/>
      <c r="R30" s="209">
        <f t="shared" si="14"/>
        <v>5.45</v>
      </c>
      <c r="S30" s="21">
        <f t="shared" si="15"/>
        <v>5.45</v>
      </c>
      <c r="T30" s="17">
        <f t="shared" si="5"/>
        <v>23</v>
      </c>
      <c r="U30" s="242"/>
      <c r="W30" s="31" t="str">
        <f t="shared" si="6"/>
        <v>bez</v>
      </c>
      <c r="X30" s="27">
        <f t="shared" si="7"/>
        <v>0.8</v>
      </c>
      <c r="Y30" s="27">
        <f t="shared" si="8"/>
        <v>4.6500000000000004</v>
      </c>
      <c r="Z30" s="27">
        <f t="shared" si="9"/>
        <v>0</v>
      </c>
      <c r="AA30" s="27">
        <f t="shared" si="10"/>
        <v>5.45</v>
      </c>
    </row>
    <row r="31" spans="1:27" ht="24.95" customHeight="1">
      <c r="A31" s="213">
        <f>Seznam!B41</f>
        <v>26</v>
      </c>
      <c r="B31" s="214" t="str">
        <f>Seznam!C41</f>
        <v>Kratochvílová Leontýna</v>
      </c>
      <c r="C31" s="215">
        <f>Seznam!D41</f>
        <v>2010</v>
      </c>
      <c r="D31" s="216" t="str">
        <f>Seznam!E41</f>
        <v>T.J. Sokol Plzeň IV</v>
      </c>
      <c r="E31" s="215" t="str">
        <f>Seznam!F41</f>
        <v>CZE</v>
      </c>
      <c r="F31" s="215" t="s">
        <v>1299</v>
      </c>
      <c r="G31" s="204">
        <v>0.6</v>
      </c>
      <c r="H31" s="205">
        <v>0</v>
      </c>
      <c r="I31" s="206">
        <f t="shared" si="11"/>
        <v>0.6</v>
      </c>
      <c r="J31" s="217">
        <v>1.1000000000000001</v>
      </c>
      <c r="K31" s="218">
        <v>3.3</v>
      </c>
      <c r="L31" s="219">
        <v>3.1</v>
      </c>
      <c r="M31" s="220">
        <v>3.5</v>
      </c>
      <c r="N31" s="220">
        <v>3.8</v>
      </c>
      <c r="O31" s="221">
        <f t="shared" si="12"/>
        <v>3.4</v>
      </c>
      <c r="P31" s="225">
        <f t="shared" si="13"/>
        <v>5.5</v>
      </c>
      <c r="Q31" s="219"/>
      <c r="R31" s="209">
        <f t="shared" si="14"/>
        <v>6.1</v>
      </c>
      <c r="S31" s="21">
        <f t="shared" si="15"/>
        <v>6.1</v>
      </c>
      <c r="T31" s="17">
        <f t="shared" si="5"/>
        <v>18</v>
      </c>
      <c r="U31" s="242"/>
      <c r="W31" s="31" t="str">
        <f t="shared" si="6"/>
        <v>bez</v>
      </c>
      <c r="X31" s="27">
        <f t="shared" si="7"/>
        <v>0.6</v>
      </c>
      <c r="Y31" s="27">
        <f t="shared" si="8"/>
        <v>5.5</v>
      </c>
      <c r="Z31" s="27">
        <f t="shared" si="9"/>
        <v>0</v>
      </c>
      <c r="AA31" s="27">
        <f t="shared" si="10"/>
        <v>6.1</v>
      </c>
    </row>
    <row r="32" spans="1:27" ht="24.95" customHeight="1">
      <c r="A32" s="213">
        <f>Seznam!B42</f>
        <v>27</v>
      </c>
      <c r="B32" s="214" t="str">
        <f>Seznam!C42</f>
        <v>Fedáková Johana</v>
      </c>
      <c r="C32" s="215">
        <f>Seznam!D42</f>
        <v>2010</v>
      </c>
      <c r="D32" s="216" t="str">
        <f>Seznam!E42</f>
        <v>TJ Sokol Bernartice</v>
      </c>
      <c r="E32" s="215" t="str">
        <f>Seznam!F42</f>
        <v>CZE</v>
      </c>
      <c r="F32" s="215" t="s">
        <v>1299</v>
      </c>
      <c r="G32" s="204">
        <v>0.8</v>
      </c>
      <c r="H32" s="205">
        <v>0</v>
      </c>
      <c r="I32" s="206">
        <f t="shared" si="11"/>
        <v>0.8</v>
      </c>
      <c r="J32" s="217">
        <v>0.9</v>
      </c>
      <c r="K32" s="218">
        <v>3</v>
      </c>
      <c r="L32" s="219">
        <v>2.4</v>
      </c>
      <c r="M32" s="220">
        <v>2.9</v>
      </c>
      <c r="N32" s="220">
        <v>3.7</v>
      </c>
      <c r="O32" s="221">
        <f t="shared" si="12"/>
        <v>2.95</v>
      </c>
      <c r="P32" s="225">
        <f t="shared" si="13"/>
        <v>6.1499999999999995</v>
      </c>
      <c r="Q32" s="219"/>
      <c r="R32" s="209">
        <f t="shared" si="14"/>
        <v>6.9499999999999993</v>
      </c>
      <c r="S32" s="21">
        <f t="shared" si="15"/>
        <v>6.9499999999999993</v>
      </c>
      <c r="T32" s="17">
        <f t="shared" si="5"/>
        <v>6</v>
      </c>
      <c r="U32" s="242"/>
      <c r="W32" s="31" t="str">
        <f t="shared" si="6"/>
        <v>bez</v>
      </c>
      <c r="X32" s="27">
        <f t="shared" si="7"/>
        <v>0.8</v>
      </c>
      <c r="Y32" s="27">
        <f t="shared" si="8"/>
        <v>6.1499999999999995</v>
      </c>
      <c r="Z32" s="27">
        <f t="shared" si="9"/>
        <v>0</v>
      </c>
      <c r="AA32" s="27">
        <f t="shared" si="10"/>
        <v>6.9499999999999993</v>
      </c>
    </row>
    <row r="33" spans="1:27" ht="24.95" customHeight="1">
      <c r="A33" s="213">
        <f>Seznam!B43</f>
        <v>29</v>
      </c>
      <c r="B33" s="214" t="str">
        <f>Seznam!C43</f>
        <v>Janoušová Mia</v>
      </c>
      <c r="C33" s="215">
        <f>Seznam!D43</f>
        <v>2010</v>
      </c>
      <c r="D33" s="216" t="str">
        <f>Seznam!E43</f>
        <v>TJSK PRAGUE</v>
      </c>
      <c r="E33" s="215" t="str">
        <f>Seznam!F43</f>
        <v>CZE</v>
      </c>
      <c r="F33" s="215" t="s">
        <v>1299</v>
      </c>
      <c r="G33" s="204">
        <v>0.3</v>
      </c>
      <c r="H33" s="205">
        <v>0</v>
      </c>
      <c r="I33" s="206">
        <f t="shared" si="11"/>
        <v>0.3</v>
      </c>
      <c r="J33" s="217">
        <v>0.7</v>
      </c>
      <c r="K33" s="218">
        <v>3.8</v>
      </c>
      <c r="L33" s="219">
        <v>2.6</v>
      </c>
      <c r="M33" s="220">
        <v>3.7</v>
      </c>
      <c r="N33" s="220">
        <v>3</v>
      </c>
      <c r="O33" s="221">
        <f t="shared" si="12"/>
        <v>3.35</v>
      </c>
      <c r="P33" s="225">
        <f t="shared" si="13"/>
        <v>5.9500000000000011</v>
      </c>
      <c r="Q33" s="219"/>
      <c r="R33" s="209">
        <f t="shared" si="14"/>
        <v>6.2500000000000009</v>
      </c>
      <c r="S33" s="21">
        <f t="shared" si="15"/>
        <v>6.2500000000000009</v>
      </c>
      <c r="T33" s="17">
        <f t="shared" si="5"/>
        <v>17</v>
      </c>
      <c r="U33" s="242"/>
      <c r="W33" s="31" t="str">
        <f t="shared" si="6"/>
        <v>bez</v>
      </c>
      <c r="X33" s="27">
        <f t="shared" si="7"/>
        <v>0.3</v>
      </c>
      <c r="Y33" s="27">
        <f t="shared" si="8"/>
        <v>5.9500000000000011</v>
      </c>
      <c r="Z33" s="27">
        <f t="shared" si="9"/>
        <v>0</v>
      </c>
      <c r="AA33" s="27">
        <f t="shared" si="10"/>
        <v>6.2500000000000009</v>
      </c>
    </row>
    <row r="34" spans="1:27" ht="24.95" customHeight="1">
      <c r="A34" s="213">
        <f>Seznam!B44</f>
        <v>30</v>
      </c>
      <c r="B34" s="214" t="str">
        <f>Seznam!C44</f>
        <v>Safadi Isabelle Sarah</v>
      </c>
      <c r="C34" s="215">
        <f>Seznam!D44</f>
        <v>2010</v>
      </c>
      <c r="D34" s="216" t="str">
        <f>Seznam!E44</f>
        <v>TJ Bohemians Praha</v>
      </c>
      <c r="E34" s="215" t="str">
        <f>Seznam!F44</f>
        <v>CZE</v>
      </c>
      <c r="F34" s="215" t="s">
        <v>1299</v>
      </c>
      <c r="G34" s="204">
        <v>1.2</v>
      </c>
      <c r="H34" s="205">
        <v>0</v>
      </c>
      <c r="I34" s="206">
        <f t="shared" si="11"/>
        <v>1.2</v>
      </c>
      <c r="J34" s="217">
        <v>0.9</v>
      </c>
      <c r="K34" s="218">
        <v>4.4000000000000004</v>
      </c>
      <c r="L34" s="219">
        <v>3.1</v>
      </c>
      <c r="M34" s="220">
        <v>3.4</v>
      </c>
      <c r="N34" s="220">
        <v>3.9</v>
      </c>
      <c r="O34" s="221">
        <f t="shared" si="12"/>
        <v>3.65</v>
      </c>
      <c r="P34" s="225">
        <f t="shared" si="13"/>
        <v>5.4499999999999993</v>
      </c>
      <c r="Q34" s="219"/>
      <c r="R34" s="209">
        <f t="shared" si="14"/>
        <v>6.6499999999999995</v>
      </c>
      <c r="S34" s="21">
        <f t="shared" si="15"/>
        <v>6.6499999999999995</v>
      </c>
      <c r="T34" s="17">
        <f t="shared" si="5"/>
        <v>9</v>
      </c>
      <c r="U34" s="242"/>
      <c r="W34" s="31" t="s">
        <v>1299</v>
      </c>
      <c r="X34" s="27">
        <f t="shared" si="7"/>
        <v>1.2</v>
      </c>
      <c r="Y34" s="27">
        <f t="shared" si="8"/>
        <v>5.4499999999999993</v>
      </c>
      <c r="Z34" s="27">
        <f t="shared" si="9"/>
        <v>0</v>
      </c>
      <c r="AA34" s="27">
        <f t="shared" si="10"/>
        <v>6.6499999999999995</v>
      </c>
    </row>
    <row r="35" spans="1:27" ht="24.95" customHeight="1">
      <c r="A35" s="213">
        <f>Seznam!B45</f>
        <v>31</v>
      </c>
      <c r="B35" s="214" t="str">
        <f>Seznam!C45</f>
        <v>Lebrušková Ema</v>
      </c>
      <c r="C35" s="215">
        <f>Seznam!D45</f>
        <v>2010</v>
      </c>
      <c r="D35" s="216" t="str">
        <f>Seznam!E45</f>
        <v>SK Jihlava</v>
      </c>
      <c r="E35" s="215" t="str">
        <f>Seznam!F45</f>
        <v>CZE</v>
      </c>
      <c r="F35" s="215" t="s">
        <v>1299</v>
      </c>
      <c r="G35" s="204">
        <v>0.9</v>
      </c>
      <c r="H35" s="205">
        <v>0</v>
      </c>
      <c r="I35" s="206">
        <f t="shared" si="11"/>
        <v>0.9</v>
      </c>
      <c r="J35" s="217">
        <v>1.1000000000000001</v>
      </c>
      <c r="K35" s="218">
        <v>3.3</v>
      </c>
      <c r="L35" s="219">
        <v>2.5</v>
      </c>
      <c r="M35" s="220">
        <v>3.1</v>
      </c>
      <c r="N35" s="220">
        <v>4.3</v>
      </c>
      <c r="O35" s="221">
        <f t="shared" si="12"/>
        <v>3.2</v>
      </c>
      <c r="P35" s="225">
        <f t="shared" si="13"/>
        <v>5.7</v>
      </c>
      <c r="Q35" s="219"/>
      <c r="R35" s="209">
        <f t="shared" si="14"/>
        <v>6.6000000000000005</v>
      </c>
      <c r="S35" s="21">
        <f t="shared" si="15"/>
        <v>6.6000000000000005</v>
      </c>
      <c r="T35" s="17">
        <f t="shared" si="5"/>
        <v>12</v>
      </c>
      <c r="U35" s="242"/>
      <c r="W35" s="31" t="str">
        <f t="shared" si="6"/>
        <v>bez</v>
      </c>
      <c r="X35" s="27">
        <f t="shared" si="7"/>
        <v>0.9</v>
      </c>
      <c r="Y35" s="27">
        <f t="shared" si="8"/>
        <v>5.7</v>
      </c>
      <c r="Z35" s="27">
        <f t="shared" si="9"/>
        <v>0</v>
      </c>
      <c r="AA35" s="27">
        <f t="shared" si="10"/>
        <v>6.6000000000000005</v>
      </c>
    </row>
    <row r="36" spans="1:27" ht="24.95" customHeight="1">
      <c r="A36" s="213">
        <f>Seznam!B46</f>
        <v>32</v>
      </c>
      <c r="B36" s="214" t="str">
        <f>Seznam!C46</f>
        <v>Fojtů Kateryna</v>
      </c>
      <c r="C36" s="215">
        <f>Seznam!D46</f>
        <v>2010</v>
      </c>
      <c r="D36" s="216" t="str">
        <f>Seznam!E46</f>
        <v>TJSK PRAGUE</v>
      </c>
      <c r="E36" s="215" t="str">
        <f>Seznam!F46</f>
        <v>CZE</v>
      </c>
      <c r="F36" s="215" t="s">
        <v>1299</v>
      </c>
      <c r="G36" s="204">
        <v>0.6</v>
      </c>
      <c r="H36" s="205">
        <v>0</v>
      </c>
      <c r="I36" s="206">
        <f t="shared" si="11"/>
        <v>0.6</v>
      </c>
      <c r="J36" s="217">
        <v>1.6</v>
      </c>
      <c r="K36" s="218">
        <v>2.9</v>
      </c>
      <c r="L36" s="219">
        <v>3.8</v>
      </c>
      <c r="M36" s="220">
        <v>3</v>
      </c>
      <c r="N36" s="220">
        <v>3.4</v>
      </c>
      <c r="O36" s="221">
        <f t="shared" si="12"/>
        <v>3.2</v>
      </c>
      <c r="P36" s="225">
        <f t="shared" si="13"/>
        <v>5.2</v>
      </c>
      <c r="Q36" s="219"/>
      <c r="R36" s="209">
        <f t="shared" si="14"/>
        <v>5.8</v>
      </c>
      <c r="S36" s="21">
        <f t="shared" si="15"/>
        <v>5.8</v>
      </c>
      <c r="T36" s="17">
        <f t="shared" si="5"/>
        <v>19</v>
      </c>
      <c r="U36" s="242"/>
      <c r="W36" s="31" t="str">
        <f t="shared" si="6"/>
        <v>bez</v>
      </c>
      <c r="X36" s="27">
        <f t="shared" si="7"/>
        <v>0.6</v>
      </c>
      <c r="Y36" s="27">
        <f t="shared" si="8"/>
        <v>5.2</v>
      </c>
      <c r="Z36" s="27">
        <f t="shared" si="9"/>
        <v>0</v>
      </c>
      <c r="AA36" s="27">
        <f t="shared" si="10"/>
        <v>5.8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9:N36 G9:H36">
    <cfRule type="cellIs" dxfId="32" priority="1" stopIfTrue="1" operator="equal">
      <formula>0</formula>
    </cfRule>
  </conditionalFormatting>
  <conditionalFormatting sqref="I9:I36">
    <cfRule type="cellIs" dxfId="31" priority="2" stopIfTrue="1" operator="equal">
      <formula>0</formula>
    </cfRule>
    <cfRule type="cellIs" dxfId="30" priority="3" stopIfTrue="1" operator="greaterThan">
      <formula>-100</formula>
    </cfRule>
  </conditionalFormatting>
  <conditionalFormatting sqref="O9:O36">
    <cfRule type="cellIs" dxfId="29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opLeftCell="J33" workbookViewId="0">
      <selection activeCell="AC35" sqref="AC35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45.8554687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7" t="s">
        <v>1054</v>
      </c>
      <c r="O1" s="158" t="s">
        <v>11</v>
      </c>
      <c r="P1" s="1"/>
      <c r="Q1" s="243" t="s">
        <v>1267</v>
      </c>
      <c r="R1" s="244"/>
      <c r="S1" s="244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6">
        <v>4</v>
      </c>
      <c r="P2" s="1"/>
      <c r="Q2" s="243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_kat3</f>
        <v>4.kategorie - Naděje mladší, ročník 2009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26" t="str">
        <f>Kat3S1</f>
        <v>sestava bez náčiní</v>
      </c>
      <c r="H7" s="227"/>
      <c r="I7" s="16"/>
      <c r="J7" s="16"/>
      <c r="K7" s="16"/>
      <c r="L7" s="16"/>
      <c r="M7" s="16"/>
      <c r="N7" s="16"/>
      <c r="O7" s="16"/>
      <c r="P7" s="16"/>
      <c r="Q7" s="16"/>
      <c r="R7" s="16"/>
      <c r="S7" s="228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15" t="s">
        <v>11</v>
      </c>
      <c r="Q8" s="229" t="s">
        <v>5</v>
      </c>
      <c r="R8" s="223" t="s">
        <v>6</v>
      </c>
      <c r="S8" s="230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8">
        <f>Seznam!B47</f>
        <v>1</v>
      </c>
      <c r="B9" s="238" t="str">
        <f>Seznam!C47</f>
        <v>Marešová Veronika</v>
      </c>
      <c r="C9" s="238">
        <f>Seznam!D47</f>
        <v>2009</v>
      </c>
      <c r="D9" s="238" t="str">
        <f>Seznam!E47</f>
        <v>TJ Bohemians Praha</v>
      </c>
      <c r="E9" s="238" t="str">
        <f>Seznam!F47</f>
        <v>CZE</v>
      </c>
      <c r="F9" s="9" t="str">
        <f t="shared" ref="F9:F34" si="0">IF($G$7="sestava bez náčiní","bez"," ")</f>
        <v>bez</v>
      </c>
      <c r="G9" s="204">
        <v>0.7</v>
      </c>
      <c r="H9" s="205">
        <v>0</v>
      </c>
      <c r="I9" s="206">
        <f t="shared" ref="I9" si="1">G9+H9</f>
        <v>0.7</v>
      </c>
      <c r="J9" s="217">
        <v>2.6</v>
      </c>
      <c r="K9" s="218">
        <v>2.8</v>
      </c>
      <c r="L9" s="219">
        <v>2.2999999999999998</v>
      </c>
      <c r="M9" s="220">
        <v>2.9</v>
      </c>
      <c r="N9" s="220">
        <v>3.2</v>
      </c>
      <c r="O9" s="221">
        <f t="shared" ref="O9" si="2">IF($O$2=2,TRUNC(SUM(K9:L9)/2*1000)/1000,IF($O$2=3,TRUNC(SUM(K9:M9)/3*1000)/1000,IF($O$2=4,TRUNC(MEDIAN(K9:N9)*1000)/1000,"???")))</f>
        <v>2.85</v>
      </c>
      <c r="P9" s="225">
        <f t="shared" ref="P9" si="3">IF(AND(J9=0,O9=0),0,IF(($Q$2-J9-O9)&lt;0,0,$Q$2-J9-O9))</f>
        <v>4.5500000000000007</v>
      </c>
      <c r="Q9" s="219"/>
      <c r="R9" s="209">
        <f t="shared" ref="R9" si="4">I9+P9-Q9</f>
        <v>5.2500000000000009</v>
      </c>
      <c r="S9" s="21" t="s">
        <v>200</v>
      </c>
      <c r="T9" s="17">
        <f>RANK(R9,$R$9:$R$34)</f>
        <v>7</v>
      </c>
      <c r="U9" s="242" t="s">
        <v>200</v>
      </c>
      <c r="W9" s="31" t="str">
        <f t="shared" ref="W9:W34" si="5">F9</f>
        <v>bez</v>
      </c>
      <c r="X9" s="27">
        <f t="shared" ref="X9:X34" si="6">I9</f>
        <v>0.7</v>
      </c>
      <c r="Y9" s="27">
        <f t="shared" ref="Y9:Y34" si="7">P9</f>
        <v>4.5500000000000007</v>
      </c>
      <c r="Z9" s="27">
        <f t="shared" ref="Z9:Z34" si="8">Q9</f>
        <v>0</v>
      </c>
      <c r="AA9" s="27">
        <f t="shared" ref="AA9:AA34" si="9">R9</f>
        <v>5.2500000000000009</v>
      </c>
    </row>
    <row r="10" spans="1:27" ht="24.95" customHeight="1">
      <c r="A10" s="28">
        <f>Seznam!B48</f>
        <v>3</v>
      </c>
      <c r="B10" s="238" t="str">
        <f>Seznam!C48</f>
        <v>Pavelcová Anežka</v>
      </c>
      <c r="C10" s="238">
        <f>Seznam!D48</f>
        <v>2009</v>
      </c>
      <c r="D10" s="238" t="str">
        <f>Seznam!E48</f>
        <v>SK GymŠarm Plzeň</v>
      </c>
      <c r="E10" s="238" t="str">
        <f>Seznam!F48</f>
        <v>CZE</v>
      </c>
      <c r="F10" s="9" t="str">
        <f t="shared" si="0"/>
        <v>bez</v>
      </c>
      <c r="G10" s="204">
        <v>0</v>
      </c>
      <c r="H10" s="205">
        <v>0</v>
      </c>
      <c r="I10" s="206">
        <f t="shared" ref="I10:I34" si="10">G10+H10</f>
        <v>0</v>
      </c>
      <c r="J10" s="217">
        <v>3.6</v>
      </c>
      <c r="K10" s="218">
        <v>3.7</v>
      </c>
      <c r="L10" s="219">
        <v>2.4</v>
      </c>
      <c r="M10" s="220">
        <v>4.3</v>
      </c>
      <c r="N10" s="220">
        <v>4.2</v>
      </c>
      <c r="O10" s="221">
        <f t="shared" ref="O10:O34" si="11">IF($O$2=2,TRUNC(SUM(K10:L10)/2*1000)/1000,IF($O$2=3,TRUNC(SUM(K10:M10)/3*1000)/1000,IF($O$2=4,TRUNC(MEDIAN(K10:N10)*1000)/1000,"???")))</f>
        <v>3.95</v>
      </c>
      <c r="P10" s="225">
        <f t="shared" ref="P10:P34" si="12">IF(AND(J10=0,O10=0),0,IF(($Q$2-J10-O10)&lt;0,0,$Q$2-J10-O10))</f>
        <v>2.4500000000000002</v>
      </c>
      <c r="Q10" s="219"/>
      <c r="R10" s="209">
        <f t="shared" ref="R10:R34" si="13">I10+P10-Q10</f>
        <v>2.4500000000000002</v>
      </c>
      <c r="S10" s="21" t="s">
        <v>200</v>
      </c>
      <c r="T10" s="17">
        <f>RANK(R10,$R$9:$R$34)</f>
        <v>25</v>
      </c>
      <c r="U10" s="242"/>
      <c r="W10" s="31" t="str">
        <f t="shared" si="5"/>
        <v>bez</v>
      </c>
      <c r="X10" s="27">
        <f t="shared" si="6"/>
        <v>0</v>
      </c>
      <c r="Y10" s="27">
        <f t="shared" si="7"/>
        <v>2.4500000000000002</v>
      </c>
      <c r="Z10" s="27">
        <f t="shared" si="8"/>
        <v>0</v>
      </c>
      <c r="AA10" s="27">
        <f t="shared" si="9"/>
        <v>2.4500000000000002</v>
      </c>
    </row>
    <row r="11" spans="1:27" ht="24.95" customHeight="1">
      <c r="A11" s="28">
        <f>Seznam!B49</f>
        <v>4</v>
      </c>
      <c r="B11" s="238" t="str">
        <f>Seznam!C49</f>
        <v>Kotynia Maja</v>
      </c>
      <c r="C11" s="238">
        <f>Seznam!D49</f>
        <v>2009</v>
      </c>
      <c r="D11" s="238" t="str">
        <f>Seznam!E49</f>
        <v>UKS Lodz Polsko</v>
      </c>
      <c r="E11" s="238" t="str">
        <f>Seznam!F49</f>
        <v>POL</v>
      </c>
      <c r="F11" s="9" t="str">
        <f t="shared" si="0"/>
        <v>bez</v>
      </c>
      <c r="G11" s="204">
        <v>1.2</v>
      </c>
      <c r="H11" s="205">
        <v>0</v>
      </c>
      <c r="I11" s="206">
        <f t="shared" si="10"/>
        <v>1.2</v>
      </c>
      <c r="J11" s="217">
        <v>2.9</v>
      </c>
      <c r="K11" s="218">
        <v>3</v>
      </c>
      <c r="L11" s="219">
        <v>2.1</v>
      </c>
      <c r="M11" s="220">
        <v>2.5</v>
      </c>
      <c r="N11" s="220">
        <v>3.2</v>
      </c>
      <c r="O11" s="221">
        <f t="shared" si="11"/>
        <v>2.75</v>
      </c>
      <c r="P11" s="225">
        <f t="shared" si="12"/>
        <v>4.3499999999999996</v>
      </c>
      <c r="Q11" s="219"/>
      <c r="R11" s="209">
        <f t="shared" si="13"/>
        <v>5.55</v>
      </c>
      <c r="S11" s="21" t="s">
        <v>200</v>
      </c>
      <c r="T11" s="17">
        <f>RANK(R11,$R$9:$R$34)</f>
        <v>4</v>
      </c>
      <c r="U11" s="242" t="s">
        <v>200</v>
      </c>
      <c r="W11" s="31" t="str">
        <f t="shared" si="5"/>
        <v>bez</v>
      </c>
      <c r="X11" s="27">
        <f t="shared" si="6"/>
        <v>1.2</v>
      </c>
      <c r="Y11" s="27">
        <f t="shared" si="7"/>
        <v>4.3499999999999996</v>
      </c>
      <c r="Z11" s="27">
        <f t="shared" si="8"/>
        <v>0</v>
      </c>
      <c r="AA11" s="27">
        <f t="shared" si="9"/>
        <v>5.55</v>
      </c>
    </row>
    <row r="12" spans="1:27" ht="24.95" customHeight="1">
      <c r="A12" s="159">
        <f>Seznam!B50</f>
        <v>5</v>
      </c>
      <c r="B12" s="284" t="str">
        <f>Seznam!C50</f>
        <v>Klásková Natálie</v>
      </c>
      <c r="C12" s="284">
        <f>Seznam!D50</f>
        <v>2009</v>
      </c>
      <c r="D12" s="284" t="str">
        <f>Seznam!E50</f>
        <v>SKMG Chodov Praha</v>
      </c>
      <c r="E12" s="284" t="str">
        <f>Seznam!F50</f>
        <v>CZE</v>
      </c>
      <c r="F12" s="9" t="str">
        <f t="shared" si="0"/>
        <v>bez</v>
      </c>
      <c r="G12" s="204">
        <v>0.5</v>
      </c>
      <c r="H12" s="205">
        <v>0</v>
      </c>
      <c r="I12" s="206">
        <f t="shared" si="10"/>
        <v>0.5</v>
      </c>
      <c r="J12" s="217">
        <v>2.4</v>
      </c>
      <c r="K12" s="218">
        <v>3.8</v>
      </c>
      <c r="L12" s="219">
        <v>2.6</v>
      </c>
      <c r="M12" s="220">
        <v>3.8</v>
      </c>
      <c r="N12" s="220">
        <v>3</v>
      </c>
      <c r="O12" s="221">
        <f t="shared" si="11"/>
        <v>3.4</v>
      </c>
      <c r="P12" s="225">
        <f t="shared" si="12"/>
        <v>4.1999999999999993</v>
      </c>
      <c r="Q12" s="219"/>
      <c r="R12" s="209">
        <f t="shared" si="13"/>
        <v>4.6999999999999993</v>
      </c>
      <c r="S12" s="21" t="s">
        <v>200</v>
      </c>
      <c r="T12" s="17">
        <f>RANK(R12,$R$9:$R$34)</f>
        <v>11</v>
      </c>
      <c r="U12" s="242"/>
      <c r="W12" s="31" t="str">
        <f t="shared" si="5"/>
        <v>bez</v>
      </c>
      <c r="X12" s="27">
        <f t="shared" si="6"/>
        <v>0.5</v>
      </c>
      <c r="Y12" s="27">
        <f t="shared" si="7"/>
        <v>4.1999999999999993</v>
      </c>
      <c r="Z12" s="27">
        <f t="shared" si="8"/>
        <v>0</v>
      </c>
      <c r="AA12" s="27">
        <f t="shared" si="9"/>
        <v>4.6999999999999993</v>
      </c>
    </row>
    <row r="13" spans="1:27" ht="24.95" customHeight="1">
      <c r="A13" s="159">
        <f>Seznam!B51</f>
        <v>6</v>
      </c>
      <c r="B13" s="284" t="str">
        <f>Seznam!C51</f>
        <v>Zavřelová Sára</v>
      </c>
      <c r="C13" s="284">
        <f>Seznam!D51</f>
        <v>2009</v>
      </c>
      <c r="D13" s="284" t="str">
        <f>Seznam!E51</f>
        <v>SK Triumf Praha</v>
      </c>
      <c r="E13" s="284" t="str">
        <f>Seznam!F51</f>
        <v>CZE</v>
      </c>
      <c r="F13" s="9" t="str">
        <f t="shared" si="0"/>
        <v>bez</v>
      </c>
      <c r="G13" s="204">
        <v>0.5</v>
      </c>
      <c r="H13" s="205">
        <v>0</v>
      </c>
      <c r="I13" s="206">
        <f t="shared" si="10"/>
        <v>0.5</v>
      </c>
      <c r="J13" s="217">
        <v>3.3</v>
      </c>
      <c r="K13" s="218">
        <v>3.8</v>
      </c>
      <c r="L13" s="219">
        <v>2.2000000000000002</v>
      </c>
      <c r="M13" s="220">
        <v>4.0999999999999996</v>
      </c>
      <c r="N13" s="220">
        <v>4.4000000000000004</v>
      </c>
      <c r="O13" s="221">
        <f t="shared" si="11"/>
        <v>3.95</v>
      </c>
      <c r="P13" s="225">
        <f t="shared" si="12"/>
        <v>2.75</v>
      </c>
      <c r="Q13" s="219"/>
      <c r="R13" s="209">
        <f t="shared" si="13"/>
        <v>3.25</v>
      </c>
      <c r="S13" s="21" t="s">
        <v>200</v>
      </c>
      <c r="T13" s="17">
        <f>RANK(R13,$R$9:$R$34)</f>
        <v>23</v>
      </c>
      <c r="U13" s="242"/>
      <c r="W13" s="31" t="str">
        <f t="shared" si="5"/>
        <v>bez</v>
      </c>
      <c r="X13" s="27">
        <f t="shared" si="6"/>
        <v>0.5</v>
      </c>
      <c r="Y13" s="27">
        <f t="shared" si="7"/>
        <v>2.75</v>
      </c>
      <c r="Z13" s="27">
        <f t="shared" si="8"/>
        <v>0</v>
      </c>
      <c r="AA13" s="27">
        <f t="shared" si="9"/>
        <v>3.25</v>
      </c>
    </row>
    <row r="14" spans="1:27" ht="24.95" customHeight="1">
      <c r="A14" s="159">
        <f>Seznam!B52</f>
        <v>7</v>
      </c>
      <c r="B14" s="284" t="str">
        <f>Seznam!C52</f>
        <v>Hanusová Kateřin</v>
      </c>
      <c r="C14" s="284">
        <f>Seznam!D52</f>
        <v>2009</v>
      </c>
      <c r="D14" s="284" t="str">
        <f>Seznam!E52</f>
        <v xml:space="preserve">SKMG Máj České Budějovice </v>
      </c>
      <c r="E14" s="284" t="str">
        <f>Seznam!F52</f>
        <v>CZE</v>
      </c>
      <c r="F14" s="9" t="str">
        <f t="shared" si="0"/>
        <v>bez</v>
      </c>
      <c r="G14" s="204">
        <v>0.7</v>
      </c>
      <c r="H14" s="205">
        <v>0</v>
      </c>
      <c r="I14" s="206">
        <f t="shared" si="10"/>
        <v>0.7</v>
      </c>
      <c r="J14" s="217">
        <v>3.5</v>
      </c>
      <c r="K14" s="218">
        <v>3.3</v>
      </c>
      <c r="L14" s="219">
        <v>2.4</v>
      </c>
      <c r="M14" s="220">
        <v>3.7</v>
      </c>
      <c r="N14" s="220">
        <v>2.8</v>
      </c>
      <c r="O14" s="221">
        <f t="shared" si="11"/>
        <v>3.05</v>
      </c>
      <c r="P14" s="225">
        <f t="shared" si="12"/>
        <v>3.45</v>
      </c>
      <c r="Q14" s="219"/>
      <c r="R14" s="209">
        <f t="shared" si="13"/>
        <v>4.1500000000000004</v>
      </c>
      <c r="S14" s="21" t="s">
        <v>200</v>
      </c>
      <c r="T14" s="17">
        <f>RANK(R14,$R$9:$R$34)</f>
        <v>16</v>
      </c>
      <c r="U14" s="242"/>
      <c r="W14" s="31" t="str">
        <f t="shared" si="5"/>
        <v>bez</v>
      </c>
      <c r="X14" s="27">
        <f t="shared" si="6"/>
        <v>0.7</v>
      </c>
      <c r="Y14" s="27">
        <f t="shared" si="7"/>
        <v>3.45</v>
      </c>
      <c r="Z14" s="27">
        <f t="shared" si="8"/>
        <v>0</v>
      </c>
      <c r="AA14" s="27">
        <f t="shared" si="9"/>
        <v>4.1500000000000004</v>
      </c>
    </row>
    <row r="15" spans="1:27" ht="24.95" customHeight="1">
      <c r="A15" s="159">
        <f>Seznam!B53</f>
        <v>9</v>
      </c>
      <c r="B15" s="284" t="str">
        <f>Seznam!C53</f>
        <v>Trnková Šárka</v>
      </c>
      <c r="C15" s="284">
        <f>Seznam!D53</f>
        <v>2009</v>
      </c>
      <c r="D15" s="284" t="str">
        <f>Seznam!E53</f>
        <v>RG ESPRIT Jihlava</v>
      </c>
      <c r="E15" s="284" t="str">
        <f>Seznam!F53</f>
        <v>CZE</v>
      </c>
      <c r="F15" s="9" t="str">
        <f t="shared" si="0"/>
        <v>bez</v>
      </c>
      <c r="G15" s="204">
        <v>0.8</v>
      </c>
      <c r="H15" s="205">
        <v>0</v>
      </c>
      <c r="I15" s="206">
        <f t="shared" si="10"/>
        <v>0.8</v>
      </c>
      <c r="J15" s="217">
        <v>2.2000000000000002</v>
      </c>
      <c r="K15" s="218">
        <v>2.4</v>
      </c>
      <c r="L15" s="219">
        <v>2</v>
      </c>
      <c r="M15" s="220">
        <v>3.7</v>
      </c>
      <c r="N15" s="220">
        <v>3</v>
      </c>
      <c r="O15" s="221">
        <f t="shared" si="11"/>
        <v>2.7</v>
      </c>
      <c r="P15" s="225">
        <f t="shared" si="12"/>
        <v>5.0999999999999996</v>
      </c>
      <c r="Q15" s="219"/>
      <c r="R15" s="209">
        <f t="shared" si="13"/>
        <v>5.8999999999999995</v>
      </c>
      <c r="S15" s="21" t="s">
        <v>200</v>
      </c>
      <c r="T15" s="17">
        <f>RANK(R15,$R$9:$R$34)</f>
        <v>3</v>
      </c>
      <c r="U15" s="242"/>
      <c r="W15" s="31" t="str">
        <f t="shared" si="5"/>
        <v>bez</v>
      </c>
      <c r="X15" s="27">
        <f t="shared" si="6"/>
        <v>0.8</v>
      </c>
      <c r="Y15" s="27">
        <f t="shared" si="7"/>
        <v>5.0999999999999996</v>
      </c>
      <c r="Z15" s="27">
        <f t="shared" si="8"/>
        <v>0</v>
      </c>
      <c r="AA15" s="27">
        <f t="shared" si="9"/>
        <v>5.8999999999999995</v>
      </c>
    </row>
    <row r="16" spans="1:27" ht="24.95" customHeight="1">
      <c r="A16" s="159">
        <f>Seznam!B54</f>
        <v>10</v>
      </c>
      <c r="B16" s="284" t="str">
        <f>Seznam!C54</f>
        <v>Musilová Lucie</v>
      </c>
      <c r="C16" s="284">
        <f>Seznam!D54</f>
        <v>2009</v>
      </c>
      <c r="D16" s="284" t="str">
        <f>Seznam!E54</f>
        <v>SK Jihlava</v>
      </c>
      <c r="E16" s="284" t="str">
        <f>Seznam!F54</f>
        <v>CZE</v>
      </c>
      <c r="F16" s="9" t="str">
        <f t="shared" si="0"/>
        <v>bez</v>
      </c>
      <c r="G16" s="204">
        <v>0.4</v>
      </c>
      <c r="H16" s="205">
        <v>0</v>
      </c>
      <c r="I16" s="206">
        <f t="shared" si="10"/>
        <v>0.4</v>
      </c>
      <c r="J16" s="217">
        <v>2.8</v>
      </c>
      <c r="K16" s="218">
        <v>3.1</v>
      </c>
      <c r="L16" s="219">
        <v>2.2000000000000002</v>
      </c>
      <c r="M16" s="220">
        <v>2.9</v>
      </c>
      <c r="N16" s="220">
        <v>3.9</v>
      </c>
      <c r="O16" s="221">
        <f t="shared" si="11"/>
        <v>3</v>
      </c>
      <c r="P16" s="225">
        <f t="shared" si="12"/>
        <v>4.2</v>
      </c>
      <c r="Q16" s="219"/>
      <c r="R16" s="209">
        <f t="shared" si="13"/>
        <v>4.6000000000000005</v>
      </c>
      <c r="S16" s="21" t="s">
        <v>200</v>
      </c>
      <c r="T16" s="17">
        <f>RANK(R16,$R$9:$R$34)</f>
        <v>13</v>
      </c>
      <c r="U16" s="242"/>
      <c r="W16" s="31" t="str">
        <f t="shared" si="5"/>
        <v>bez</v>
      </c>
      <c r="X16" s="27">
        <f t="shared" si="6"/>
        <v>0.4</v>
      </c>
      <c r="Y16" s="27">
        <f t="shared" si="7"/>
        <v>4.2</v>
      </c>
      <c r="Z16" s="27">
        <f t="shared" si="8"/>
        <v>0</v>
      </c>
      <c r="AA16" s="27">
        <f t="shared" si="9"/>
        <v>4.6000000000000005</v>
      </c>
    </row>
    <row r="17" spans="1:27" ht="24.95" customHeight="1">
      <c r="A17" s="159">
        <f>Seznam!B55</f>
        <v>12</v>
      </c>
      <c r="B17" s="284" t="str">
        <f>Seznam!C55</f>
        <v>Herzog Katharina</v>
      </c>
      <c r="C17" s="284">
        <f>Seznam!D55</f>
        <v>2009</v>
      </c>
      <c r="D17" s="284" t="str">
        <f>Seznam!E55</f>
        <v>Sportuinon Rauris</v>
      </c>
      <c r="E17" s="284" t="str">
        <f>Seznam!F55</f>
        <v>AUT</v>
      </c>
      <c r="F17" s="9" t="str">
        <f t="shared" si="0"/>
        <v>bez</v>
      </c>
      <c r="G17" s="204">
        <v>1.1000000000000001</v>
      </c>
      <c r="H17" s="205">
        <v>0</v>
      </c>
      <c r="I17" s="206">
        <f t="shared" si="10"/>
        <v>1.1000000000000001</v>
      </c>
      <c r="J17" s="217">
        <v>3.7</v>
      </c>
      <c r="K17" s="218">
        <v>4.2</v>
      </c>
      <c r="L17" s="219">
        <v>3</v>
      </c>
      <c r="M17" s="220">
        <v>3.6</v>
      </c>
      <c r="N17" s="220">
        <v>4.8</v>
      </c>
      <c r="O17" s="221">
        <f t="shared" si="11"/>
        <v>3.9</v>
      </c>
      <c r="P17" s="225">
        <f t="shared" si="12"/>
        <v>2.4</v>
      </c>
      <c r="Q17" s="219"/>
      <c r="R17" s="209">
        <f t="shared" si="13"/>
        <v>3.5</v>
      </c>
      <c r="S17" s="21" t="s">
        <v>200</v>
      </c>
      <c r="T17" s="17">
        <f>RANK(R17,$R$9:$R$34)</f>
        <v>22</v>
      </c>
      <c r="U17" s="242"/>
      <c r="W17" s="31" t="str">
        <f t="shared" si="5"/>
        <v>bez</v>
      </c>
      <c r="X17" s="27">
        <f t="shared" si="6"/>
        <v>1.1000000000000001</v>
      </c>
      <c r="Y17" s="27">
        <f t="shared" si="7"/>
        <v>2.4</v>
      </c>
      <c r="Z17" s="27">
        <f t="shared" si="8"/>
        <v>0</v>
      </c>
      <c r="AA17" s="27">
        <f t="shared" si="9"/>
        <v>3.5</v>
      </c>
    </row>
    <row r="18" spans="1:27" ht="24.95" customHeight="1">
      <c r="A18" s="159">
        <f>Seznam!B56</f>
        <v>13</v>
      </c>
      <c r="B18" s="284" t="str">
        <f>Seznam!C56</f>
        <v>Vedralová Emma</v>
      </c>
      <c r="C18" s="284">
        <f>Seznam!D56</f>
        <v>2009</v>
      </c>
      <c r="D18" s="284" t="str">
        <f>Seznam!E56</f>
        <v>Sokol Praha VII</v>
      </c>
      <c r="E18" s="284" t="str">
        <f>Seznam!F56</f>
        <v>CZE</v>
      </c>
      <c r="F18" s="9" t="str">
        <f t="shared" si="0"/>
        <v>bez</v>
      </c>
      <c r="G18" s="204">
        <v>0.6</v>
      </c>
      <c r="H18" s="205">
        <v>0</v>
      </c>
      <c r="I18" s="206">
        <f t="shared" si="10"/>
        <v>0.6</v>
      </c>
      <c r="J18" s="217">
        <v>3</v>
      </c>
      <c r="K18" s="218">
        <v>3</v>
      </c>
      <c r="L18" s="219">
        <v>2.9</v>
      </c>
      <c r="M18" s="220">
        <v>3.5</v>
      </c>
      <c r="N18" s="220">
        <v>2.5</v>
      </c>
      <c r="O18" s="221">
        <f t="shared" si="11"/>
        <v>2.95</v>
      </c>
      <c r="P18" s="225">
        <f t="shared" si="12"/>
        <v>4.05</v>
      </c>
      <c r="Q18" s="219"/>
      <c r="R18" s="209">
        <f t="shared" si="13"/>
        <v>4.6499999999999995</v>
      </c>
      <c r="S18" s="21" t="s">
        <v>200</v>
      </c>
      <c r="T18" s="17">
        <f>RANK(R18,$R$9:$R$34)</f>
        <v>12</v>
      </c>
      <c r="U18" s="242"/>
      <c r="W18" s="31" t="str">
        <f t="shared" si="5"/>
        <v>bez</v>
      </c>
      <c r="X18" s="27">
        <f t="shared" si="6"/>
        <v>0.6</v>
      </c>
      <c r="Y18" s="27">
        <f t="shared" si="7"/>
        <v>4.05</v>
      </c>
      <c r="Z18" s="27">
        <f t="shared" si="8"/>
        <v>0</v>
      </c>
      <c r="AA18" s="27">
        <f t="shared" si="9"/>
        <v>4.6499999999999995</v>
      </c>
    </row>
    <row r="19" spans="1:27" ht="24.95" customHeight="1">
      <c r="A19" s="159">
        <f>Seznam!B57</f>
        <v>14</v>
      </c>
      <c r="B19" s="284" t="str">
        <f>Seznam!C57</f>
        <v>Škodová Anita</v>
      </c>
      <c r="C19" s="284">
        <f>Seznam!D57</f>
        <v>2009</v>
      </c>
      <c r="D19" s="284" t="str">
        <f>Seznam!E57</f>
        <v>GSK Tábor</v>
      </c>
      <c r="E19" s="284" t="str">
        <f>Seznam!F57</f>
        <v>CZE</v>
      </c>
      <c r="F19" s="9" t="str">
        <f t="shared" si="0"/>
        <v>bez</v>
      </c>
      <c r="G19" s="204">
        <v>0.2</v>
      </c>
      <c r="H19" s="205">
        <v>0</v>
      </c>
      <c r="I19" s="206">
        <f t="shared" si="10"/>
        <v>0.2</v>
      </c>
      <c r="J19" s="217">
        <v>2.6</v>
      </c>
      <c r="K19" s="218">
        <v>3.6</v>
      </c>
      <c r="L19" s="219">
        <v>2.2000000000000002</v>
      </c>
      <c r="M19" s="220">
        <v>4.2</v>
      </c>
      <c r="N19" s="220">
        <v>3.8</v>
      </c>
      <c r="O19" s="221">
        <f t="shared" si="11"/>
        <v>3.7</v>
      </c>
      <c r="P19" s="225">
        <f t="shared" si="12"/>
        <v>3.7</v>
      </c>
      <c r="Q19" s="219"/>
      <c r="R19" s="209">
        <f t="shared" si="13"/>
        <v>3.9000000000000004</v>
      </c>
      <c r="S19" s="21" t="s">
        <v>200</v>
      </c>
      <c r="T19" s="17">
        <f>RANK(R19,$R$9:$R$34)</f>
        <v>18</v>
      </c>
      <c r="U19" s="242"/>
      <c r="W19" s="31" t="str">
        <f t="shared" si="5"/>
        <v>bez</v>
      </c>
      <c r="X19" s="27">
        <f t="shared" si="6"/>
        <v>0.2</v>
      </c>
      <c r="Y19" s="27">
        <f t="shared" si="7"/>
        <v>3.7</v>
      </c>
      <c r="Z19" s="27">
        <f t="shared" si="8"/>
        <v>0</v>
      </c>
      <c r="AA19" s="27">
        <f t="shared" si="9"/>
        <v>3.9000000000000004</v>
      </c>
    </row>
    <row r="20" spans="1:27" ht="24.95" customHeight="1">
      <c r="A20" s="159">
        <f>Seznam!B58</f>
        <v>15</v>
      </c>
      <c r="B20" s="284" t="str">
        <f>Seznam!C58</f>
        <v>Hubatková Barbora</v>
      </c>
      <c r="C20" s="284">
        <f>Seznam!D58</f>
        <v>2009</v>
      </c>
      <c r="D20" s="284" t="str">
        <f>Seznam!E58</f>
        <v>TJ Bohemians Praha</v>
      </c>
      <c r="E20" s="284" t="str">
        <f>Seznam!F58</f>
        <v>CZE</v>
      </c>
      <c r="F20" s="9" t="str">
        <f t="shared" si="0"/>
        <v>bez</v>
      </c>
      <c r="G20" s="204">
        <v>0.6</v>
      </c>
      <c r="H20" s="205">
        <v>0</v>
      </c>
      <c r="I20" s="206">
        <f t="shared" si="10"/>
        <v>0.6</v>
      </c>
      <c r="J20" s="217">
        <v>3</v>
      </c>
      <c r="K20" s="218">
        <v>3.3</v>
      </c>
      <c r="L20" s="219">
        <v>3.4</v>
      </c>
      <c r="M20" s="220">
        <v>2.7</v>
      </c>
      <c r="N20" s="220">
        <v>3.2</v>
      </c>
      <c r="O20" s="221">
        <f t="shared" si="11"/>
        <v>3.25</v>
      </c>
      <c r="P20" s="225">
        <f t="shared" si="12"/>
        <v>3.75</v>
      </c>
      <c r="Q20" s="219"/>
      <c r="R20" s="209">
        <f t="shared" si="13"/>
        <v>4.3499999999999996</v>
      </c>
      <c r="S20" s="21" t="s">
        <v>200</v>
      </c>
      <c r="T20" s="17">
        <f>RANK(R20,$R$9:$R$34)</f>
        <v>14</v>
      </c>
      <c r="U20" s="242"/>
      <c r="W20" s="31" t="str">
        <f t="shared" si="5"/>
        <v>bez</v>
      </c>
      <c r="X20" s="27">
        <f t="shared" si="6"/>
        <v>0.6</v>
      </c>
      <c r="Y20" s="27">
        <f t="shared" si="7"/>
        <v>3.75</v>
      </c>
      <c r="Z20" s="27">
        <f t="shared" si="8"/>
        <v>0</v>
      </c>
      <c r="AA20" s="27">
        <f t="shared" si="9"/>
        <v>4.3499999999999996</v>
      </c>
    </row>
    <row r="21" spans="1:27" ht="24.95" customHeight="1">
      <c r="A21" s="159">
        <f>Seznam!B59</f>
        <v>16</v>
      </c>
      <c r="B21" s="284" t="str">
        <f>Seznam!C59</f>
        <v>Lacinová Andrea</v>
      </c>
      <c r="C21" s="284">
        <f>Seznam!D59</f>
        <v>2009</v>
      </c>
      <c r="D21" s="284" t="str">
        <f>Seznam!E59</f>
        <v xml:space="preserve">SKMG Máj České Budějovice </v>
      </c>
      <c r="E21" s="284" t="str">
        <f>Seznam!F59</f>
        <v>CZE</v>
      </c>
      <c r="F21" s="9" t="str">
        <f t="shared" si="0"/>
        <v>bez</v>
      </c>
      <c r="G21" s="204">
        <v>1.2</v>
      </c>
      <c r="H21" s="205">
        <v>0</v>
      </c>
      <c r="I21" s="206">
        <f t="shared" si="10"/>
        <v>1.2</v>
      </c>
      <c r="J21" s="217">
        <v>2.1</v>
      </c>
      <c r="K21" s="218">
        <v>2.4</v>
      </c>
      <c r="L21" s="219">
        <v>2.1</v>
      </c>
      <c r="M21" s="220">
        <v>3.1</v>
      </c>
      <c r="N21" s="220">
        <v>2.5</v>
      </c>
      <c r="O21" s="221">
        <f t="shared" si="11"/>
        <v>2.4500000000000002</v>
      </c>
      <c r="P21" s="225">
        <f t="shared" si="12"/>
        <v>5.45</v>
      </c>
      <c r="Q21" s="219"/>
      <c r="R21" s="209">
        <f t="shared" si="13"/>
        <v>6.65</v>
      </c>
      <c r="S21" s="21" t="s">
        <v>200</v>
      </c>
      <c r="T21" s="17">
        <f>RANK(R21,$R$9:$R$34)</f>
        <v>1</v>
      </c>
      <c r="U21" s="242"/>
      <c r="W21" s="31" t="str">
        <f t="shared" si="5"/>
        <v>bez</v>
      </c>
      <c r="X21" s="27">
        <f t="shared" si="6"/>
        <v>1.2</v>
      </c>
      <c r="Y21" s="27">
        <f t="shared" si="7"/>
        <v>5.45</v>
      </c>
      <c r="Z21" s="27">
        <f t="shared" si="8"/>
        <v>0</v>
      </c>
      <c r="AA21" s="27">
        <f t="shared" si="9"/>
        <v>6.65</v>
      </c>
    </row>
    <row r="22" spans="1:27" ht="24.95" customHeight="1">
      <c r="A22" s="159">
        <f>Seznam!B60</f>
        <v>19</v>
      </c>
      <c r="B22" s="284" t="str">
        <f>Seznam!C60</f>
        <v>Rozhok Maria</v>
      </c>
      <c r="C22" s="284">
        <f>Seznam!D60</f>
        <v>2009</v>
      </c>
      <c r="D22" s="284" t="str">
        <f>Seznam!E60</f>
        <v>SKMG Chodov Praha</v>
      </c>
      <c r="E22" s="284" t="str">
        <f>Seznam!F60</f>
        <v>CZE</v>
      </c>
      <c r="F22" s="9" t="str">
        <f t="shared" si="0"/>
        <v>bez</v>
      </c>
      <c r="G22" s="204">
        <v>0.4</v>
      </c>
      <c r="H22" s="205">
        <v>0</v>
      </c>
      <c r="I22" s="206">
        <f t="shared" si="10"/>
        <v>0.4</v>
      </c>
      <c r="J22" s="217">
        <v>2.6</v>
      </c>
      <c r="K22" s="218">
        <v>3.7</v>
      </c>
      <c r="L22" s="219">
        <v>3.4</v>
      </c>
      <c r="M22" s="220">
        <v>4</v>
      </c>
      <c r="N22" s="220">
        <v>3.4</v>
      </c>
      <c r="O22" s="221">
        <f t="shared" si="11"/>
        <v>3.55</v>
      </c>
      <c r="P22" s="225">
        <f t="shared" si="12"/>
        <v>3.8500000000000005</v>
      </c>
      <c r="Q22" s="219"/>
      <c r="R22" s="209">
        <f t="shared" si="13"/>
        <v>4.2500000000000009</v>
      </c>
      <c r="S22" s="21" t="s">
        <v>200</v>
      </c>
      <c r="T22" s="17">
        <f>RANK(R22,$R$9:$R$34)</f>
        <v>15</v>
      </c>
      <c r="U22" s="242"/>
      <c r="W22" s="31" t="str">
        <f t="shared" si="5"/>
        <v>bez</v>
      </c>
      <c r="X22" s="27">
        <f t="shared" si="6"/>
        <v>0.4</v>
      </c>
      <c r="Y22" s="27">
        <f t="shared" si="7"/>
        <v>3.8500000000000005</v>
      </c>
      <c r="Z22" s="27">
        <f t="shared" si="8"/>
        <v>0</v>
      </c>
      <c r="AA22" s="27">
        <f t="shared" si="9"/>
        <v>4.2500000000000009</v>
      </c>
    </row>
    <row r="23" spans="1:27" ht="24.95" customHeight="1">
      <c r="A23" s="159">
        <f>Seznam!B61</f>
        <v>20</v>
      </c>
      <c r="B23" s="284" t="str">
        <f>Seznam!C61</f>
        <v>Krejčová Zuzana</v>
      </c>
      <c r="C23" s="284">
        <f>Seznam!D61</f>
        <v>2009</v>
      </c>
      <c r="D23" s="284" t="str">
        <f>Seznam!E61</f>
        <v>RG ESPRIT Jihlava</v>
      </c>
      <c r="E23" s="284" t="str">
        <f>Seznam!F61</f>
        <v>CZE</v>
      </c>
      <c r="F23" s="9" t="str">
        <f t="shared" si="0"/>
        <v>bez</v>
      </c>
      <c r="G23" s="204">
        <v>0.5</v>
      </c>
      <c r="H23" s="205">
        <v>0</v>
      </c>
      <c r="I23" s="206">
        <f t="shared" si="10"/>
        <v>0.5</v>
      </c>
      <c r="J23" s="217">
        <v>2.9</v>
      </c>
      <c r="K23" s="218">
        <v>2.8</v>
      </c>
      <c r="L23" s="219">
        <v>2</v>
      </c>
      <c r="M23" s="220">
        <v>3.9</v>
      </c>
      <c r="N23" s="220">
        <v>2.9</v>
      </c>
      <c r="O23" s="221">
        <f t="shared" si="11"/>
        <v>2.85</v>
      </c>
      <c r="P23" s="225">
        <f t="shared" si="12"/>
        <v>4.25</v>
      </c>
      <c r="Q23" s="219"/>
      <c r="R23" s="209">
        <f t="shared" si="13"/>
        <v>4.75</v>
      </c>
      <c r="S23" s="21" t="s">
        <v>200</v>
      </c>
      <c r="T23" s="17">
        <f>RANK(R23,$R$9:$R$34)</f>
        <v>9</v>
      </c>
      <c r="U23" s="242"/>
      <c r="W23" s="31" t="str">
        <f t="shared" si="5"/>
        <v>bez</v>
      </c>
      <c r="X23" s="27">
        <f t="shared" si="6"/>
        <v>0.5</v>
      </c>
      <c r="Y23" s="27">
        <f t="shared" si="7"/>
        <v>4.25</v>
      </c>
      <c r="Z23" s="27">
        <f t="shared" si="8"/>
        <v>0</v>
      </c>
      <c r="AA23" s="27">
        <f t="shared" si="9"/>
        <v>4.75</v>
      </c>
    </row>
    <row r="24" spans="1:27" ht="24.95" customHeight="1">
      <c r="A24" s="159">
        <f>Seznam!B62</f>
        <v>21</v>
      </c>
      <c r="B24" s="284" t="str">
        <f>Seznam!C62</f>
        <v>Permedlová Nikola</v>
      </c>
      <c r="C24" s="284">
        <f>Seznam!D62</f>
        <v>2009</v>
      </c>
      <c r="D24" s="284" t="str">
        <f>Seznam!E62</f>
        <v>RG Proactive Milevsko</v>
      </c>
      <c r="E24" s="284" t="str">
        <f>Seznam!F62</f>
        <v>CZE</v>
      </c>
      <c r="F24" s="9" t="str">
        <f t="shared" si="0"/>
        <v>bez</v>
      </c>
      <c r="G24" s="204">
        <v>0.5</v>
      </c>
      <c r="H24" s="205">
        <v>0</v>
      </c>
      <c r="I24" s="206">
        <f t="shared" si="10"/>
        <v>0.5</v>
      </c>
      <c r="J24" s="217">
        <v>3.1</v>
      </c>
      <c r="K24" s="218">
        <v>3.4</v>
      </c>
      <c r="L24" s="219">
        <v>3.1</v>
      </c>
      <c r="M24" s="220">
        <v>3.6</v>
      </c>
      <c r="N24" s="220">
        <v>4.5</v>
      </c>
      <c r="O24" s="221">
        <f t="shared" si="11"/>
        <v>3.5</v>
      </c>
      <c r="P24" s="225">
        <f t="shared" si="12"/>
        <v>3.4000000000000004</v>
      </c>
      <c r="Q24" s="219"/>
      <c r="R24" s="209">
        <f t="shared" si="13"/>
        <v>3.9000000000000004</v>
      </c>
      <c r="S24" s="21" t="s">
        <v>200</v>
      </c>
      <c r="T24" s="17">
        <f>RANK(R24,$R$9:$R$34)</f>
        <v>18</v>
      </c>
      <c r="U24" s="242"/>
      <c r="W24" s="31" t="str">
        <f t="shared" si="5"/>
        <v>bez</v>
      </c>
      <c r="X24" s="27">
        <f t="shared" si="6"/>
        <v>0.5</v>
      </c>
      <c r="Y24" s="27">
        <f t="shared" si="7"/>
        <v>3.4000000000000004</v>
      </c>
      <c r="Z24" s="27">
        <f t="shared" si="8"/>
        <v>0</v>
      </c>
      <c r="AA24" s="27">
        <f t="shared" si="9"/>
        <v>3.9000000000000004</v>
      </c>
    </row>
    <row r="25" spans="1:27" ht="24.95" customHeight="1">
      <c r="A25" s="159">
        <f>Seznam!B63</f>
        <v>22</v>
      </c>
      <c r="B25" s="284" t="str">
        <f>Seznam!C63</f>
        <v>Rohová Karolína</v>
      </c>
      <c r="C25" s="284">
        <f>Seznam!D63</f>
        <v>2009</v>
      </c>
      <c r="D25" s="284" t="str">
        <f>Seznam!E63</f>
        <v>RG ESPRIT Jihlava</v>
      </c>
      <c r="E25" s="284" t="str">
        <f>Seznam!F63</f>
        <v>CZE</v>
      </c>
      <c r="F25" s="9" t="str">
        <f t="shared" si="0"/>
        <v>bez</v>
      </c>
      <c r="G25" s="204">
        <v>0.5</v>
      </c>
      <c r="H25" s="205">
        <v>0</v>
      </c>
      <c r="I25" s="206">
        <f t="shared" si="10"/>
        <v>0.5</v>
      </c>
      <c r="J25" s="217">
        <v>3.5</v>
      </c>
      <c r="K25" s="218">
        <v>2.7</v>
      </c>
      <c r="L25" s="219">
        <v>3.4</v>
      </c>
      <c r="M25" s="220">
        <v>3.9</v>
      </c>
      <c r="N25" s="220">
        <v>3</v>
      </c>
      <c r="O25" s="221">
        <f t="shared" si="11"/>
        <v>3.2</v>
      </c>
      <c r="P25" s="225">
        <f t="shared" si="12"/>
        <v>3.3</v>
      </c>
      <c r="Q25" s="219"/>
      <c r="R25" s="209">
        <f t="shared" si="13"/>
        <v>3.8</v>
      </c>
      <c r="S25" s="21" t="s">
        <v>200</v>
      </c>
      <c r="T25" s="17">
        <f>RANK(R25,$R$9:$R$34)</f>
        <v>21</v>
      </c>
      <c r="U25" s="242"/>
      <c r="W25" s="31" t="str">
        <f t="shared" si="5"/>
        <v>bez</v>
      </c>
      <c r="X25" s="27">
        <f t="shared" si="6"/>
        <v>0.5</v>
      </c>
      <c r="Y25" s="27">
        <f t="shared" si="7"/>
        <v>3.3</v>
      </c>
      <c r="Z25" s="27">
        <f t="shared" si="8"/>
        <v>0</v>
      </c>
      <c r="AA25" s="27">
        <f t="shared" si="9"/>
        <v>3.8</v>
      </c>
    </row>
    <row r="26" spans="1:27" ht="24.95" customHeight="1">
      <c r="A26" s="159">
        <f>Seznam!B64</f>
        <v>23</v>
      </c>
      <c r="B26" s="284" t="str">
        <f>Seznam!C64</f>
        <v>Plocková Veronika</v>
      </c>
      <c r="C26" s="284">
        <f>Seznam!D64</f>
        <v>2009</v>
      </c>
      <c r="D26" s="284" t="str">
        <f>Seznam!E64</f>
        <v>Sokol Praha VII</v>
      </c>
      <c r="E26" s="284" t="str">
        <f>Seznam!F64</f>
        <v>CZE</v>
      </c>
      <c r="F26" s="9" t="str">
        <f t="shared" si="0"/>
        <v>bez</v>
      </c>
      <c r="G26" s="204">
        <v>0.5</v>
      </c>
      <c r="H26" s="205">
        <v>0</v>
      </c>
      <c r="I26" s="206">
        <f t="shared" si="10"/>
        <v>0.5</v>
      </c>
      <c r="J26" s="217">
        <v>0.8</v>
      </c>
      <c r="K26" s="218">
        <v>3</v>
      </c>
      <c r="L26" s="219">
        <v>3.5</v>
      </c>
      <c r="M26" s="220">
        <v>3.6</v>
      </c>
      <c r="N26" s="220">
        <v>2.8</v>
      </c>
      <c r="O26" s="221">
        <f t="shared" si="11"/>
        <v>3.25</v>
      </c>
      <c r="P26" s="225">
        <f t="shared" si="12"/>
        <v>5.9499999999999993</v>
      </c>
      <c r="Q26" s="219"/>
      <c r="R26" s="209">
        <f t="shared" si="13"/>
        <v>6.4499999999999993</v>
      </c>
      <c r="S26" s="21" t="s">
        <v>200</v>
      </c>
      <c r="T26" s="17">
        <f>RANK(R26,$R$9:$R$34)</f>
        <v>2</v>
      </c>
      <c r="U26" s="242"/>
      <c r="W26" s="31" t="str">
        <f t="shared" si="5"/>
        <v>bez</v>
      </c>
      <c r="X26" s="27">
        <f t="shared" si="6"/>
        <v>0.5</v>
      </c>
      <c r="Y26" s="27">
        <f t="shared" si="7"/>
        <v>5.9499999999999993</v>
      </c>
      <c r="Z26" s="27">
        <f t="shared" si="8"/>
        <v>0</v>
      </c>
      <c r="AA26" s="27">
        <f t="shared" si="9"/>
        <v>6.4499999999999993</v>
      </c>
    </row>
    <row r="27" spans="1:27" ht="24.95" customHeight="1">
      <c r="A27" s="159">
        <f>Seznam!B65</f>
        <v>24</v>
      </c>
      <c r="B27" s="284" t="str">
        <f>Seznam!C65</f>
        <v>Obermoser Lara</v>
      </c>
      <c r="C27" s="284">
        <f>Seznam!D65</f>
        <v>2009</v>
      </c>
      <c r="D27" s="284" t="str">
        <f>Seznam!E65</f>
        <v>Sportunion Rauris</v>
      </c>
      <c r="E27" s="284" t="str">
        <f>Seznam!F65</f>
        <v>AUT</v>
      </c>
      <c r="F27" s="9" t="str">
        <f t="shared" si="0"/>
        <v>bez</v>
      </c>
      <c r="G27" s="204">
        <v>0.4</v>
      </c>
      <c r="H27" s="205">
        <v>0</v>
      </c>
      <c r="I27" s="206">
        <f t="shared" si="10"/>
        <v>0.4</v>
      </c>
      <c r="J27" s="217">
        <v>3.8</v>
      </c>
      <c r="K27" s="218">
        <v>4.4000000000000004</v>
      </c>
      <c r="L27" s="219">
        <v>4.0999999999999996</v>
      </c>
      <c r="M27" s="220">
        <v>4.8</v>
      </c>
      <c r="N27" s="220">
        <v>5.0999999999999996</v>
      </c>
      <c r="O27" s="221">
        <f t="shared" si="11"/>
        <v>4.5999999999999996</v>
      </c>
      <c r="P27" s="225">
        <f t="shared" si="12"/>
        <v>1.6000000000000005</v>
      </c>
      <c r="Q27" s="219"/>
      <c r="R27" s="209">
        <f t="shared" si="13"/>
        <v>2.0000000000000004</v>
      </c>
      <c r="S27" s="21" t="s">
        <v>200</v>
      </c>
      <c r="T27" s="17">
        <f>RANK(R27,$R$9:$R$34)</f>
        <v>26</v>
      </c>
      <c r="U27" s="242"/>
      <c r="W27" s="31" t="str">
        <f t="shared" si="5"/>
        <v>bez</v>
      </c>
      <c r="X27" s="27">
        <f t="shared" si="6"/>
        <v>0.4</v>
      </c>
      <c r="Y27" s="27">
        <f t="shared" si="7"/>
        <v>1.6000000000000005</v>
      </c>
      <c r="Z27" s="27">
        <f t="shared" si="8"/>
        <v>0</v>
      </c>
      <c r="AA27" s="27">
        <f t="shared" si="9"/>
        <v>2.0000000000000004</v>
      </c>
    </row>
    <row r="28" spans="1:27" ht="24.95" customHeight="1">
      <c r="A28" s="159">
        <f>Seznam!B66</f>
        <v>26</v>
      </c>
      <c r="B28" s="284" t="str">
        <f>Seznam!C66</f>
        <v>Vaňková Berenika</v>
      </c>
      <c r="C28" s="284">
        <f>Seznam!D66</f>
        <v>2009</v>
      </c>
      <c r="D28" s="284" t="str">
        <f>Seznam!E66</f>
        <v>RGC Karlovy Vary</v>
      </c>
      <c r="E28" s="284" t="str">
        <f>Seznam!F66</f>
        <v>CZE</v>
      </c>
      <c r="F28" s="9" t="str">
        <f t="shared" si="0"/>
        <v>bez</v>
      </c>
      <c r="G28" s="204">
        <v>1.2</v>
      </c>
      <c r="H28" s="205">
        <v>0</v>
      </c>
      <c r="I28" s="206">
        <f t="shared" si="10"/>
        <v>1.2</v>
      </c>
      <c r="J28" s="217">
        <v>3.2</v>
      </c>
      <c r="K28" s="218">
        <v>2.1</v>
      </c>
      <c r="L28" s="219">
        <v>2.7</v>
      </c>
      <c r="M28" s="220">
        <v>3.2</v>
      </c>
      <c r="N28" s="220">
        <v>2.8</v>
      </c>
      <c r="O28" s="221">
        <f t="shared" si="11"/>
        <v>2.75</v>
      </c>
      <c r="P28" s="225">
        <f t="shared" si="12"/>
        <v>4.05</v>
      </c>
      <c r="Q28" s="219"/>
      <c r="R28" s="209">
        <f t="shared" si="13"/>
        <v>5.25</v>
      </c>
      <c r="S28" s="21" t="s">
        <v>200</v>
      </c>
      <c r="T28" s="17">
        <f>RANK(R28,$R$9:$R$34)</f>
        <v>8</v>
      </c>
      <c r="U28" s="242"/>
      <c r="W28" s="31" t="str">
        <f t="shared" si="5"/>
        <v>bez</v>
      </c>
      <c r="X28" s="27">
        <f t="shared" si="6"/>
        <v>1.2</v>
      </c>
      <c r="Y28" s="27">
        <f t="shared" si="7"/>
        <v>4.05</v>
      </c>
      <c r="Z28" s="27">
        <f t="shared" si="8"/>
        <v>0</v>
      </c>
      <c r="AA28" s="27">
        <f t="shared" si="9"/>
        <v>5.25</v>
      </c>
    </row>
    <row r="29" spans="1:27" ht="24.95" customHeight="1">
      <c r="A29" s="159">
        <f>Seznam!B67</f>
        <v>27</v>
      </c>
      <c r="B29" s="284" t="str">
        <f>Seznam!C67</f>
        <v>Šindelářová Eva</v>
      </c>
      <c r="C29" s="284">
        <f>Seznam!D67</f>
        <v>2009</v>
      </c>
      <c r="D29" s="284" t="str">
        <f>Seznam!E67</f>
        <v>SKMG Chodov Praha</v>
      </c>
      <c r="E29" s="284" t="str">
        <f>Seznam!F67</f>
        <v>CZE</v>
      </c>
      <c r="F29" s="9" t="str">
        <f t="shared" si="0"/>
        <v>bez</v>
      </c>
      <c r="G29" s="204">
        <v>0.7</v>
      </c>
      <c r="H29" s="205">
        <v>0</v>
      </c>
      <c r="I29" s="206">
        <f t="shared" si="10"/>
        <v>0.7</v>
      </c>
      <c r="J29" s="217">
        <v>2.6</v>
      </c>
      <c r="K29" s="218">
        <v>2.6</v>
      </c>
      <c r="L29" s="219">
        <v>2.2000000000000002</v>
      </c>
      <c r="M29" s="220">
        <v>3</v>
      </c>
      <c r="N29" s="220">
        <v>2.7</v>
      </c>
      <c r="O29" s="221">
        <f t="shared" si="11"/>
        <v>2.65</v>
      </c>
      <c r="P29" s="225">
        <f t="shared" si="12"/>
        <v>4.75</v>
      </c>
      <c r="Q29" s="219"/>
      <c r="R29" s="209">
        <f t="shared" si="13"/>
        <v>5.45</v>
      </c>
      <c r="S29" s="21" t="s">
        <v>200</v>
      </c>
      <c r="T29" s="17">
        <f>RANK(R29,$R$9:$R$34)</f>
        <v>5</v>
      </c>
      <c r="U29" s="242"/>
      <c r="W29" s="31" t="str">
        <f t="shared" si="5"/>
        <v>bez</v>
      </c>
      <c r="X29" s="27">
        <f t="shared" si="6"/>
        <v>0.7</v>
      </c>
      <c r="Y29" s="27">
        <f t="shared" si="7"/>
        <v>4.75</v>
      </c>
      <c r="Z29" s="27">
        <f t="shared" si="8"/>
        <v>0</v>
      </c>
      <c r="AA29" s="27">
        <f t="shared" si="9"/>
        <v>5.45</v>
      </c>
    </row>
    <row r="30" spans="1:27" ht="24.95" customHeight="1">
      <c r="A30" s="159">
        <f>Seznam!B68</f>
        <v>28</v>
      </c>
      <c r="B30" s="284" t="str">
        <f>Seznam!C68</f>
        <v>Němečková Eliška</v>
      </c>
      <c r="C30" s="284">
        <f>Seznam!D68</f>
        <v>2009</v>
      </c>
      <c r="D30" s="284" t="str">
        <f>Seznam!E68</f>
        <v>TJ Bohemians Praha</v>
      </c>
      <c r="E30" s="284" t="str">
        <f>Seznam!F68</f>
        <v>CZE</v>
      </c>
      <c r="F30" s="9" t="str">
        <f t="shared" si="0"/>
        <v>bez</v>
      </c>
      <c r="G30" s="204">
        <v>0.5</v>
      </c>
      <c r="H30" s="205">
        <v>0</v>
      </c>
      <c r="I30" s="206">
        <f t="shared" si="10"/>
        <v>0.5</v>
      </c>
      <c r="J30" s="217">
        <v>3.1</v>
      </c>
      <c r="K30" s="218">
        <v>3</v>
      </c>
      <c r="L30" s="219">
        <v>3.7</v>
      </c>
      <c r="M30" s="220">
        <v>3.8</v>
      </c>
      <c r="N30" s="220">
        <v>2.6</v>
      </c>
      <c r="O30" s="221">
        <f t="shared" si="11"/>
        <v>3.35</v>
      </c>
      <c r="P30" s="225">
        <f t="shared" si="12"/>
        <v>3.5500000000000003</v>
      </c>
      <c r="Q30" s="219"/>
      <c r="R30" s="209">
        <f t="shared" si="13"/>
        <v>4.0500000000000007</v>
      </c>
      <c r="S30" s="21" t="s">
        <v>200</v>
      </c>
      <c r="T30" s="17">
        <f>RANK(R30,$R$9:$R$34)</f>
        <v>17</v>
      </c>
      <c r="U30" s="242"/>
      <c r="W30" s="31" t="str">
        <f t="shared" si="5"/>
        <v>bez</v>
      </c>
      <c r="X30" s="27">
        <f t="shared" si="6"/>
        <v>0.5</v>
      </c>
      <c r="Y30" s="27">
        <f t="shared" si="7"/>
        <v>3.5500000000000003</v>
      </c>
      <c r="Z30" s="27">
        <f t="shared" si="8"/>
        <v>0</v>
      </c>
      <c r="AA30" s="27">
        <f t="shared" si="9"/>
        <v>4.0500000000000007</v>
      </c>
    </row>
    <row r="31" spans="1:27" ht="24.95" customHeight="1">
      <c r="A31" s="159">
        <f>Seznam!B69</f>
        <v>29</v>
      </c>
      <c r="B31" s="284" t="str">
        <f>Seznam!C69</f>
        <v>Skonieczna Michelle</v>
      </c>
      <c r="C31" s="284">
        <f>Seznam!D69</f>
        <v>2009</v>
      </c>
      <c r="D31" s="284" t="str">
        <f>Seznam!E69</f>
        <v>UKS Lodz Polsko</v>
      </c>
      <c r="E31" s="284" t="str">
        <f>Seznam!F69</f>
        <v>POL</v>
      </c>
      <c r="F31" s="9" t="str">
        <f t="shared" si="0"/>
        <v>bez</v>
      </c>
      <c r="G31" s="204">
        <v>0.8</v>
      </c>
      <c r="H31" s="205">
        <v>0</v>
      </c>
      <c r="I31" s="206">
        <f t="shared" si="10"/>
        <v>0.8</v>
      </c>
      <c r="J31" s="217">
        <v>3.3</v>
      </c>
      <c r="K31" s="218">
        <v>2.7</v>
      </c>
      <c r="L31" s="219">
        <v>2.9</v>
      </c>
      <c r="M31" s="220">
        <v>2.6</v>
      </c>
      <c r="N31" s="220">
        <v>3</v>
      </c>
      <c r="O31" s="221">
        <f t="shared" si="11"/>
        <v>2.8</v>
      </c>
      <c r="P31" s="225">
        <f t="shared" si="12"/>
        <v>3.9000000000000004</v>
      </c>
      <c r="Q31" s="219"/>
      <c r="R31" s="209">
        <f t="shared" si="13"/>
        <v>4.7</v>
      </c>
      <c r="S31" s="21" t="s">
        <v>200</v>
      </c>
      <c r="T31" s="17">
        <f>RANK(R31,$R$9:$R$34)</f>
        <v>10</v>
      </c>
      <c r="U31" s="242"/>
      <c r="W31" s="31" t="str">
        <f t="shared" si="5"/>
        <v>bez</v>
      </c>
      <c r="X31" s="27">
        <f t="shared" si="6"/>
        <v>0.8</v>
      </c>
      <c r="Y31" s="27">
        <f t="shared" si="7"/>
        <v>3.9000000000000004</v>
      </c>
      <c r="Z31" s="27">
        <f t="shared" si="8"/>
        <v>0</v>
      </c>
      <c r="AA31" s="27">
        <f t="shared" si="9"/>
        <v>4.7</v>
      </c>
    </row>
    <row r="32" spans="1:27" ht="24.95" customHeight="1">
      <c r="A32" s="159">
        <f>Seznam!B70</f>
        <v>30</v>
      </c>
      <c r="B32" s="284" t="str">
        <f>Seznam!C70</f>
        <v>Perutková Julie</v>
      </c>
      <c r="C32" s="284">
        <f>Seznam!D70</f>
        <v>2009</v>
      </c>
      <c r="D32" s="284" t="str">
        <f>Seznam!E70</f>
        <v>SKMG Chodov Praha</v>
      </c>
      <c r="E32" s="284" t="str">
        <f>Seznam!F70</f>
        <v>CZE</v>
      </c>
      <c r="F32" s="9" t="str">
        <f t="shared" si="0"/>
        <v>bez</v>
      </c>
      <c r="G32" s="204">
        <v>0.4</v>
      </c>
      <c r="H32" s="205">
        <v>0</v>
      </c>
      <c r="I32" s="206">
        <f t="shared" si="10"/>
        <v>0.4</v>
      </c>
      <c r="J32" s="217">
        <v>3</v>
      </c>
      <c r="K32" s="218">
        <v>3.5</v>
      </c>
      <c r="L32" s="219">
        <v>3.6</v>
      </c>
      <c r="M32" s="220">
        <v>4.2</v>
      </c>
      <c r="N32" s="220">
        <v>3.4</v>
      </c>
      <c r="O32" s="221">
        <f t="shared" si="11"/>
        <v>3.55</v>
      </c>
      <c r="P32" s="225">
        <f t="shared" si="12"/>
        <v>3.45</v>
      </c>
      <c r="Q32" s="219"/>
      <c r="R32" s="209">
        <f t="shared" si="13"/>
        <v>3.85</v>
      </c>
      <c r="S32" s="21" t="s">
        <v>200</v>
      </c>
      <c r="T32" s="17">
        <f>RANK(R32,$R$9:$R$34)</f>
        <v>20</v>
      </c>
      <c r="U32" s="242"/>
      <c r="W32" s="31" t="str">
        <f t="shared" si="5"/>
        <v>bez</v>
      </c>
      <c r="X32" s="27">
        <f t="shared" si="6"/>
        <v>0.4</v>
      </c>
      <c r="Y32" s="27">
        <f t="shared" si="7"/>
        <v>3.45</v>
      </c>
      <c r="Z32" s="27">
        <f t="shared" si="8"/>
        <v>0</v>
      </c>
      <c r="AA32" s="27">
        <f t="shared" si="9"/>
        <v>3.85</v>
      </c>
    </row>
    <row r="33" spans="1:28" ht="24.95" customHeight="1">
      <c r="A33" s="159">
        <f>Seznam!B71</f>
        <v>32</v>
      </c>
      <c r="B33" s="284" t="str">
        <f>Seznam!C71</f>
        <v>Wytykowska Lena</v>
      </c>
      <c r="C33" s="284">
        <f>Seznam!D71</f>
        <v>2009</v>
      </c>
      <c r="D33" s="284" t="str">
        <f>Seznam!E71</f>
        <v>UKS Lodz Polsko</v>
      </c>
      <c r="E33" s="284" t="str">
        <f>Seznam!F71</f>
        <v>POL</v>
      </c>
      <c r="F33" s="9" t="str">
        <f t="shared" si="0"/>
        <v>bez</v>
      </c>
      <c r="G33" s="204">
        <v>0.4</v>
      </c>
      <c r="H33" s="205">
        <v>0</v>
      </c>
      <c r="I33" s="206">
        <f t="shared" si="10"/>
        <v>0.4</v>
      </c>
      <c r="J33" s="217">
        <v>3.3</v>
      </c>
      <c r="K33" s="218">
        <v>4.3</v>
      </c>
      <c r="L33" s="219">
        <v>4.5999999999999996</v>
      </c>
      <c r="M33" s="220">
        <v>3.8</v>
      </c>
      <c r="N33" s="220">
        <v>4.3</v>
      </c>
      <c r="O33" s="221">
        <f t="shared" si="11"/>
        <v>4.3</v>
      </c>
      <c r="P33" s="225">
        <f t="shared" si="12"/>
        <v>2.4000000000000004</v>
      </c>
      <c r="Q33" s="219"/>
      <c r="R33" s="209">
        <f t="shared" si="13"/>
        <v>2.8000000000000003</v>
      </c>
      <c r="S33" s="21" t="s">
        <v>200</v>
      </c>
      <c r="T33" s="17">
        <f>RANK(R33,$R$9:$R$34)</f>
        <v>24</v>
      </c>
      <c r="U33" s="242"/>
      <c r="W33" s="31" t="str">
        <f t="shared" si="5"/>
        <v>bez</v>
      </c>
      <c r="X33" s="27">
        <f t="shared" si="6"/>
        <v>0.4</v>
      </c>
      <c r="Y33" s="27">
        <f t="shared" si="7"/>
        <v>2.4000000000000004</v>
      </c>
      <c r="Z33" s="27">
        <f t="shared" si="8"/>
        <v>0</v>
      </c>
      <c r="AA33" s="27">
        <f t="shared" si="9"/>
        <v>2.8000000000000003</v>
      </c>
    </row>
    <row r="34" spans="1:28" ht="24.95" customHeight="1">
      <c r="A34" s="28">
        <f>Seznam!B72</f>
        <v>33</v>
      </c>
      <c r="B34" s="238" t="str">
        <f>Seznam!C72</f>
        <v>Kuchtová Tereza</v>
      </c>
      <c r="C34" s="238">
        <f>Seznam!D72</f>
        <v>2009</v>
      </c>
      <c r="D34" s="238" t="str">
        <f>Seznam!E72</f>
        <v>TJ Sokol Bernartice</v>
      </c>
      <c r="E34" s="238" t="str">
        <f>Seznam!F72</f>
        <v>CZE</v>
      </c>
      <c r="F34" s="9" t="str">
        <f t="shared" si="0"/>
        <v>bez</v>
      </c>
      <c r="G34" s="491">
        <v>1.3</v>
      </c>
      <c r="H34" s="205">
        <v>0</v>
      </c>
      <c r="I34" s="206">
        <f t="shared" si="10"/>
        <v>1.3</v>
      </c>
      <c r="J34" s="217">
        <v>3.1</v>
      </c>
      <c r="K34" s="218">
        <v>2.9</v>
      </c>
      <c r="L34" s="219">
        <v>2.7</v>
      </c>
      <c r="M34" s="220">
        <v>2.5</v>
      </c>
      <c r="N34" s="220">
        <v>3</v>
      </c>
      <c r="O34" s="221">
        <f t="shared" si="11"/>
        <v>2.8</v>
      </c>
      <c r="P34" s="225">
        <f t="shared" si="12"/>
        <v>4.1000000000000005</v>
      </c>
      <c r="Q34" s="219"/>
      <c r="R34" s="209">
        <f t="shared" si="13"/>
        <v>5.4</v>
      </c>
      <c r="S34" s="21" t="s">
        <v>200</v>
      </c>
      <c r="T34" s="17">
        <f>RANK(R34,$R$9:$R$34)</f>
        <v>6</v>
      </c>
      <c r="U34" s="242"/>
      <c r="W34" s="31" t="str">
        <f t="shared" si="5"/>
        <v>bez</v>
      </c>
      <c r="X34" s="27">
        <f t="shared" si="6"/>
        <v>1.3</v>
      </c>
      <c r="Y34" s="27">
        <f t="shared" si="7"/>
        <v>4.1000000000000005</v>
      </c>
      <c r="Z34" s="27">
        <f t="shared" si="8"/>
        <v>0</v>
      </c>
      <c r="AA34" s="27">
        <f t="shared" si="9"/>
        <v>5.4</v>
      </c>
    </row>
    <row r="35" spans="1:28" s="160" customFormat="1" ht="98.25" customHeight="1" thickBot="1">
      <c r="C35" s="162"/>
      <c r="F35" s="161"/>
      <c r="G35" s="163"/>
      <c r="H35" s="163"/>
      <c r="I35" s="163"/>
      <c r="J35" s="163"/>
      <c r="K35" s="164"/>
      <c r="L35" s="181"/>
      <c r="M35" s="181"/>
      <c r="N35" s="181"/>
      <c r="O35" s="181"/>
      <c r="P35" s="181"/>
      <c r="Q35" s="164"/>
    </row>
    <row r="36" spans="1:28" ht="16.5" customHeight="1">
      <c r="A36" s="460" t="s">
        <v>0</v>
      </c>
      <c r="B36" s="462" t="s">
        <v>1</v>
      </c>
      <c r="C36" s="464" t="s">
        <v>2</v>
      </c>
      <c r="D36" s="462" t="s">
        <v>3</v>
      </c>
      <c r="E36" s="466" t="s">
        <v>4</v>
      </c>
      <c r="F36" s="466" t="s">
        <v>191</v>
      </c>
      <c r="G36" s="226" t="str">
        <f>Kat3S2</f>
        <v>sestava s libovolným náčiním</v>
      </c>
      <c r="H36" s="22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28"/>
      <c r="T36" s="458" t="s">
        <v>12</v>
      </c>
      <c r="U36" s="458" t="s">
        <v>1300</v>
      </c>
    </row>
    <row r="37" spans="1:28" ht="16.5" customHeight="1" thickBot="1">
      <c r="A37" s="461">
        <v>0</v>
      </c>
      <c r="B37" s="463">
        <v>0</v>
      </c>
      <c r="C37" s="465">
        <v>0</v>
      </c>
      <c r="D37" s="463">
        <v>0</v>
      </c>
      <c r="E37" s="467">
        <v>0</v>
      </c>
      <c r="F37" s="467">
        <v>0</v>
      </c>
      <c r="G37" s="224" t="s">
        <v>1257</v>
      </c>
      <c r="H37" s="222" t="s">
        <v>1262</v>
      </c>
      <c r="I37" s="223" t="s">
        <v>8</v>
      </c>
      <c r="J37" s="15" t="s">
        <v>1258</v>
      </c>
      <c r="K37" s="15" t="s">
        <v>9</v>
      </c>
      <c r="L37" s="15" t="s">
        <v>10</v>
      </c>
      <c r="M37" s="15" t="s">
        <v>1259</v>
      </c>
      <c r="N37" s="15" t="s">
        <v>1260</v>
      </c>
      <c r="O37" s="223" t="s">
        <v>1261</v>
      </c>
      <c r="P37" s="15" t="s">
        <v>11</v>
      </c>
      <c r="Q37" s="229" t="s">
        <v>5</v>
      </c>
      <c r="R37" s="223" t="s">
        <v>6</v>
      </c>
      <c r="S37" s="230" t="s">
        <v>13</v>
      </c>
      <c r="T37" s="459"/>
      <c r="U37" s="459"/>
      <c r="W37" s="30" t="s">
        <v>192</v>
      </c>
      <c r="X37" s="30" t="s">
        <v>8</v>
      </c>
      <c r="Y37" s="30" t="s">
        <v>11</v>
      </c>
      <c r="Z37" s="30" t="s">
        <v>193</v>
      </c>
      <c r="AA37" s="30" t="s">
        <v>13</v>
      </c>
      <c r="AB37" s="30" t="s">
        <v>6</v>
      </c>
    </row>
    <row r="38" spans="1:28" ht="24.95" customHeight="1">
      <c r="A38" s="28">
        <f>Seznam!B47</f>
        <v>1</v>
      </c>
      <c r="B38" s="238" t="str">
        <f>Seznam!C47</f>
        <v>Marešová Veronika</v>
      </c>
      <c r="C38" s="238">
        <f>Seznam!D47</f>
        <v>2009</v>
      </c>
      <c r="D38" s="238" t="str">
        <f>Seznam!E47</f>
        <v>TJ Bohemians Praha</v>
      </c>
      <c r="E38" s="238" t="str">
        <f>Seznam!F47</f>
        <v>CZE</v>
      </c>
      <c r="F38" s="197" t="s">
        <v>1607</v>
      </c>
      <c r="G38" s="204">
        <v>1.7</v>
      </c>
      <c r="H38" s="205">
        <v>0.2</v>
      </c>
      <c r="I38" s="206">
        <f t="shared" ref="I38" si="14">G38+H38</f>
        <v>1.9</v>
      </c>
      <c r="J38" s="217">
        <v>1.2</v>
      </c>
      <c r="K38" s="218">
        <v>3</v>
      </c>
      <c r="L38" s="219">
        <v>3.6</v>
      </c>
      <c r="M38" s="220">
        <v>3.7</v>
      </c>
      <c r="N38" s="220">
        <v>3.7</v>
      </c>
      <c r="O38" s="221">
        <f t="shared" ref="O38" si="15">IF($O$2=2,TRUNC(SUM(K38:L38)/2*1000)/1000,IF($O$2=3,TRUNC(SUM(K38:M38)/3*1000)/1000,IF($O$2=4,TRUNC(MEDIAN(K38:N38)*1000)/1000,"???")))</f>
        <v>3.65</v>
      </c>
      <c r="P38" s="225">
        <f t="shared" ref="P38" si="16">IF(AND(J38=0,O38=0),0,IF(($Q$2-J38-O38)&lt;0,0,$Q$2-J38-O38))</f>
        <v>5.15</v>
      </c>
      <c r="Q38" s="219"/>
      <c r="R38" s="209">
        <f t="shared" ref="R38" si="17">I38+P38-Q38</f>
        <v>7.0500000000000007</v>
      </c>
      <c r="S38" s="21">
        <f>R9+R38</f>
        <v>12.3</v>
      </c>
      <c r="T38" s="17">
        <f t="shared" ref="T38:T63" si="18">RANK(R38,$R$38:$R$63)</f>
        <v>1</v>
      </c>
      <c r="U38" s="22">
        <f t="shared" ref="U38:U63" si="19">RANK(S38,$S$38:$S$63)</f>
        <v>1</v>
      </c>
      <c r="W38" s="31" t="str">
        <f t="shared" ref="W38:W63" si="20">F38</f>
        <v>obruč</v>
      </c>
      <c r="X38" s="27">
        <f t="shared" ref="X38:X63" si="21">I38</f>
        <v>1.9</v>
      </c>
      <c r="Y38" s="27">
        <f t="shared" ref="Y38:Y63" si="22">P38</f>
        <v>5.15</v>
      </c>
      <c r="Z38" s="27">
        <f t="shared" ref="Z38:Z63" si="23">Q38</f>
        <v>0</v>
      </c>
      <c r="AA38" s="27">
        <f t="shared" ref="AA38:AA63" si="24">R38</f>
        <v>7.0500000000000007</v>
      </c>
      <c r="AB38" s="27">
        <f t="shared" ref="AB38:AB63" si="25">S38</f>
        <v>12.3</v>
      </c>
    </row>
    <row r="39" spans="1:28" ht="24.95" customHeight="1">
      <c r="A39" s="28">
        <f>Seznam!B48</f>
        <v>3</v>
      </c>
      <c r="B39" s="238" t="str">
        <f>Seznam!C48</f>
        <v>Pavelcová Anežka</v>
      </c>
      <c r="C39" s="238">
        <f>Seznam!D48</f>
        <v>2009</v>
      </c>
      <c r="D39" s="238" t="str">
        <f>Seznam!E48</f>
        <v>SK GymŠarm Plzeň</v>
      </c>
      <c r="E39" s="238" t="str">
        <f>Seznam!F48</f>
        <v>CZE</v>
      </c>
      <c r="F39" s="197"/>
      <c r="G39" s="204">
        <v>0</v>
      </c>
      <c r="H39" s="205">
        <v>0</v>
      </c>
      <c r="I39" s="206">
        <f t="shared" ref="I39:I63" si="26">G39+H39</f>
        <v>0</v>
      </c>
      <c r="J39" s="217">
        <v>0</v>
      </c>
      <c r="K39" s="218">
        <v>0</v>
      </c>
      <c r="L39" s="219">
        <v>0</v>
      </c>
      <c r="M39" s="220">
        <v>0</v>
      </c>
      <c r="N39" s="220">
        <v>0</v>
      </c>
      <c r="O39" s="221">
        <f t="shared" ref="O39:O63" si="27">IF($O$2=2,TRUNC(SUM(K39:L39)/2*1000)/1000,IF($O$2=3,TRUNC(SUM(K39:M39)/3*1000)/1000,IF($O$2=4,TRUNC(MEDIAN(K39:N39)*1000)/1000,"???")))</f>
        <v>0</v>
      </c>
      <c r="P39" s="225">
        <f t="shared" ref="P39:P63" si="28">IF(AND(J39=0,O39=0),0,IF(($Q$2-J39-O39)&lt;0,0,$Q$2-J39-O39))</f>
        <v>0</v>
      </c>
      <c r="Q39" s="219"/>
      <c r="R39" s="209">
        <f t="shared" ref="R39:R63" si="29">I39+P39-Q39</f>
        <v>0</v>
      </c>
      <c r="S39" s="21">
        <f>R10+R39</f>
        <v>2.4500000000000002</v>
      </c>
      <c r="T39" s="17">
        <f t="shared" si="18"/>
        <v>20</v>
      </c>
      <c r="U39" s="22">
        <f t="shared" si="19"/>
        <v>25</v>
      </c>
      <c r="W39" s="31">
        <f t="shared" si="20"/>
        <v>0</v>
      </c>
      <c r="X39" s="27">
        <f t="shared" si="21"/>
        <v>0</v>
      </c>
      <c r="Y39" s="27">
        <f t="shared" si="22"/>
        <v>0</v>
      </c>
      <c r="Z39" s="27">
        <f t="shared" si="23"/>
        <v>0</v>
      </c>
      <c r="AA39" s="27">
        <f t="shared" si="24"/>
        <v>0</v>
      </c>
      <c r="AB39" s="27">
        <f t="shared" si="25"/>
        <v>2.4500000000000002</v>
      </c>
    </row>
    <row r="40" spans="1:28" ht="24.95" customHeight="1">
      <c r="A40" s="28">
        <f>Seznam!B49</f>
        <v>4</v>
      </c>
      <c r="B40" s="238" t="str">
        <f>Seznam!C49</f>
        <v>Kotynia Maja</v>
      </c>
      <c r="C40" s="238">
        <f>Seznam!D49</f>
        <v>2009</v>
      </c>
      <c r="D40" s="238" t="str">
        <f>Seznam!E49</f>
        <v>UKS Lodz Polsko</v>
      </c>
      <c r="E40" s="238" t="str">
        <f>Seznam!F49</f>
        <v>POL</v>
      </c>
      <c r="F40" s="197" t="s">
        <v>1608</v>
      </c>
      <c r="G40" s="204">
        <v>0.6</v>
      </c>
      <c r="H40" s="205">
        <v>0.4</v>
      </c>
      <c r="I40" s="206">
        <f t="shared" si="26"/>
        <v>1</v>
      </c>
      <c r="J40" s="217">
        <v>2</v>
      </c>
      <c r="K40" s="218">
        <v>4</v>
      </c>
      <c r="L40" s="219">
        <v>4.5999999999999996</v>
      </c>
      <c r="M40" s="220">
        <v>4.8</v>
      </c>
      <c r="N40" s="220">
        <v>4</v>
      </c>
      <c r="O40" s="221">
        <f t="shared" si="27"/>
        <v>4.3</v>
      </c>
      <c r="P40" s="225">
        <f t="shared" si="28"/>
        <v>3.7</v>
      </c>
      <c r="Q40" s="219"/>
      <c r="R40" s="209">
        <f t="shared" si="29"/>
        <v>4.7</v>
      </c>
      <c r="S40" s="21">
        <f>R11+R40</f>
        <v>10.25</v>
      </c>
      <c r="T40" s="17">
        <f t="shared" si="18"/>
        <v>7</v>
      </c>
      <c r="U40" s="22">
        <f t="shared" si="19"/>
        <v>6</v>
      </c>
      <c r="W40" s="31" t="str">
        <f t="shared" si="20"/>
        <v>švih</v>
      </c>
      <c r="X40" s="27">
        <f t="shared" si="21"/>
        <v>1</v>
      </c>
      <c r="Y40" s="27">
        <f t="shared" si="22"/>
        <v>3.7</v>
      </c>
      <c r="Z40" s="27">
        <f t="shared" si="23"/>
        <v>0</v>
      </c>
      <c r="AA40" s="27">
        <f t="shared" si="24"/>
        <v>4.7</v>
      </c>
      <c r="AB40" s="27">
        <f t="shared" si="25"/>
        <v>10.25</v>
      </c>
    </row>
    <row r="41" spans="1:28" ht="24.95" customHeight="1">
      <c r="A41" s="28">
        <f>Seznam!B50</f>
        <v>5</v>
      </c>
      <c r="B41" s="238" t="str">
        <f>Seznam!C50</f>
        <v>Klásková Natálie</v>
      </c>
      <c r="C41" s="238">
        <f>Seznam!D50</f>
        <v>2009</v>
      </c>
      <c r="D41" s="238" t="str">
        <f>Seznam!E50</f>
        <v>SKMG Chodov Praha</v>
      </c>
      <c r="E41" s="238" t="str">
        <f>Seznam!F50</f>
        <v>CZE</v>
      </c>
      <c r="F41" s="197" t="s">
        <v>1608</v>
      </c>
      <c r="G41" s="204">
        <v>0.1</v>
      </c>
      <c r="H41" s="205">
        <v>0</v>
      </c>
      <c r="I41" s="206">
        <f t="shared" si="26"/>
        <v>0.1</v>
      </c>
      <c r="J41" s="217">
        <v>2.5</v>
      </c>
      <c r="K41" s="218">
        <v>4.4000000000000004</v>
      </c>
      <c r="L41" s="219">
        <v>5</v>
      </c>
      <c r="M41" s="220">
        <v>3.7</v>
      </c>
      <c r="N41" s="220">
        <v>5.2</v>
      </c>
      <c r="O41" s="221">
        <f t="shared" si="27"/>
        <v>4.7</v>
      </c>
      <c r="P41" s="225">
        <f t="shared" si="28"/>
        <v>2.8</v>
      </c>
      <c r="Q41" s="219"/>
      <c r="R41" s="209">
        <f t="shared" si="29"/>
        <v>2.9</v>
      </c>
      <c r="S41" s="21">
        <f>R12+R41</f>
        <v>7.6</v>
      </c>
      <c r="T41" s="17">
        <f t="shared" si="18"/>
        <v>18</v>
      </c>
      <c r="U41" s="22">
        <f t="shared" si="19"/>
        <v>17</v>
      </c>
      <c r="W41" s="31" t="str">
        <f t="shared" si="20"/>
        <v>švih</v>
      </c>
      <c r="X41" s="27">
        <f t="shared" si="21"/>
        <v>0.1</v>
      </c>
      <c r="Y41" s="27">
        <f t="shared" si="22"/>
        <v>2.8</v>
      </c>
      <c r="Z41" s="27">
        <f t="shared" si="23"/>
        <v>0</v>
      </c>
      <c r="AA41" s="27">
        <f t="shared" si="24"/>
        <v>2.9</v>
      </c>
      <c r="AB41" s="27">
        <f t="shared" si="25"/>
        <v>7.6</v>
      </c>
    </row>
    <row r="42" spans="1:28" ht="24.95" customHeight="1">
      <c r="A42" s="28">
        <f>Seznam!B51</f>
        <v>6</v>
      </c>
      <c r="B42" s="238" t="str">
        <f>Seznam!C51</f>
        <v>Zavřelová Sára</v>
      </c>
      <c r="C42" s="238">
        <f>Seznam!D51</f>
        <v>2009</v>
      </c>
      <c r="D42" s="238" t="str">
        <f>Seznam!E51</f>
        <v>SK Triumf Praha</v>
      </c>
      <c r="E42" s="238" t="str">
        <f>Seznam!F51</f>
        <v>CZE</v>
      </c>
      <c r="F42" s="197"/>
      <c r="G42" s="204">
        <v>0</v>
      </c>
      <c r="H42" s="205">
        <v>0</v>
      </c>
      <c r="I42" s="206">
        <f t="shared" si="26"/>
        <v>0</v>
      </c>
      <c r="J42" s="217">
        <v>0</v>
      </c>
      <c r="K42" s="218">
        <v>0</v>
      </c>
      <c r="L42" s="219">
        <v>0</v>
      </c>
      <c r="M42" s="220">
        <v>0</v>
      </c>
      <c r="N42" s="220">
        <v>0</v>
      </c>
      <c r="O42" s="221">
        <f t="shared" si="27"/>
        <v>0</v>
      </c>
      <c r="P42" s="225">
        <f t="shared" si="28"/>
        <v>0</v>
      </c>
      <c r="Q42" s="219"/>
      <c r="R42" s="209">
        <f t="shared" si="29"/>
        <v>0</v>
      </c>
      <c r="S42" s="21">
        <f>R13+R42</f>
        <v>3.25</v>
      </c>
      <c r="T42" s="17">
        <f t="shared" si="18"/>
        <v>20</v>
      </c>
      <c r="U42" s="22">
        <f t="shared" si="19"/>
        <v>23</v>
      </c>
      <c r="W42" s="31">
        <f t="shared" si="20"/>
        <v>0</v>
      </c>
      <c r="X42" s="27">
        <f t="shared" si="21"/>
        <v>0</v>
      </c>
      <c r="Y42" s="27">
        <f t="shared" si="22"/>
        <v>0</v>
      </c>
      <c r="Z42" s="27">
        <f t="shared" si="23"/>
        <v>0</v>
      </c>
      <c r="AA42" s="27">
        <f t="shared" si="24"/>
        <v>0</v>
      </c>
      <c r="AB42" s="27">
        <f t="shared" si="25"/>
        <v>3.25</v>
      </c>
    </row>
    <row r="43" spans="1:28" ht="24.95" customHeight="1">
      <c r="A43" s="28">
        <f>Seznam!B52</f>
        <v>7</v>
      </c>
      <c r="B43" s="238" t="str">
        <f>Seznam!C52</f>
        <v>Hanusová Kateřin</v>
      </c>
      <c r="C43" s="238">
        <f>Seznam!D52</f>
        <v>2009</v>
      </c>
      <c r="D43" s="238" t="str">
        <f>Seznam!E52</f>
        <v xml:space="preserve">SKMG Máj České Budějovice </v>
      </c>
      <c r="E43" s="238" t="str">
        <f>Seznam!F52</f>
        <v>CZE</v>
      </c>
      <c r="F43" s="197" t="s">
        <v>1607</v>
      </c>
      <c r="G43" s="204">
        <v>0.8</v>
      </c>
      <c r="H43" s="205">
        <v>0.2</v>
      </c>
      <c r="I43" s="206">
        <f t="shared" si="26"/>
        <v>1</v>
      </c>
      <c r="J43" s="217">
        <v>1.3</v>
      </c>
      <c r="K43" s="218">
        <v>3.2</v>
      </c>
      <c r="L43" s="219">
        <v>4</v>
      </c>
      <c r="M43" s="220">
        <v>3.7</v>
      </c>
      <c r="N43" s="220">
        <v>3.9</v>
      </c>
      <c r="O43" s="221">
        <f t="shared" si="27"/>
        <v>3.8</v>
      </c>
      <c r="P43" s="225">
        <f t="shared" si="28"/>
        <v>4.8999999999999995</v>
      </c>
      <c r="Q43" s="219"/>
      <c r="R43" s="209">
        <f t="shared" si="29"/>
        <v>5.8999999999999995</v>
      </c>
      <c r="S43" s="21">
        <f>R14+R43</f>
        <v>10.050000000000001</v>
      </c>
      <c r="T43" s="17">
        <f t="shared" si="18"/>
        <v>4</v>
      </c>
      <c r="U43" s="22">
        <f t="shared" si="19"/>
        <v>8</v>
      </c>
      <c r="W43" s="31" t="str">
        <f t="shared" si="20"/>
        <v>obruč</v>
      </c>
      <c r="X43" s="27">
        <f t="shared" si="21"/>
        <v>1</v>
      </c>
      <c r="Y43" s="27">
        <f t="shared" si="22"/>
        <v>4.8999999999999995</v>
      </c>
      <c r="Z43" s="27">
        <f t="shared" si="23"/>
        <v>0</v>
      </c>
      <c r="AA43" s="27">
        <f t="shared" si="24"/>
        <v>5.8999999999999995</v>
      </c>
      <c r="AB43" s="27">
        <f t="shared" si="25"/>
        <v>10.050000000000001</v>
      </c>
    </row>
    <row r="44" spans="1:28" ht="24.95" customHeight="1">
      <c r="A44" s="28">
        <f>Seznam!B53</f>
        <v>9</v>
      </c>
      <c r="B44" s="238" t="str">
        <f>Seznam!C53</f>
        <v>Trnková Šárka</v>
      </c>
      <c r="C44" s="238">
        <f>Seznam!D53</f>
        <v>2009</v>
      </c>
      <c r="D44" s="238" t="str">
        <f>Seznam!E53</f>
        <v>RG ESPRIT Jihlava</v>
      </c>
      <c r="E44" s="238" t="str">
        <f>Seznam!F53</f>
        <v>CZE</v>
      </c>
      <c r="F44" s="197" t="s">
        <v>1607</v>
      </c>
      <c r="G44" s="204">
        <v>0.9</v>
      </c>
      <c r="H44" s="205">
        <v>0.8</v>
      </c>
      <c r="I44" s="206">
        <f t="shared" si="26"/>
        <v>1.7000000000000002</v>
      </c>
      <c r="J44" s="217">
        <v>0.8</v>
      </c>
      <c r="K44" s="218">
        <v>4</v>
      </c>
      <c r="L44" s="219">
        <v>5.3</v>
      </c>
      <c r="M44" s="220">
        <v>4.9000000000000004</v>
      </c>
      <c r="N44" s="220">
        <v>4.5</v>
      </c>
      <c r="O44" s="221">
        <f t="shared" si="27"/>
        <v>4.7</v>
      </c>
      <c r="P44" s="225">
        <f t="shared" si="28"/>
        <v>4.4999999999999991</v>
      </c>
      <c r="Q44" s="219"/>
      <c r="R44" s="209">
        <f t="shared" si="29"/>
        <v>6.1999999999999993</v>
      </c>
      <c r="S44" s="21">
        <f>R15+R44</f>
        <v>12.099999999999998</v>
      </c>
      <c r="T44" s="17">
        <f t="shared" si="18"/>
        <v>3</v>
      </c>
      <c r="U44" s="22">
        <f t="shared" si="19"/>
        <v>2</v>
      </c>
      <c r="W44" s="31" t="str">
        <f t="shared" si="20"/>
        <v>obruč</v>
      </c>
      <c r="X44" s="27">
        <f t="shared" si="21"/>
        <v>1.7000000000000002</v>
      </c>
      <c r="Y44" s="27">
        <f t="shared" si="22"/>
        <v>4.4999999999999991</v>
      </c>
      <c r="Z44" s="27">
        <f t="shared" si="23"/>
        <v>0</v>
      </c>
      <c r="AA44" s="27">
        <f t="shared" si="24"/>
        <v>6.1999999999999993</v>
      </c>
      <c r="AB44" s="27">
        <f t="shared" si="25"/>
        <v>12.099999999999998</v>
      </c>
    </row>
    <row r="45" spans="1:28" ht="24.95" customHeight="1">
      <c r="A45" s="28">
        <f>Seznam!B54</f>
        <v>10</v>
      </c>
      <c r="B45" s="238" t="str">
        <f>Seznam!C54</f>
        <v>Musilová Lucie</v>
      </c>
      <c r="C45" s="238">
        <f>Seznam!D54</f>
        <v>2009</v>
      </c>
      <c r="D45" s="238" t="str">
        <f>Seznam!E54</f>
        <v>SK Jihlava</v>
      </c>
      <c r="E45" s="238" t="str">
        <f>Seznam!F54</f>
        <v>CZE</v>
      </c>
      <c r="F45" s="197" t="s">
        <v>1607</v>
      </c>
      <c r="G45" s="204">
        <v>0.6</v>
      </c>
      <c r="H45" s="205">
        <v>0.6</v>
      </c>
      <c r="I45" s="206">
        <f t="shared" si="26"/>
        <v>1.2</v>
      </c>
      <c r="J45" s="217">
        <v>1.2</v>
      </c>
      <c r="K45" s="218">
        <v>4.3</v>
      </c>
      <c r="L45" s="219">
        <v>4.2</v>
      </c>
      <c r="M45" s="220">
        <v>4.5</v>
      </c>
      <c r="N45" s="220">
        <v>4.3</v>
      </c>
      <c r="O45" s="221">
        <f t="shared" si="27"/>
        <v>4.3</v>
      </c>
      <c r="P45" s="225">
        <f t="shared" si="28"/>
        <v>4.5000000000000009</v>
      </c>
      <c r="Q45" s="219"/>
      <c r="R45" s="209">
        <f t="shared" si="29"/>
        <v>5.7000000000000011</v>
      </c>
      <c r="S45" s="21">
        <f>R16+R45</f>
        <v>10.3</v>
      </c>
      <c r="T45" s="17">
        <f t="shared" si="18"/>
        <v>5</v>
      </c>
      <c r="U45" s="22">
        <f t="shared" si="19"/>
        <v>5</v>
      </c>
      <c r="W45" s="31" t="str">
        <f t="shared" si="20"/>
        <v>obruč</v>
      </c>
      <c r="X45" s="27">
        <f t="shared" si="21"/>
        <v>1.2</v>
      </c>
      <c r="Y45" s="27">
        <f t="shared" si="22"/>
        <v>4.5000000000000009</v>
      </c>
      <c r="Z45" s="27">
        <f t="shared" si="23"/>
        <v>0</v>
      </c>
      <c r="AA45" s="27">
        <f t="shared" si="24"/>
        <v>5.7000000000000011</v>
      </c>
      <c r="AB45" s="27">
        <f t="shared" si="25"/>
        <v>10.3</v>
      </c>
    </row>
    <row r="46" spans="1:28" ht="24.95" customHeight="1">
      <c r="A46" s="28">
        <f>Seznam!B55</f>
        <v>12</v>
      </c>
      <c r="B46" s="238" t="str">
        <f>Seznam!C55</f>
        <v>Herzog Katharina</v>
      </c>
      <c r="C46" s="238">
        <f>Seznam!D55</f>
        <v>2009</v>
      </c>
      <c r="D46" s="238" t="str">
        <f>Seznam!E55</f>
        <v>Sportuinon Rauris</v>
      </c>
      <c r="E46" s="238" t="str">
        <f>Seznam!F55</f>
        <v>AUT</v>
      </c>
      <c r="F46" s="197"/>
      <c r="G46" s="204">
        <v>0</v>
      </c>
      <c r="H46" s="205">
        <v>0</v>
      </c>
      <c r="I46" s="206">
        <f t="shared" si="26"/>
        <v>0</v>
      </c>
      <c r="J46" s="217">
        <v>0</v>
      </c>
      <c r="K46" s="218">
        <v>0</v>
      </c>
      <c r="L46" s="219">
        <v>0</v>
      </c>
      <c r="M46" s="220">
        <v>0</v>
      </c>
      <c r="N46" s="220">
        <v>0</v>
      </c>
      <c r="O46" s="221">
        <f t="shared" si="27"/>
        <v>0</v>
      </c>
      <c r="P46" s="225">
        <f t="shared" si="28"/>
        <v>0</v>
      </c>
      <c r="Q46" s="219"/>
      <c r="R46" s="209">
        <f t="shared" si="29"/>
        <v>0</v>
      </c>
      <c r="S46" s="21">
        <f>R17+R46</f>
        <v>3.5</v>
      </c>
      <c r="T46" s="17">
        <f t="shared" si="18"/>
        <v>20</v>
      </c>
      <c r="U46" s="22">
        <f t="shared" si="19"/>
        <v>22</v>
      </c>
      <c r="W46" s="31">
        <f t="shared" si="20"/>
        <v>0</v>
      </c>
      <c r="X46" s="27">
        <f t="shared" si="21"/>
        <v>0</v>
      </c>
      <c r="Y46" s="27">
        <f t="shared" si="22"/>
        <v>0</v>
      </c>
      <c r="Z46" s="27">
        <f t="shared" si="23"/>
        <v>0</v>
      </c>
      <c r="AA46" s="27">
        <f t="shared" si="24"/>
        <v>0</v>
      </c>
      <c r="AB46" s="27">
        <f t="shared" si="25"/>
        <v>3.5</v>
      </c>
    </row>
    <row r="47" spans="1:28" ht="24.95" customHeight="1">
      <c r="A47" s="28">
        <f>Seznam!B56</f>
        <v>13</v>
      </c>
      <c r="B47" s="238" t="str">
        <f>Seznam!C56</f>
        <v>Vedralová Emma</v>
      </c>
      <c r="C47" s="238">
        <f>Seznam!D56</f>
        <v>2009</v>
      </c>
      <c r="D47" s="238" t="str">
        <f>Seznam!E56</f>
        <v>Sokol Praha VII</v>
      </c>
      <c r="E47" s="238" t="str">
        <f>Seznam!F56</f>
        <v>CZE</v>
      </c>
      <c r="F47" s="197" t="s">
        <v>1608</v>
      </c>
      <c r="G47" s="204">
        <v>0.2</v>
      </c>
      <c r="H47" s="205">
        <v>0</v>
      </c>
      <c r="I47" s="206">
        <f t="shared" si="26"/>
        <v>0.2</v>
      </c>
      <c r="J47" s="217">
        <v>1.8</v>
      </c>
      <c r="K47" s="218">
        <v>4.5999999999999996</v>
      </c>
      <c r="L47" s="219">
        <v>4.9000000000000004</v>
      </c>
      <c r="M47" s="220">
        <v>4.4000000000000004</v>
      </c>
      <c r="N47" s="220">
        <v>4</v>
      </c>
      <c r="O47" s="221">
        <f t="shared" si="27"/>
        <v>4.5</v>
      </c>
      <c r="P47" s="225">
        <f t="shared" si="28"/>
        <v>3.6999999999999993</v>
      </c>
      <c r="Q47" s="219"/>
      <c r="R47" s="209">
        <f t="shared" si="29"/>
        <v>3.8999999999999995</v>
      </c>
      <c r="S47" s="21">
        <f>R18+R47</f>
        <v>8.5499999999999989</v>
      </c>
      <c r="T47" s="17">
        <f t="shared" si="18"/>
        <v>10</v>
      </c>
      <c r="U47" s="22">
        <f t="shared" si="19"/>
        <v>12</v>
      </c>
      <c r="W47" s="31" t="str">
        <f t="shared" si="20"/>
        <v>švih</v>
      </c>
      <c r="X47" s="27">
        <f t="shared" si="21"/>
        <v>0.2</v>
      </c>
      <c r="Y47" s="27">
        <f t="shared" si="22"/>
        <v>3.6999999999999993</v>
      </c>
      <c r="Z47" s="27">
        <f t="shared" si="23"/>
        <v>0</v>
      </c>
      <c r="AA47" s="27">
        <f t="shared" si="24"/>
        <v>3.8999999999999995</v>
      </c>
      <c r="AB47" s="27">
        <f t="shared" si="25"/>
        <v>8.5499999999999989</v>
      </c>
    </row>
    <row r="48" spans="1:28" ht="24.95" customHeight="1">
      <c r="A48" s="28">
        <f>Seznam!B57</f>
        <v>14</v>
      </c>
      <c r="B48" s="238" t="str">
        <f>Seznam!C57</f>
        <v>Škodová Anita</v>
      </c>
      <c r="C48" s="238">
        <f>Seznam!D57</f>
        <v>2009</v>
      </c>
      <c r="D48" s="238" t="str">
        <f>Seznam!E57</f>
        <v>GSK Tábor</v>
      </c>
      <c r="E48" s="238" t="str">
        <f>Seznam!F57</f>
        <v>CZE</v>
      </c>
      <c r="F48" s="197" t="s">
        <v>1607</v>
      </c>
      <c r="G48" s="204">
        <v>0.2</v>
      </c>
      <c r="H48" s="205">
        <v>0</v>
      </c>
      <c r="I48" s="206">
        <f t="shared" si="26"/>
        <v>0.2</v>
      </c>
      <c r="J48" s="217">
        <v>3.2</v>
      </c>
      <c r="K48" s="218">
        <v>6.6</v>
      </c>
      <c r="L48" s="219">
        <v>5.4</v>
      </c>
      <c r="M48" s="220">
        <v>5.9</v>
      </c>
      <c r="N48" s="220">
        <v>4.9000000000000004</v>
      </c>
      <c r="O48" s="221">
        <f t="shared" si="27"/>
        <v>5.65</v>
      </c>
      <c r="P48" s="225">
        <f t="shared" si="28"/>
        <v>1.1499999999999995</v>
      </c>
      <c r="Q48" s="219">
        <v>0.6</v>
      </c>
      <c r="R48" s="209">
        <f t="shared" si="29"/>
        <v>0.74999999999999944</v>
      </c>
      <c r="S48" s="21">
        <f>R19+R48</f>
        <v>4.6499999999999995</v>
      </c>
      <c r="T48" s="17">
        <f t="shared" si="18"/>
        <v>19</v>
      </c>
      <c r="U48" s="22">
        <f t="shared" si="19"/>
        <v>19</v>
      </c>
      <c r="W48" s="31" t="str">
        <f t="shared" si="20"/>
        <v>obruč</v>
      </c>
      <c r="X48" s="27">
        <f t="shared" si="21"/>
        <v>0.2</v>
      </c>
      <c r="Y48" s="27">
        <f t="shared" si="22"/>
        <v>1.1499999999999995</v>
      </c>
      <c r="Z48" s="27">
        <f t="shared" si="23"/>
        <v>0.6</v>
      </c>
      <c r="AA48" s="27">
        <f t="shared" si="24"/>
        <v>0.74999999999999944</v>
      </c>
      <c r="AB48" s="27">
        <f t="shared" si="25"/>
        <v>4.6499999999999995</v>
      </c>
    </row>
    <row r="49" spans="1:28" ht="24.95" customHeight="1">
      <c r="A49" s="28">
        <f>Seznam!B58</f>
        <v>15</v>
      </c>
      <c r="B49" s="238" t="str">
        <f>Seznam!C58</f>
        <v>Hubatková Barbora</v>
      </c>
      <c r="C49" s="238">
        <f>Seznam!D58</f>
        <v>2009</v>
      </c>
      <c r="D49" s="238" t="str">
        <f>Seznam!E58</f>
        <v>TJ Bohemians Praha</v>
      </c>
      <c r="E49" s="238" t="str">
        <f>Seznam!F58</f>
        <v>CZE</v>
      </c>
      <c r="F49" s="197" t="s">
        <v>1607</v>
      </c>
      <c r="G49" s="204">
        <v>0.6</v>
      </c>
      <c r="H49" s="205">
        <v>0.2</v>
      </c>
      <c r="I49" s="206">
        <f t="shared" si="26"/>
        <v>0.8</v>
      </c>
      <c r="J49" s="217">
        <v>1.9</v>
      </c>
      <c r="K49" s="218">
        <v>5</v>
      </c>
      <c r="L49" s="219">
        <v>4.5</v>
      </c>
      <c r="M49" s="220">
        <v>3.9</v>
      </c>
      <c r="N49" s="220">
        <v>3.8</v>
      </c>
      <c r="O49" s="221">
        <f t="shared" si="27"/>
        <v>4.2</v>
      </c>
      <c r="P49" s="225">
        <f t="shared" si="28"/>
        <v>3.8999999999999995</v>
      </c>
      <c r="Q49" s="219"/>
      <c r="R49" s="209">
        <f t="shared" si="29"/>
        <v>4.6999999999999993</v>
      </c>
      <c r="S49" s="21">
        <f>R20+R49</f>
        <v>9.0499999999999989</v>
      </c>
      <c r="T49" s="17">
        <f t="shared" si="18"/>
        <v>8</v>
      </c>
      <c r="U49" s="22">
        <f t="shared" si="19"/>
        <v>10</v>
      </c>
      <c r="W49" s="31" t="str">
        <f t="shared" si="20"/>
        <v>obruč</v>
      </c>
      <c r="X49" s="27">
        <f t="shared" si="21"/>
        <v>0.8</v>
      </c>
      <c r="Y49" s="27">
        <f t="shared" si="22"/>
        <v>3.8999999999999995</v>
      </c>
      <c r="Z49" s="27">
        <f t="shared" si="23"/>
        <v>0</v>
      </c>
      <c r="AA49" s="27">
        <f t="shared" si="24"/>
        <v>4.6999999999999993</v>
      </c>
      <c r="AB49" s="27">
        <f t="shared" si="25"/>
        <v>9.0499999999999989</v>
      </c>
    </row>
    <row r="50" spans="1:28" ht="24.95" customHeight="1">
      <c r="A50" s="28">
        <f>Seznam!B59</f>
        <v>16</v>
      </c>
      <c r="B50" s="238" t="str">
        <f>Seznam!C59</f>
        <v>Lacinová Andrea</v>
      </c>
      <c r="C50" s="238">
        <f>Seznam!D59</f>
        <v>2009</v>
      </c>
      <c r="D50" s="238" t="str">
        <f>Seznam!E59</f>
        <v xml:space="preserve">SKMG Máj České Budějovice </v>
      </c>
      <c r="E50" s="238" t="str">
        <f>Seznam!F59</f>
        <v>CZE</v>
      </c>
      <c r="F50" s="197" t="s">
        <v>1607</v>
      </c>
      <c r="G50" s="204">
        <v>1</v>
      </c>
      <c r="H50" s="205">
        <v>0.4</v>
      </c>
      <c r="I50" s="206">
        <f t="shared" si="26"/>
        <v>1.4</v>
      </c>
      <c r="J50" s="217">
        <v>1.4</v>
      </c>
      <c r="K50" s="218">
        <v>4.5999999999999996</v>
      </c>
      <c r="L50" s="219">
        <v>4.9000000000000004</v>
      </c>
      <c r="M50" s="220">
        <v>5.7</v>
      </c>
      <c r="N50" s="220">
        <v>4.5</v>
      </c>
      <c r="O50" s="221">
        <f t="shared" si="27"/>
        <v>4.75</v>
      </c>
      <c r="P50" s="225">
        <f t="shared" si="28"/>
        <v>3.8499999999999996</v>
      </c>
      <c r="Q50" s="219">
        <v>0.6</v>
      </c>
      <c r="R50" s="209">
        <f t="shared" si="29"/>
        <v>4.6500000000000004</v>
      </c>
      <c r="S50" s="21">
        <f>R21+R50</f>
        <v>11.3</v>
      </c>
      <c r="T50" s="17">
        <f t="shared" si="18"/>
        <v>9</v>
      </c>
      <c r="U50" s="22">
        <f t="shared" si="19"/>
        <v>3</v>
      </c>
      <c r="W50" s="31" t="str">
        <f t="shared" si="20"/>
        <v>obruč</v>
      </c>
      <c r="X50" s="27">
        <f t="shared" si="21"/>
        <v>1.4</v>
      </c>
      <c r="Y50" s="27">
        <f t="shared" si="22"/>
        <v>3.8499999999999996</v>
      </c>
      <c r="Z50" s="27">
        <f t="shared" si="23"/>
        <v>0.6</v>
      </c>
      <c r="AA50" s="27">
        <f t="shared" si="24"/>
        <v>4.6500000000000004</v>
      </c>
      <c r="AB50" s="27">
        <f t="shared" si="25"/>
        <v>11.3</v>
      </c>
    </row>
    <row r="51" spans="1:28" ht="24.95" customHeight="1">
      <c r="A51" s="28">
        <f>Seznam!B60</f>
        <v>19</v>
      </c>
      <c r="B51" s="238" t="str">
        <f>Seznam!C60</f>
        <v>Rozhok Maria</v>
      </c>
      <c r="C51" s="238">
        <f>Seznam!D60</f>
        <v>2009</v>
      </c>
      <c r="D51" s="238" t="str">
        <f>Seznam!E60</f>
        <v>SKMG Chodov Praha</v>
      </c>
      <c r="E51" s="238" t="str">
        <f>Seznam!F60</f>
        <v>CZE</v>
      </c>
      <c r="F51" s="197" t="s">
        <v>1607</v>
      </c>
      <c r="G51" s="204">
        <v>0.4</v>
      </c>
      <c r="H51" s="205">
        <v>0.3</v>
      </c>
      <c r="I51" s="206">
        <f t="shared" si="26"/>
        <v>0.7</v>
      </c>
      <c r="J51" s="217">
        <v>2.1</v>
      </c>
      <c r="K51" s="218">
        <v>4.9000000000000004</v>
      </c>
      <c r="L51" s="219">
        <v>5.7</v>
      </c>
      <c r="M51" s="220">
        <v>4.7</v>
      </c>
      <c r="N51" s="220">
        <v>4.9000000000000004</v>
      </c>
      <c r="O51" s="221">
        <f t="shared" si="27"/>
        <v>4.9000000000000004</v>
      </c>
      <c r="P51" s="225">
        <f t="shared" si="28"/>
        <v>3</v>
      </c>
      <c r="Q51" s="219"/>
      <c r="R51" s="209">
        <f t="shared" si="29"/>
        <v>3.7</v>
      </c>
      <c r="S51" s="21">
        <f>R22+R51</f>
        <v>7.9500000000000011</v>
      </c>
      <c r="T51" s="17">
        <f t="shared" si="18"/>
        <v>11</v>
      </c>
      <c r="U51" s="22">
        <f t="shared" si="19"/>
        <v>14</v>
      </c>
      <c r="W51" s="31" t="str">
        <f t="shared" si="20"/>
        <v>obruč</v>
      </c>
      <c r="X51" s="27">
        <f t="shared" si="21"/>
        <v>0.7</v>
      </c>
      <c r="Y51" s="27">
        <f t="shared" si="22"/>
        <v>3</v>
      </c>
      <c r="Z51" s="27">
        <f t="shared" si="23"/>
        <v>0</v>
      </c>
      <c r="AA51" s="27">
        <f t="shared" si="24"/>
        <v>3.7</v>
      </c>
      <c r="AB51" s="27">
        <f t="shared" si="25"/>
        <v>7.9500000000000011</v>
      </c>
    </row>
    <row r="52" spans="1:28" ht="24.95" customHeight="1">
      <c r="A52" s="28">
        <f>Seznam!B61</f>
        <v>20</v>
      </c>
      <c r="B52" s="238" t="str">
        <f>Seznam!C61</f>
        <v>Krejčová Zuzana</v>
      </c>
      <c r="C52" s="238">
        <f>Seznam!D61</f>
        <v>2009</v>
      </c>
      <c r="D52" s="238" t="str">
        <f>Seznam!E61</f>
        <v>RG ESPRIT Jihlava</v>
      </c>
      <c r="E52" s="238" t="str">
        <f>Seznam!F61</f>
        <v>CZE</v>
      </c>
      <c r="F52" s="197" t="s">
        <v>1607</v>
      </c>
      <c r="G52" s="204">
        <v>1</v>
      </c>
      <c r="H52" s="205">
        <v>1.1000000000000001</v>
      </c>
      <c r="I52" s="206">
        <f t="shared" si="26"/>
        <v>2.1</v>
      </c>
      <c r="J52" s="217">
        <v>1.7</v>
      </c>
      <c r="K52" s="218">
        <v>4.7</v>
      </c>
      <c r="L52" s="219">
        <v>4.2</v>
      </c>
      <c r="M52" s="220">
        <v>4.2</v>
      </c>
      <c r="N52" s="220">
        <v>3.9</v>
      </c>
      <c r="O52" s="221">
        <f t="shared" si="27"/>
        <v>4.2</v>
      </c>
      <c r="P52" s="225">
        <f t="shared" si="28"/>
        <v>4.1000000000000005</v>
      </c>
      <c r="Q52" s="219"/>
      <c r="R52" s="209">
        <f t="shared" si="29"/>
        <v>6.2000000000000011</v>
      </c>
      <c r="S52" s="21">
        <f>R23+R52</f>
        <v>10.950000000000001</v>
      </c>
      <c r="T52" s="17">
        <f t="shared" si="18"/>
        <v>2</v>
      </c>
      <c r="U52" s="22">
        <f t="shared" si="19"/>
        <v>4</v>
      </c>
      <c r="W52" s="31" t="str">
        <f t="shared" si="20"/>
        <v>obruč</v>
      </c>
      <c r="X52" s="27">
        <f t="shared" si="21"/>
        <v>2.1</v>
      </c>
      <c r="Y52" s="27">
        <f t="shared" si="22"/>
        <v>4.1000000000000005</v>
      </c>
      <c r="Z52" s="27">
        <f t="shared" si="23"/>
        <v>0</v>
      </c>
      <c r="AA52" s="27">
        <f t="shared" si="24"/>
        <v>6.2000000000000011</v>
      </c>
      <c r="AB52" s="27">
        <f t="shared" si="25"/>
        <v>10.950000000000001</v>
      </c>
    </row>
    <row r="53" spans="1:28" ht="24.95" customHeight="1">
      <c r="A53" s="28">
        <f>Seznam!B62</f>
        <v>21</v>
      </c>
      <c r="B53" s="238" t="str">
        <f>Seznam!C62</f>
        <v>Permedlová Nikola</v>
      </c>
      <c r="C53" s="238">
        <f>Seznam!D62</f>
        <v>2009</v>
      </c>
      <c r="D53" s="238" t="str">
        <f>Seznam!E62</f>
        <v>RG Proactive Milevsko</v>
      </c>
      <c r="E53" s="238" t="str">
        <f>Seznam!F62</f>
        <v>CZE</v>
      </c>
      <c r="F53" s="197" t="s">
        <v>1608</v>
      </c>
      <c r="G53" s="204">
        <v>0.5</v>
      </c>
      <c r="H53" s="205">
        <v>0</v>
      </c>
      <c r="I53" s="206">
        <f t="shared" si="26"/>
        <v>0.5</v>
      </c>
      <c r="J53" s="217">
        <v>2.2999999999999998</v>
      </c>
      <c r="K53" s="218">
        <v>5</v>
      </c>
      <c r="L53" s="219">
        <v>4.4000000000000004</v>
      </c>
      <c r="M53" s="220">
        <v>4.5</v>
      </c>
      <c r="N53" s="220">
        <v>5.7</v>
      </c>
      <c r="O53" s="221">
        <f t="shared" si="27"/>
        <v>4.75</v>
      </c>
      <c r="P53" s="225">
        <f t="shared" si="28"/>
        <v>2.95</v>
      </c>
      <c r="Q53" s="219"/>
      <c r="R53" s="209">
        <f t="shared" si="29"/>
        <v>3.45</v>
      </c>
      <c r="S53" s="21">
        <f>R24+R53</f>
        <v>7.3500000000000005</v>
      </c>
      <c r="T53" s="17">
        <f t="shared" si="18"/>
        <v>14</v>
      </c>
      <c r="U53" s="22">
        <f t="shared" si="19"/>
        <v>18</v>
      </c>
      <c r="W53" s="31" t="str">
        <f t="shared" si="20"/>
        <v>švih</v>
      </c>
      <c r="X53" s="27">
        <f t="shared" si="21"/>
        <v>0.5</v>
      </c>
      <c r="Y53" s="27">
        <f t="shared" si="22"/>
        <v>2.95</v>
      </c>
      <c r="Z53" s="27">
        <f t="shared" si="23"/>
        <v>0</v>
      </c>
      <c r="AA53" s="27">
        <f t="shared" si="24"/>
        <v>3.45</v>
      </c>
      <c r="AB53" s="27">
        <f t="shared" si="25"/>
        <v>7.3500000000000005</v>
      </c>
    </row>
    <row r="54" spans="1:28" ht="24.95" customHeight="1">
      <c r="A54" s="28">
        <f>Seznam!B63</f>
        <v>22</v>
      </c>
      <c r="B54" s="238" t="str">
        <f>Seznam!C63</f>
        <v>Rohová Karolína</v>
      </c>
      <c r="C54" s="238">
        <f>Seznam!D63</f>
        <v>2009</v>
      </c>
      <c r="D54" s="238" t="str">
        <f>Seznam!E63</f>
        <v>RG ESPRIT Jihlava</v>
      </c>
      <c r="E54" s="238" t="str">
        <f>Seznam!F63</f>
        <v>CZE</v>
      </c>
      <c r="F54" s="197"/>
      <c r="G54" s="204">
        <v>0</v>
      </c>
      <c r="H54" s="205">
        <v>0</v>
      </c>
      <c r="I54" s="206">
        <f t="shared" si="26"/>
        <v>0</v>
      </c>
      <c r="J54" s="217">
        <v>0</v>
      </c>
      <c r="K54" s="218">
        <v>0</v>
      </c>
      <c r="L54" s="219">
        <v>0</v>
      </c>
      <c r="M54" s="220">
        <v>0</v>
      </c>
      <c r="N54" s="220">
        <v>0</v>
      </c>
      <c r="O54" s="221">
        <f t="shared" si="27"/>
        <v>0</v>
      </c>
      <c r="P54" s="225">
        <f t="shared" si="28"/>
        <v>0</v>
      </c>
      <c r="Q54" s="219"/>
      <c r="R54" s="209">
        <f t="shared" si="29"/>
        <v>0</v>
      </c>
      <c r="S54" s="21">
        <f>R25+R54</f>
        <v>3.8</v>
      </c>
      <c r="T54" s="17">
        <f t="shared" si="18"/>
        <v>20</v>
      </c>
      <c r="U54" s="22">
        <f t="shared" si="19"/>
        <v>21</v>
      </c>
      <c r="W54" s="31">
        <f t="shared" si="20"/>
        <v>0</v>
      </c>
      <c r="X54" s="27">
        <f t="shared" si="21"/>
        <v>0</v>
      </c>
      <c r="Y54" s="27">
        <f t="shared" si="22"/>
        <v>0</v>
      </c>
      <c r="Z54" s="27">
        <f t="shared" si="23"/>
        <v>0</v>
      </c>
      <c r="AA54" s="27">
        <f t="shared" si="24"/>
        <v>0</v>
      </c>
      <c r="AB54" s="27">
        <f t="shared" si="25"/>
        <v>3.8</v>
      </c>
    </row>
    <row r="55" spans="1:28" ht="24.95" customHeight="1">
      <c r="A55" s="28">
        <f>Seznam!B64</f>
        <v>23</v>
      </c>
      <c r="B55" s="238" t="str">
        <f>Seznam!C64</f>
        <v>Plocková Veronika</v>
      </c>
      <c r="C55" s="238">
        <f>Seznam!D64</f>
        <v>2009</v>
      </c>
      <c r="D55" s="238" t="str">
        <f>Seznam!E64</f>
        <v>Sokol Praha VII</v>
      </c>
      <c r="E55" s="238" t="str">
        <f>Seznam!F64</f>
        <v>CZE</v>
      </c>
      <c r="F55" s="197" t="s">
        <v>1607</v>
      </c>
      <c r="G55" s="204">
        <v>0.1</v>
      </c>
      <c r="H55" s="205">
        <v>0.8</v>
      </c>
      <c r="I55" s="206">
        <f t="shared" si="26"/>
        <v>0.9</v>
      </c>
      <c r="J55" s="217">
        <v>2.2000000000000002</v>
      </c>
      <c r="K55" s="218">
        <v>4.4000000000000004</v>
      </c>
      <c r="L55" s="219">
        <v>5</v>
      </c>
      <c r="M55" s="220">
        <v>5.2</v>
      </c>
      <c r="N55" s="220">
        <v>5.0999999999999996</v>
      </c>
      <c r="O55" s="221">
        <f t="shared" si="27"/>
        <v>5.05</v>
      </c>
      <c r="P55" s="225">
        <f t="shared" si="28"/>
        <v>2.75</v>
      </c>
      <c r="Q55" s="219"/>
      <c r="R55" s="209">
        <f t="shared" si="29"/>
        <v>3.65</v>
      </c>
      <c r="S55" s="21">
        <f>R26+R55</f>
        <v>10.1</v>
      </c>
      <c r="T55" s="17">
        <f t="shared" si="18"/>
        <v>12</v>
      </c>
      <c r="U55" s="22">
        <f t="shared" si="19"/>
        <v>7</v>
      </c>
      <c r="W55" s="31" t="str">
        <f t="shared" si="20"/>
        <v>obruč</v>
      </c>
      <c r="X55" s="27">
        <f t="shared" si="21"/>
        <v>0.9</v>
      </c>
      <c r="Y55" s="27">
        <f t="shared" si="22"/>
        <v>2.75</v>
      </c>
      <c r="Z55" s="27">
        <f t="shared" si="23"/>
        <v>0</v>
      </c>
      <c r="AA55" s="27">
        <f t="shared" si="24"/>
        <v>3.65</v>
      </c>
      <c r="AB55" s="27">
        <f t="shared" si="25"/>
        <v>10.1</v>
      </c>
    </row>
    <row r="56" spans="1:28" ht="24.95" customHeight="1">
      <c r="A56" s="28">
        <f>Seznam!B65</f>
        <v>24</v>
      </c>
      <c r="B56" s="238" t="str">
        <f>Seznam!C65</f>
        <v>Obermoser Lara</v>
      </c>
      <c r="C56" s="238">
        <f>Seznam!D65</f>
        <v>2009</v>
      </c>
      <c r="D56" s="238" t="str">
        <f>Seznam!E65</f>
        <v>Sportunion Rauris</v>
      </c>
      <c r="E56" s="238" t="str">
        <f>Seznam!F65</f>
        <v>AUT</v>
      </c>
      <c r="F56" s="197"/>
      <c r="G56" s="204">
        <v>0</v>
      </c>
      <c r="H56" s="205">
        <v>0</v>
      </c>
      <c r="I56" s="206">
        <f t="shared" si="26"/>
        <v>0</v>
      </c>
      <c r="J56" s="217">
        <v>0</v>
      </c>
      <c r="K56" s="218">
        <v>0</v>
      </c>
      <c r="L56" s="219">
        <v>0</v>
      </c>
      <c r="M56" s="220">
        <v>0</v>
      </c>
      <c r="N56" s="220">
        <v>0</v>
      </c>
      <c r="O56" s="221">
        <f t="shared" si="27"/>
        <v>0</v>
      </c>
      <c r="P56" s="225">
        <f t="shared" si="28"/>
        <v>0</v>
      </c>
      <c r="Q56" s="219"/>
      <c r="R56" s="209">
        <f t="shared" si="29"/>
        <v>0</v>
      </c>
      <c r="S56" s="21">
        <f>R27+R56</f>
        <v>2.0000000000000004</v>
      </c>
      <c r="T56" s="17">
        <f t="shared" si="18"/>
        <v>20</v>
      </c>
      <c r="U56" s="22">
        <f t="shared" si="19"/>
        <v>26</v>
      </c>
      <c r="W56" s="31">
        <f t="shared" si="20"/>
        <v>0</v>
      </c>
      <c r="X56" s="27">
        <f t="shared" si="21"/>
        <v>0</v>
      </c>
      <c r="Y56" s="27">
        <f t="shared" si="22"/>
        <v>0</v>
      </c>
      <c r="Z56" s="27">
        <f t="shared" si="23"/>
        <v>0</v>
      </c>
      <c r="AA56" s="27">
        <f t="shared" si="24"/>
        <v>0</v>
      </c>
      <c r="AB56" s="27">
        <f t="shared" si="25"/>
        <v>2.0000000000000004</v>
      </c>
    </row>
    <row r="57" spans="1:28" ht="24.95" customHeight="1">
      <c r="A57" s="28">
        <f>Seznam!B66</f>
        <v>26</v>
      </c>
      <c r="B57" s="238" t="str">
        <f>Seznam!C66</f>
        <v>Vaňková Berenika</v>
      </c>
      <c r="C57" s="238">
        <f>Seznam!D66</f>
        <v>2009</v>
      </c>
      <c r="D57" s="238" t="str">
        <f>Seznam!E66</f>
        <v>RGC Karlovy Vary</v>
      </c>
      <c r="E57" s="238" t="str">
        <f>Seznam!F66</f>
        <v>CZE</v>
      </c>
      <c r="F57" s="197" t="s">
        <v>1608</v>
      </c>
      <c r="G57" s="204">
        <v>1</v>
      </c>
      <c r="H57" s="205">
        <v>0</v>
      </c>
      <c r="I57" s="206">
        <f t="shared" si="26"/>
        <v>1</v>
      </c>
      <c r="J57" s="217">
        <v>2.2999999999999998</v>
      </c>
      <c r="K57" s="218">
        <v>4.5999999999999996</v>
      </c>
      <c r="L57" s="219">
        <v>3.9</v>
      </c>
      <c r="M57" s="220">
        <v>3.9</v>
      </c>
      <c r="N57" s="220">
        <v>3.8</v>
      </c>
      <c r="O57" s="221">
        <f t="shared" si="27"/>
        <v>3.9</v>
      </c>
      <c r="P57" s="225">
        <f t="shared" si="28"/>
        <v>3.8000000000000003</v>
      </c>
      <c r="Q57" s="219"/>
      <c r="R57" s="209">
        <f t="shared" si="29"/>
        <v>4.8000000000000007</v>
      </c>
      <c r="S57" s="21">
        <f>R28+R57</f>
        <v>10.050000000000001</v>
      </c>
      <c r="T57" s="17">
        <f t="shared" si="18"/>
        <v>6</v>
      </c>
      <c r="U57" s="22">
        <f t="shared" si="19"/>
        <v>8</v>
      </c>
      <c r="W57" s="31" t="str">
        <f t="shared" si="20"/>
        <v>švih</v>
      </c>
      <c r="X57" s="27">
        <f t="shared" si="21"/>
        <v>1</v>
      </c>
      <c r="Y57" s="27">
        <f t="shared" si="22"/>
        <v>3.8000000000000003</v>
      </c>
      <c r="Z57" s="27">
        <f t="shared" si="23"/>
        <v>0</v>
      </c>
      <c r="AA57" s="27">
        <f t="shared" si="24"/>
        <v>4.8000000000000007</v>
      </c>
      <c r="AB57" s="27">
        <f t="shared" si="25"/>
        <v>10.050000000000001</v>
      </c>
    </row>
    <row r="58" spans="1:28" ht="24.95" customHeight="1">
      <c r="A58" s="28">
        <f>Seznam!B67</f>
        <v>27</v>
      </c>
      <c r="B58" s="238" t="str">
        <f>Seznam!C67</f>
        <v>Šindelářová Eva</v>
      </c>
      <c r="C58" s="238">
        <f>Seznam!D67</f>
        <v>2009</v>
      </c>
      <c r="D58" s="238" t="str">
        <f>Seznam!E67</f>
        <v>SKMG Chodov Praha</v>
      </c>
      <c r="E58" s="238" t="str">
        <f>Seznam!F67</f>
        <v>CZE</v>
      </c>
      <c r="F58" s="197" t="s">
        <v>1608</v>
      </c>
      <c r="G58" s="204">
        <v>0.5</v>
      </c>
      <c r="H58" s="205">
        <v>0</v>
      </c>
      <c r="I58" s="206">
        <f t="shared" si="26"/>
        <v>0.5</v>
      </c>
      <c r="J58" s="217">
        <v>2.8</v>
      </c>
      <c r="K58" s="218">
        <v>4.8</v>
      </c>
      <c r="L58" s="219">
        <v>4.7</v>
      </c>
      <c r="M58" s="220">
        <v>4.8</v>
      </c>
      <c r="N58" s="220">
        <v>5.6</v>
      </c>
      <c r="O58" s="221">
        <f t="shared" si="27"/>
        <v>4.8</v>
      </c>
      <c r="P58" s="225">
        <f t="shared" si="28"/>
        <v>2.4000000000000004</v>
      </c>
      <c r="Q58" s="219"/>
      <c r="R58" s="209">
        <f t="shared" si="29"/>
        <v>2.9000000000000004</v>
      </c>
      <c r="S58" s="21">
        <f>R29+R58</f>
        <v>8.3500000000000014</v>
      </c>
      <c r="T58" s="17">
        <f t="shared" si="18"/>
        <v>17</v>
      </c>
      <c r="U58" s="22">
        <f t="shared" si="19"/>
        <v>13</v>
      </c>
      <c r="W58" s="31" t="str">
        <f t="shared" si="20"/>
        <v>švih</v>
      </c>
      <c r="X58" s="27">
        <f t="shared" si="21"/>
        <v>0.5</v>
      </c>
      <c r="Y58" s="27">
        <f t="shared" si="22"/>
        <v>2.4000000000000004</v>
      </c>
      <c r="Z58" s="27">
        <f t="shared" si="23"/>
        <v>0</v>
      </c>
      <c r="AA58" s="27">
        <f t="shared" si="24"/>
        <v>2.9000000000000004</v>
      </c>
      <c r="AB58" s="27">
        <f t="shared" si="25"/>
        <v>8.3500000000000014</v>
      </c>
    </row>
    <row r="59" spans="1:28" ht="24.95" customHeight="1">
      <c r="A59" s="28">
        <f>Seznam!B68</f>
        <v>28</v>
      </c>
      <c r="B59" s="238" t="str">
        <f>Seznam!C68</f>
        <v>Němečková Eliška</v>
      </c>
      <c r="C59" s="238">
        <f>Seznam!D68</f>
        <v>2009</v>
      </c>
      <c r="D59" s="238" t="str">
        <f>Seznam!E68</f>
        <v>TJ Bohemians Praha</v>
      </c>
      <c r="E59" s="238" t="str">
        <f>Seznam!F68</f>
        <v>CZE</v>
      </c>
      <c r="F59" s="197" t="s">
        <v>1607</v>
      </c>
      <c r="G59" s="204">
        <v>0.9</v>
      </c>
      <c r="H59" s="205">
        <v>0</v>
      </c>
      <c r="I59" s="206">
        <f t="shared" si="26"/>
        <v>0.9</v>
      </c>
      <c r="J59" s="217">
        <v>2.5</v>
      </c>
      <c r="K59" s="218">
        <v>4.5999999999999996</v>
      </c>
      <c r="L59" s="219">
        <v>4.2</v>
      </c>
      <c r="M59" s="220">
        <v>4.7</v>
      </c>
      <c r="N59" s="220">
        <v>4.3</v>
      </c>
      <c r="O59" s="221">
        <f t="shared" si="27"/>
        <v>4.45</v>
      </c>
      <c r="P59" s="225">
        <f t="shared" si="28"/>
        <v>3.05</v>
      </c>
      <c r="Q59" s="219">
        <v>0.3</v>
      </c>
      <c r="R59" s="209">
        <f t="shared" si="29"/>
        <v>3.65</v>
      </c>
      <c r="S59" s="21">
        <f>R30+R59</f>
        <v>7.7000000000000011</v>
      </c>
      <c r="T59" s="17">
        <f t="shared" si="18"/>
        <v>12</v>
      </c>
      <c r="U59" s="22">
        <f t="shared" si="19"/>
        <v>16</v>
      </c>
      <c r="W59" s="31" t="str">
        <f t="shared" si="20"/>
        <v>obruč</v>
      </c>
      <c r="X59" s="27">
        <f t="shared" si="21"/>
        <v>0.9</v>
      </c>
      <c r="Y59" s="27">
        <f t="shared" si="22"/>
        <v>3.05</v>
      </c>
      <c r="Z59" s="27">
        <f t="shared" si="23"/>
        <v>0.3</v>
      </c>
      <c r="AA59" s="27">
        <f t="shared" si="24"/>
        <v>3.65</v>
      </c>
      <c r="AB59" s="27">
        <f t="shared" si="25"/>
        <v>7.7000000000000011</v>
      </c>
    </row>
    <row r="60" spans="1:28" ht="24.95" customHeight="1">
      <c r="A60" s="28">
        <f>Seznam!B69</f>
        <v>29</v>
      </c>
      <c r="B60" s="238" t="str">
        <f>Seznam!C69</f>
        <v>Skonieczna Michelle</v>
      </c>
      <c r="C60" s="238">
        <f>Seznam!D69</f>
        <v>2009</v>
      </c>
      <c r="D60" s="238" t="str">
        <f>Seznam!E69</f>
        <v>UKS Lodz Polsko</v>
      </c>
      <c r="E60" s="238" t="str">
        <f>Seznam!F69</f>
        <v>POL</v>
      </c>
      <c r="F60" s="197" t="s">
        <v>1608</v>
      </c>
      <c r="G60" s="204">
        <v>0.4</v>
      </c>
      <c r="H60" s="205">
        <v>0</v>
      </c>
      <c r="I60" s="206">
        <f t="shared" si="26"/>
        <v>0.4</v>
      </c>
      <c r="J60" s="217">
        <v>2.4</v>
      </c>
      <c r="K60" s="218">
        <v>5</v>
      </c>
      <c r="L60" s="219">
        <v>4.8</v>
      </c>
      <c r="M60" s="220">
        <v>4.0999999999999996</v>
      </c>
      <c r="N60" s="220">
        <v>4.8</v>
      </c>
      <c r="O60" s="221">
        <f t="shared" si="27"/>
        <v>4.8</v>
      </c>
      <c r="P60" s="225">
        <f t="shared" si="28"/>
        <v>2.8</v>
      </c>
      <c r="Q60" s="219"/>
      <c r="R60" s="209">
        <f t="shared" si="29"/>
        <v>3.1999999999999997</v>
      </c>
      <c r="S60" s="21">
        <f>R31+R60</f>
        <v>7.9</v>
      </c>
      <c r="T60" s="17">
        <f t="shared" si="18"/>
        <v>16</v>
      </c>
      <c r="U60" s="22">
        <f t="shared" si="19"/>
        <v>15</v>
      </c>
      <c r="W60" s="31" t="str">
        <f t="shared" si="20"/>
        <v>švih</v>
      </c>
      <c r="X60" s="27">
        <f t="shared" si="21"/>
        <v>0.4</v>
      </c>
      <c r="Y60" s="27">
        <f t="shared" si="22"/>
        <v>2.8</v>
      </c>
      <c r="Z60" s="27">
        <f t="shared" si="23"/>
        <v>0</v>
      </c>
      <c r="AA60" s="27">
        <f t="shared" si="24"/>
        <v>3.1999999999999997</v>
      </c>
      <c r="AB60" s="27">
        <f t="shared" si="25"/>
        <v>7.9</v>
      </c>
    </row>
    <row r="61" spans="1:28" ht="24.95" customHeight="1">
      <c r="A61" s="28">
        <f>Seznam!B70</f>
        <v>30</v>
      </c>
      <c r="B61" s="238" t="str">
        <f>Seznam!C70</f>
        <v>Perutková Julie</v>
      </c>
      <c r="C61" s="238">
        <f>Seznam!D70</f>
        <v>2009</v>
      </c>
      <c r="D61" s="238" t="str">
        <f>Seznam!E70</f>
        <v>SKMG Chodov Praha</v>
      </c>
      <c r="E61" s="238" t="str">
        <f>Seznam!F70</f>
        <v>CZE</v>
      </c>
      <c r="F61" s="197"/>
      <c r="G61" s="204">
        <v>0</v>
      </c>
      <c r="H61" s="205">
        <v>0</v>
      </c>
      <c r="I61" s="206">
        <f t="shared" si="26"/>
        <v>0</v>
      </c>
      <c r="J61" s="217">
        <v>0</v>
      </c>
      <c r="K61" s="218">
        <v>0</v>
      </c>
      <c r="L61" s="219">
        <v>0</v>
      </c>
      <c r="M61" s="220">
        <v>0</v>
      </c>
      <c r="N61" s="220">
        <v>0</v>
      </c>
      <c r="O61" s="221">
        <f t="shared" si="27"/>
        <v>0</v>
      </c>
      <c r="P61" s="225">
        <f t="shared" si="28"/>
        <v>0</v>
      </c>
      <c r="Q61" s="219"/>
      <c r="R61" s="209">
        <f t="shared" si="29"/>
        <v>0</v>
      </c>
      <c r="S61" s="21">
        <f>R32+R61</f>
        <v>3.85</v>
      </c>
      <c r="T61" s="17">
        <f t="shared" si="18"/>
        <v>20</v>
      </c>
      <c r="U61" s="22">
        <f t="shared" si="19"/>
        <v>20</v>
      </c>
      <c r="W61" s="31">
        <f t="shared" si="20"/>
        <v>0</v>
      </c>
      <c r="X61" s="27">
        <f t="shared" si="21"/>
        <v>0</v>
      </c>
      <c r="Y61" s="27">
        <f t="shared" si="22"/>
        <v>0</v>
      </c>
      <c r="Z61" s="27">
        <f t="shared" si="23"/>
        <v>0</v>
      </c>
      <c r="AA61" s="27">
        <f t="shared" si="24"/>
        <v>0</v>
      </c>
      <c r="AB61" s="27">
        <f t="shared" si="25"/>
        <v>3.85</v>
      </c>
    </row>
    <row r="62" spans="1:28" ht="24.95" customHeight="1">
      <c r="A62" s="28">
        <f>Seznam!B71</f>
        <v>32</v>
      </c>
      <c r="B62" s="238" t="str">
        <f>Seznam!C71</f>
        <v>Wytykowska Lena</v>
      </c>
      <c r="C62" s="238">
        <f>Seznam!D71</f>
        <v>2009</v>
      </c>
      <c r="D62" s="238" t="str">
        <f>Seznam!E71</f>
        <v>UKS Lodz Polsko</v>
      </c>
      <c r="E62" s="238" t="str">
        <f>Seznam!F71</f>
        <v>POL</v>
      </c>
      <c r="F62" s="197"/>
      <c r="G62" s="204">
        <v>0</v>
      </c>
      <c r="H62" s="205">
        <v>0</v>
      </c>
      <c r="I62" s="206">
        <f t="shared" si="26"/>
        <v>0</v>
      </c>
      <c r="J62" s="217">
        <v>0</v>
      </c>
      <c r="K62" s="218">
        <v>0</v>
      </c>
      <c r="L62" s="219">
        <v>0</v>
      </c>
      <c r="M62" s="220">
        <v>0</v>
      </c>
      <c r="N62" s="220">
        <v>0</v>
      </c>
      <c r="O62" s="221">
        <f t="shared" si="27"/>
        <v>0</v>
      </c>
      <c r="P62" s="225">
        <f t="shared" si="28"/>
        <v>0</v>
      </c>
      <c r="Q62" s="219"/>
      <c r="R62" s="209">
        <f t="shared" si="29"/>
        <v>0</v>
      </c>
      <c r="S62" s="21">
        <f>R33+R62</f>
        <v>2.8000000000000003</v>
      </c>
      <c r="T62" s="17">
        <f t="shared" si="18"/>
        <v>20</v>
      </c>
      <c r="U62" s="22">
        <f t="shared" si="19"/>
        <v>24</v>
      </c>
      <c r="W62" s="31">
        <f t="shared" si="20"/>
        <v>0</v>
      </c>
      <c r="X62" s="27">
        <f t="shared" si="21"/>
        <v>0</v>
      </c>
      <c r="Y62" s="27">
        <f t="shared" si="22"/>
        <v>0</v>
      </c>
      <c r="Z62" s="27">
        <f t="shared" si="23"/>
        <v>0</v>
      </c>
      <c r="AA62" s="27">
        <f t="shared" si="24"/>
        <v>0</v>
      </c>
      <c r="AB62" s="27">
        <f t="shared" si="25"/>
        <v>2.8000000000000003</v>
      </c>
    </row>
    <row r="63" spans="1:28" ht="24.95" customHeight="1">
      <c r="A63" s="28">
        <f>Seznam!B72</f>
        <v>33</v>
      </c>
      <c r="B63" s="238" t="str">
        <f>Seznam!C72</f>
        <v>Kuchtová Tereza</v>
      </c>
      <c r="C63" s="238">
        <f>Seznam!D72</f>
        <v>2009</v>
      </c>
      <c r="D63" s="238" t="str">
        <f>Seznam!E72</f>
        <v>TJ Sokol Bernartice</v>
      </c>
      <c r="E63" s="238" t="str">
        <f>Seznam!F72</f>
        <v>CZE</v>
      </c>
      <c r="F63" s="197" t="s">
        <v>1607</v>
      </c>
      <c r="G63" s="204">
        <v>0.6</v>
      </c>
      <c r="H63" s="205">
        <v>0.4</v>
      </c>
      <c r="I63" s="206">
        <f t="shared" si="26"/>
        <v>1</v>
      </c>
      <c r="J63" s="217">
        <v>2.5</v>
      </c>
      <c r="K63" s="218">
        <v>4.9000000000000004</v>
      </c>
      <c r="L63" s="219">
        <v>5.5</v>
      </c>
      <c r="M63" s="220">
        <v>4.3</v>
      </c>
      <c r="N63" s="220">
        <v>5.2</v>
      </c>
      <c r="O63" s="221">
        <f t="shared" si="27"/>
        <v>5.05</v>
      </c>
      <c r="P63" s="225">
        <f t="shared" si="28"/>
        <v>2.4500000000000002</v>
      </c>
      <c r="Q63" s="219"/>
      <c r="R63" s="209">
        <f t="shared" si="29"/>
        <v>3.45</v>
      </c>
      <c r="S63" s="21">
        <f>R34+R63</f>
        <v>8.8500000000000014</v>
      </c>
      <c r="T63" s="17">
        <f t="shared" si="18"/>
        <v>14</v>
      </c>
      <c r="U63" s="22">
        <f t="shared" si="19"/>
        <v>11</v>
      </c>
      <c r="W63" s="31" t="str">
        <f t="shared" si="20"/>
        <v>obruč</v>
      </c>
      <c r="X63" s="27">
        <f t="shared" si="21"/>
        <v>1</v>
      </c>
      <c r="Y63" s="27">
        <f t="shared" si="22"/>
        <v>2.4500000000000002</v>
      </c>
      <c r="Z63" s="27">
        <f t="shared" si="23"/>
        <v>0</v>
      </c>
      <c r="AA63" s="27">
        <f t="shared" si="24"/>
        <v>3.45</v>
      </c>
      <c r="AB63" s="27">
        <f t="shared" si="25"/>
        <v>8.8500000000000014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36:T37"/>
    <mergeCell ref="U36:U37"/>
    <mergeCell ref="A36:A37"/>
    <mergeCell ref="B36:B37"/>
    <mergeCell ref="C36:C37"/>
    <mergeCell ref="D36:D37"/>
    <mergeCell ref="E36:E37"/>
    <mergeCell ref="F36:F37"/>
  </mergeCells>
  <phoneticPr fontId="13" type="noConversion"/>
  <conditionalFormatting sqref="J38:N63 G38:H63 G9:H34 J9:N34">
    <cfRule type="cellIs" dxfId="19" priority="1" stopIfTrue="1" operator="equal">
      <formula>0</formula>
    </cfRule>
  </conditionalFormatting>
  <conditionalFormatting sqref="I38:I63 I9:I34">
    <cfRule type="cellIs" dxfId="18" priority="2" stopIfTrue="1" operator="equal">
      <formula>0</formula>
    </cfRule>
    <cfRule type="cellIs" dxfId="17" priority="3" stopIfTrue="1" operator="greaterThan">
      <formula>-100</formula>
    </cfRule>
  </conditionalFormatting>
  <conditionalFormatting sqref="O38:O63 O9:O34">
    <cfRule type="cellIs" dxfId="16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3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opLeftCell="A38" workbookViewId="0">
      <selection activeCell="V44" sqref="V44"/>
    </sheetView>
  </sheetViews>
  <sheetFormatPr defaultRowHeight="12.75"/>
  <cols>
    <col min="1" max="1" width="10.7109375" customWidth="1"/>
    <col min="2" max="2" width="32.285156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7" t="s">
        <v>1054</v>
      </c>
      <c r="O1" s="158" t="s">
        <v>11</v>
      </c>
      <c r="P1" s="1"/>
      <c r="Q1" s="243" t="s">
        <v>1267</v>
      </c>
      <c r="R1" s="244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6">
        <v>4</v>
      </c>
      <c r="P2" s="1"/>
      <c r="Q2" s="243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_kat4</f>
        <v>5.kategorie - Naděje mladší, ročník 2008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26" t="str">
        <f>Kat4S1</f>
        <v>sestava se švihadlem</v>
      </c>
      <c r="H7" s="227"/>
      <c r="I7" s="16"/>
      <c r="J7" s="16"/>
      <c r="K7" s="16"/>
      <c r="L7" s="16"/>
      <c r="M7" s="16"/>
      <c r="N7" s="16"/>
      <c r="O7" s="16"/>
      <c r="P7" s="16"/>
      <c r="Q7" s="16"/>
      <c r="R7" s="16"/>
      <c r="S7" s="19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223" t="s">
        <v>11</v>
      </c>
      <c r="Q8" s="229" t="s">
        <v>5</v>
      </c>
      <c r="R8" s="223" t="s">
        <v>6</v>
      </c>
      <c r="S8" s="230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8">
        <f>Seznam!B73</f>
        <v>1</v>
      </c>
      <c r="B9" s="238" t="str">
        <f>Seznam!C73</f>
        <v>Matúšová Ema</v>
      </c>
      <c r="C9" s="238">
        <f>Seznam!D73</f>
        <v>2008</v>
      </c>
      <c r="D9" s="238" t="str">
        <f>Seznam!E73</f>
        <v>TJ Bohemians Praha</v>
      </c>
      <c r="E9" s="238" t="str">
        <f>Seznam!F73</f>
        <v>CZE</v>
      </c>
      <c r="F9" s="9" t="str">
        <f>IF($G$7="sestava bez náčiní","bez"," ")</f>
        <v xml:space="preserve"> </v>
      </c>
      <c r="G9" s="204">
        <v>1.5</v>
      </c>
      <c r="H9" s="205">
        <v>0.9</v>
      </c>
      <c r="I9" s="206">
        <f>G9+H9</f>
        <v>2.4</v>
      </c>
      <c r="J9" s="217">
        <v>1</v>
      </c>
      <c r="K9" s="218">
        <v>3.5</v>
      </c>
      <c r="L9" s="219">
        <v>4.4000000000000004</v>
      </c>
      <c r="M9" s="220">
        <v>3.5</v>
      </c>
      <c r="N9" s="220">
        <v>4.3</v>
      </c>
      <c r="O9" s="221">
        <f>IF($O$2=2,TRUNC(SUM(K9:L9)/2*1000)/1000,IF($O$2=3,TRUNC(SUM(K9:M9)/3*1000)/1000,IF($O$2=4,TRUNC(MEDIAN(K9:N9)*1000)/1000,"???")))</f>
        <v>3.9</v>
      </c>
      <c r="P9" s="239">
        <f>IF(AND(J9=0,O9=0),0,IF(($Q$2-J9-O9)&lt;0,0,$Q$2-J9-O9))</f>
        <v>5.0999999999999996</v>
      </c>
      <c r="Q9" s="219"/>
      <c r="R9" s="209">
        <f>I9+P9-Q9</f>
        <v>7.5</v>
      </c>
      <c r="S9" s="21" t="s">
        <v>200</v>
      </c>
      <c r="T9" s="17">
        <f t="shared" ref="T9:T28" si="0">RANK(R9,$R$9:$R$28)</f>
        <v>7</v>
      </c>
      <c r="U9" s="242" t="s">
        <v>200</v>
      </c>
      <c r="W9" s="31" t="str">
        <f>F9</f>
        <v xml:space="preserve"> </v>
      </c>
      <c r="X9" s="27">
        <f>I9</f>
        <v>2.4</v>
      </c>
      <c r="Y9" s="27">
        <f t="shared" ref="Y9:AA20" si="1">P9</f>
        <v>5.0999999999999996</v>
      </c>
      <c r="Z9" s="27">
        <f t="shared" si="1"/>
        <v>0</v>
      </c>
      <c r="AA9" s="27">
        <f t="shared" si="1"/>
        <v>7.5</v>
      </c>
    </row>
    <row r="10" spans="1:27" ht="24.95" customHeight="1">
      <c r="A10" s="28">
        <f>Seznam!B74</f>
        <v>2</v>
      </c>
      <c r="B10" s="238" t="str">
        <f>Seznam!C74</f>
        <v>Říhová Karolína</v>
      </c>
      <c r="C10" s="238">
        <f>Seznam!D74</f>
        <v>2008</v>
      </c>
      <c r="D10" s="238" t="str">
        <f>Seznam!E74</f>
        <v xml:space="preserve">SKMG Máj České Budějovice </v>
      </c>
      <c r="E10" s="238" t="str">
        <f>Seznam!F74</f>
        <v>CZE</v>
      </c>
      <c r="F10" s="9" t="str">
        <f>IF($G$7="sestava bez náčiní","bez"," ")</f>
        <v xml:space="preserve"> </v>
      </c>
      <c r="G10" s="204">
        <v>1.3</v>
      </c>
      <c r="H10" s="205">
        <v>0.5</v>
      </c>
      <c r="I10" s="206">
        <f t="shared" ref="I10:I28" si="2">G10+H10</f>
        <v>1.8</v>
      </c>
      <c r="J10" s="217">
        <v>1.2</v>
      </c>
      <c r="K10" s="218">
        <v>3</v>
      </c>
      <c r="L10" s="219">
        <v>3.2</v>
      </c>
      <c r="M10" s="220">
        <v>3.7</v>
      </c>
      <c r="N10" s="220">
        <v>2.8</v>
      </c>
      <c r="O10" s="221">
        <f t="shared" ref="O10:O28" si="3">IF($O$2=2,TRUNC(SUM(K10:L10)/2*1000)/1000,IF($O$2=3,TRUNC(SUM(K10:M10)/3*1000)/1000,IF($O$2=4,TRUNC(MEDIAN(K10:N10)*1000)/1000,"???")))</f>
        <v>3.1</v>
      </c>
      <c r="P10" s="239">
        <f t="shared" ref="P10:P28" si="4">IF(AND(J10=0,O10=0),0,IF(($Q$2-J10-O10)&lt;0,0,$Q$2-J10-O10))</f>
        <v>5.7000000000000011</v>
      </c>
      <c r="Q10" s="219"/>
      <c r="R10" s="209">
        <f t="shared" ref="R10:R28" si="5">I10+P10-Q10</f>
        <v>7.5000000000000009</v>
      </c>
      <c r="S10" s="21" t="s">
        <v>200</v>
      </c>
      <c r="T10" s="17">
        <f t="shared" si="0"/>
        <v>6</v>
      </c>
      <c r="U10" s="242" t="s">
        <v>200</v>
      </c>
      <c r="W10" s="31" t="str">
        <f>F10</f>
        <v xml:space="preserve"> </v>
      </c>
      <c r="X10" s="27">
        <f t="shared" ref="X10:X28" si="6">I10</f>
        <v>1.8</v>
      </c>
      <c r="Y10" s="27">
        <f t="shared" si="1"/>
        <v>5.7000000000000011</v>
      </c>
      <c r="Z10" s="27">
        <f t="shared" si="1"/>
        <v>0</v>
      </c>
      <c r="AA10" s="27">
        <f t="shared" si="1"/>
        <v>7.5000000000000009</v>
      </c>
    </row>
    <row r="11" spans="1:27" ht="24.95" customHeight="1">
      <c r="A11" s="28">
        <f>Seznam!B75</f>
        <v>3</v>
      </c>
      <c r="B11" s="238" t="str">
        <f>Seznam!C75</f>
        <v>Vojáčková Eliška</v>
      </c>
      <c r="C11" s="238">
        <f>Seznam!D75</f>
        <v>2008</v>
      </c>
      <c r="D11" s="238" t="str">
        <f>Seznam!E75</f>
        <v>SK GymŠarm Plzeň</v>
      </c>
      <c r="E11" s="238" t="str">
        <f>Seznam!F75</f>
        <v>CZE</v>
      </c>
      <c r="F11" s="9" t="str">
        <f t="shared" ref="F11:F28" si="7">IF($G$7="sestava bez náčiní","bez"," ")</f>
        <v xml:space="preserve"> </v>
      </c>
      <c r="G11" s="204">
        <v>0.7</v>
      </c>
      <c r="H11" s="205">
        <v>0.7</v>
      </c>
      <c r="I11" s="206">
        <f t="shared" si="2"/>
        <v>1.4</v>
      </c>
      <c r="J11" s="217">
        <v>2.2999999999999998</v>
      </c>
      <c r="K11" s="218">
        <v>5.2</v>
      </c>
      <c r="L11" s="219">
        <v>3.8</v>
      </c>
      <c r="M11" s="220">
        <v>4</v>
      </c>
      <c r="N11" s="220">
        <v>4.4000000000000004</v>
      </c>
      <c r="O11" s="221">
        <f t="shared" si="3"/>
        <v>4.2</v>
      </c>
      <c r="P11" s="239">
        <f t="shared" si="4"/>
        <v>3.5</v>
      </c>
      <c r="Q11" s="219"/>
      <c r="R11" s="209">
        <f t="shared" si="5"/>
        <v>4.9000000000000004</v>
      </c>
      <c r="S11" s="21" t="s">
        <v>200</v>
      </c>
      <c r="T11" s="17">
        <f t="shared" si="0"/>
        <v>16</v>
      </c>
      <c r="U11" s="242" t="s">
        <v>200</v>
      </c>
      <c r="W11" s="31" t="str">
        <f t="shared" ref="W11:W28" si="8">F11</f>
        <v xml:space="preserve"> </v>
      </c>
      <c r="X11" s="27">
        <f t="shared" si="6"/>
        <v>1.4</v>
      </c>
      <c r="Y11" s="27">
        <f t="shared" si="1"/>
        <v>3.5</v>
      </c>
      <c r="Z11" s="27">
        <f t="shared" si="1"/>
        <v>0</v>
      </c>
      <c r="AA11" s="27">
        <f t="shared" si="1"/>
        <v>4.9000000000000004</v>
      </c>
    </row>
    <row r="12" spans="1:27" ht="24.95" customHeight="1">
      <c r="A12" s="28">
        <f>Seznam!B76</f>
        <v>4</v>
      </c>
      <c r="B12" s="238" t="str">
        <f>Seznam!C76</f>
        <v>Krulišová Alice</v>
      </c>
      <c r="C12" s="238">
        <f>Seznam!D76</f>
        <v>2008</v>
      </c>
      <c r="D12" s="238" t="str">
        <f>Seznam!E76</f>
        <v>TJ ZŠ Hostivař Praha</v>
      </c>
      <c r="E12" s="238" t="str">
        <f>Seznam!F76</f>
        <v>CZE</v>
      </c>
      <c r="F12" s="9"/>
      <c r="G12" s="204">
        <v>1</v>
      </c>
      <c r="H12" s="205">
        <v>1</v>
      </c>
      <c r="I12" s="206">
        <f t="shared" si="2"/>
        <v>2</v>
      </c>
      <c r="J12" s="217">
        <v>1.4</v>
      </c>
      <c r="K12" s="218">
        <v>3.2</v>
      </c>
      <c r="L12" s="219">
        <v>2.6</v>
      </c>
      <c r="M12" s="220">
        <v>3</v>
      </c>
      <c r="N12" s="220">
        <v>3.1</v>
      </c>
      <c r="O12" s="221">
        <f t="shared" si="3"/>
        <v>3.05</v>
      </c>
      <c r="P12" s="239">
        <f t="shared" si="4"/>
        <v>5.55</v>
      </c>
      <c r="Q12" s="219"/>
      <c r="R12" s="209">
        <f t="shared" si="5"/>
        <v>7.55</v>
      </c>
      <c r="S12" s="21" t="s">
        <v>200</v>
      </c>
      <c r="T12" s="17">
        <f t="shared" si="0"/>
        <v>4</v>
      </c>
      <c r="U12" s="242" t="s">
        <v>200</v>
      </c>
      <c r="W12" s="31"/>
      <c r="X12" s="27">
        <f t="shared" si="6"/>
        <v>2</v>
      </c>
      <c r="Y12" s="27">
        <f t="shared" si="1"/>
        <v>5.55</v>
      </c>
      <c r="Z12" s="27">
        <f t="shared" si="1"/>
        <v>0</v>
      </c>
      <c r="AA12" s="27">
        <f t="shared" si="1"/>
        <v>7.55</v>
      </c>
    </row>
    <row r="13" spans="1:27" ht="24.95" customHeight="1">
      <c r="A13" s="28">
        <f>Seznam!B77</f>
        <v>5</v>
      </c>
      <c r="B13" s="238" t="str">
        <f>Seznam!C77</f>
        <v>Antonová Julie</v>
      </c>
      <c r="C13" s="238">
        <f>Seznam!D77</f>
        <v>2008</v>
      </c>
      <c r="D13" s="238" t="str">
        <f>Seznam!E77</f>
        <v>SKMG Chodov Praha</v>
      </c>
      <c r="E13" s="238" t="str">
        <f>Seznam!F77</f>
        <v>CZE</v>
      </c>
      <c r="F13" s="9" t="str">
        <f t="shared" si="7"/>
        <v xml:space="preserve"> </v>
      </c>
      <c r="G13" s="204">
        <v>0.7</v>
      </c>
      <c r="H13" s="205">
        <v>0.4</v>
      </c>
      <c r="I13" s="206">
        <f t="shared" si="2"/>
        <v>1.1000000000000001</v>
      </c>
      <c r="J13" s="217">
        <v>1.7</v>
      </c>
      <c r="K13" s="218">
        <v>4.2</v>
      </c>
      <c r="L13" s="219">
        <v>4.5999999999999996</v>
      </c>
      <c r="M13" s="220">
        <v>3.8</v>
      </c>
      <c r="N13" s="220">
        <v>4.5</v>
      </c>
      <c r="O13" s="221">
        <f t="shared" si="3"/>
        <v>4.3499999999999996</v>
      </c>
      <c r="P13" s="239">
        <f t="shared" si="4"/>
        <v>3.9500000000000011</v>
      </c>
      <c r="Q13" s="219">
        <v>0.3</v>
      </c>
      <c r="R13" s="209">
        <f t="shared" si="5"/>
        <v>4.7500000000000009</v>
      </c>
      <c r="S13" s="21" t="s">
        <v>200</v>
      </c>
      <c r="T13" s="17">
        <f t="shared" si="0"/>
        <v>17</v>
      </c>
      <c r="U13" s="242" t="s">
        <v>200</v>
      </c>
      <c r="W13" s="31" t="str">
        <f t="shared" si="8"/>
        <v xml:space="preserve"> </v>
      </c>
      <c r="X13" s="27">
        <f t="shared" si="6"/>
        <v>1.1000000000000001</v>
      </c>
      <c r="Y13" s="27">
        <f t="shared" si="1"/>
        <v>3.9500000000000011</v>
      </c>
      <c r="Z13" s="27">
        <f t="shared" si="1"/>
        <v>0.3</v>
      </c>
      <c r="AA13" s="27">
        <f t="shared" si="1"/>
        <v>4.7500000000000009</v>
      </c>
    </row>
    <row r="14" spans="1:27" ht="24.95" customHeight="1">
      <c r="A14" s="28">
        <f>Seznam!B78</f>
        <v>6</v>
      </c>
      <c r="B14" s="238" t="str">
        <f>Seznam!C78</f>
        <v>Klimešová Barbora</v>
      </c>
      <c r="C14" s="238">
        <f>Seznam!D78</f>
        <v>2008</v>
      </c>
      <c r="D14" s="238" t="str">
        <f>Seznam!E78</f>
        <v>TJ Sokol Bedřichov</v>
      </c>
      <c r="E14" s="238" t="str">
        <f>Seznam!F78</f>
        <v>CZE</v>
      </c>
      <c r="F14" s="9"/>
      <c r="G14" s="204">
        <v>0.6</v>
      </c>
      <c r="H14" s="205">
        <v>0.3</v>
      </c>
      <c r="I14" s="206">
        <f t="shared" si="2"/>
        <v>0.89999999999999991</v>
      </c>
      <c r="J14" s="217">
        <v>1.1000000000000001</v>
      </c>
      <c r="K14" s="218">
        <v>3.4</v>
      </c>
      <c r="L14" s="219">
        <v>3.1</v>
      </c>
      <c r="M14" s="220">
        <v>4</v>
      </c>
      <c r="N14" s="220">
        <v>3.7</v>
      </c>
      <c r="O14" s="221">
        <f t="shared" si="3"/>
        <v>3.55</v>
      </c>
      <c r="P14" s="239">
        <f t="shared" si="4"/>
        <v>5.3500000000000005</v>
      </c>
      <c r="Q14" s="219"/>
      <c r="R14" s="209">
        <f t="shared" si="5"/>
        <v>6.25</v>
      </c>
      <c r="S14" s="21" t="s">
        <v>200</v>
      </c>
      <c r="T14" s="17">
        <f t="shared" si="0"/>
        <v>10</v>
      </c>
      <c r="U14" s="242" t="s">
        <v>200</v>
      </c>
      <c r="W14" s="31"/>
      <c r="X14" s="27">
        <f t="shared" si="6"/>
        <v>0.89999999999999991</v>
      </c>
      <c r="Y14" s="27">
        <f t="shared" si="1"/>
        <v>5.3500000000000005</v>
      </c>
      <c r="Z14" s="27">
        <f t="shared" si="1"/>
        <v>0</v>
      </c>
      <c r="AA14" s="27">
        <f t="shared" si="1"/>
        <v>6.25</v>
      </c>
    </row>
    <row r="15" spans="1:27" ht="24.95" customHeight="1">
      <c r="A15" s="28">
        <f>Seznam!B79</f>
        <v>7</v>
      </c>
      <c r="B15" s="238" t="str">
        <f>Seznam!C79</f>
        <v>Fukarová Nikol</v>
      </c>
      <c r="C15" s="238">
        <f>Seznam!D79</f>
        <v>2008</v>
      </c>
      <c r="D15" s="238" t="str">
        <f>Seznam!E79</f>
        <v>RGC Karlovy Vary</v>
      </c>
      <c r="E15" s="238" t="str">
        <f>Seznam!F79</f>
        <v>CZE</v>
      </c>
      <c r="F15" s="9"/>
      <c r="G15" s="204">
        <v>0.5</v>
      </c>
      <c r="H15" s="205">
        <v>0</v>
      </c>
      <c r="I15" s="206">
        <f t="shared" si="2"/>
        <v>0.5</v>
      </c>
      <c r="J15" s="217">
        <v>2.5</v>
      </c>
      <c r="K15" s="218">
        <v>4.8</v>
      </c>
      <c r="L15" s="219">
        <v>4.8</v>
      </c>
      <c r="M15" s="220">
        <v>4.5</v>
      </c>
      <c r="N15" s="220">
        <v>4.2</v>
      </c>
      <c r="O15" s="221">
        <f t="shared" si="3"/>
        <v>4.6500000000000004</v>
      </c>
      <c r="P15" s="239">
        <f t="shared" si="4"/>
        <v>2.8499999999999996</v>
      </c>
      <c r="Q15" s="219"/>
      <c r="R15" s="209">
        <f t="shared" si="5"/>
        <v>3.3499999999999996</v>
      </c>
      <c r="S15" s="21" t="s">
        <v>200</v>
      </c>
      <c r="T15" s="17">
        <f t="shared" si="0"/>
        <v>20</v>
      </c>
      <c r="U15" s="242" t="s">
        <v>200</v>
      </c>
      <c r="W15" s="31"/>
      <c r="X15" s="27">
        <f t="shared" si="6"/>
        <v>0.5</v>
      </c>
      <c r="Y15" s="27">
        <f t="shared" si="1"/>
        <v>2.8499999999999996</v>
      </c>
      <c r="Z15" s="27">
        <f t="shared" si="1"/>
        <v>0</v>
      </c>
      <c r="AA15" s="27">
        <f t="shared" si="1"/>
        <v>3.3499999999999996</v>
      </c>
    </row>
    <row r="16" spans="1:27" ht="24.95" customHeight="1">
      <c r="A16" s="28">
        <f>Seznam!B80</f>
        <v>10</v>
      </c>
      <c r="B16" s="238" t="str">
        <f>Seznam!C80</f>
        <v>Kadlecová Andrea</v>
      </c>
      <c r="C16" s="238">
        <f>Seznam!D80</f>
        <v>2008</v>
      </c>
      <c r="D16" s="238" t="str">
        <f>Seznam!E80</f>
        <v>GSK Tábor</v>
      </c>
      <c r="E16" s="238" t="str">
        <f>Seznam!F80</f>
        <v>CZE</v>
      </c>
      <c r="F16" s="9"/>
      <c r="G16" s="204">
        <v>0.1</v>
      </c>
      <c r="H16" s="205">
        <v>0</v>
      </c>
      <c r="I16" s="206">
        <f t="shared" si="2"/>
        <v>0.1</v>
      </c>
      <c r="J16" s="217">
        <v>2.1</v>
      </c>
      <c r="K16" s="218">
        <v>4.5999999999999996</v>
      </c>
      <c r="L16" s="219">
        <v>3.6</v>
      </c>
      <c r="M16" s="220">
        <v>4.0999999999999996</v>
      </c>
      <c r="N16" s="220">
        <v>4</v>
      </c>
      <c r="O16" s="221">
        <f t="shared" si="3"/>
        <v>4.05</v>
      </c>
      <c r="P16" s="239">
        <f t="shared" si="4"/>
        <v>3.8500000000000005</v>
      </c>
      <c r="Q16" s="219"/>
      <c r="R16" s="209">
        <f t="shared" si="5"/>
        <v>3.9500000000000006</v>
      </c>
      <c r="S16" s="21" t="s">
        <v>200</v>
      </c>
      <c r="T16" s="17">
        <f t="shared" si="0"/>
        <v>19</v>
      </c>
      <c r="U16" s="242" t="s">
        <v>200</v>
      </c>
      <c r="W16" s="31"/>
      <c r="X16" s="27">
        <f t="shared" si="6"/>
        <v>0.1</v>
      </c>
      <c r="Y16" s="27">
        <f t="shared" si="1"/>
        <v>3.8500000000000005</v>
      </c>
      <c r="Z16" s="27">
        <f t="shared" si="1"/>
        <v>0</v>
      </c>
      <c r="AA16" s="27">
        <f t="shared" si="1"/>
        <v>3.9500000000000006</v>
      </c>
    </row>
    <row r="17" spans="1:28" ht="24.95" customHeight="1">
      <c r="A17" s="28">
        <f>Seznam!B81</f>
        <v>11</v>
      </c>
      <c r="B17" s="238" t="str">
        <f>Seznam!C81</f>
        <v>Wolfová Laura</v>
      </c>
      <c r="C17" s="238">
        <f>Seznam!D81</f>
        <v>2008</v>
      </c>
      <c r="D17" s="238" t="str">
        <f>Seznam!E81</f>
        <v>SK Triumf Praha</v>
      </c>
      <c r="E17" s="238" t="str">
        <f>Seznam!F81</f>
        <v>CZE</v>
      </c>
      <c r="F17" s="9"/>
      <c r="G17" s="204">
        <v>0.2</v>
      </c>
      <c r="H17" s="205">
        <v>0.3</v>
      </c>
      <c r="I17" s="206">
        <f t="shared" si="2"/>
        <v>0.5</v>
      </c>
      <c r="J17" s="217">
        <v>1.3</v>
      </c>
      <c r="K17" s="218">
        <v>4.2</v>
      </c>
      <c r="L17" s="219">
        <v>3.2</v>
      </c>
      <c r="M17" s="220">
        <v>3.5</v>
      </c>
      <c r="N17" s="220">
        <v>4.2</v>
      </c>
      <c r="O17" s="221">
        <f t="shared" si="3"/>
        <v>3.85</v>
      </c>
      <c r="P17" s="239">
        <f t="shared" si="4"/>
        <v>4.8499999999999996</v>
      </c>
      <c r="Q17" s="219"/>
      <c r="R17" s="209">
        <f t="shared" si="5"/>
        <v>5.35</v>
      </c>
      <c r="S17" s="21" t="s">
        <v>200</v>
      </c>
      <c r="T17" s="17">
        <f t="shared" si="0"/>
        <v>13</v>
      </c>
      <c r="U17" s="242" t="s">
        <v>200</v>
      </c>
      <c r="W17" s="31"/>
      <c r="X17" s="27">
        <f t="shared" si="6"/>
        <v>0.5</v>
      </c>
      <c r="Y17" s="27">
        <f t="shared" si="1"/>
        <v>4.8499999999999996</v>
      </c>
      <c r="Z17" s="27">
        <f t="shared" si="1"/>
        <v>0</v>
      </c>
      <c r="AA17" s="27">
        <f t="shared" si="1"/>
        <v>5.35</v>
      </c>
    </row>
    <row r="18" spans="1:28" ht="24.95" customHeight="1">
      <c r="A18" s="28">
        <f>Seznam!B82</f>
        <v>12</v>
      </c>
      <c r="B18" s="238" t="str">
        <f>Seznam!C82</f>
        <v>Štěpánová Viktorie</v>
      </c>
      <c r="C18" s="238">
        <f>Seznam!D82</f>
        <v>2008</v>
      </c>
      <c r="D18" s="238" t="str">
        <f>Seznam!E82</f>
        <v>TJ Bohemians Praha</v>
      </c>
      <c r="E18" s="238" t="str">
        <f>Seznam!F82</f>
        <v>CZE</v>
      </c>
      <c r="F18" s="9"/>
      <c r="G18" s="204">
        <v>1.7</v>
      </c>
      <c r="H18" s="205">
        <v>0.6</v>
      </c>
      <c r="I18" s="206">
        <f t="shared" si="2"/>
        <v>2.2999999999999998</v>
      </c>
      <c r="J18" s="217">
        <v>1</v>
      </c>
      <c r="K18" s="218">
        <v>3.9</v>
      </c>
      <c r="L18" s="219">
        <v>3.1</v>
      </c>
      <c r="M18" s="220">
        <v>3.3</v>
      </c>
      <c r="N18" s="220">
        <v>3.8</v>
      </c>
      <c r="O18" s="221">
        <f t="shared" si="3"/>
        <v>3.55</v>
      </c>
      <c r="P18" s="239">
        <f t="shared" si="4"/>
        <v>5.45</v>
      </c>
      <c r="Q18" s="219"/>
      <c r="R18" s="209">
        <f t="shared" si="5"/>
        <v>7.75</v>
      </c>
      <c r="S18" s="21" t="s">
        <v>200</v>
      </c>
      <c r="T18" s="17">
        <f t="shared" si="0"/>
        <v>3</v>
      </c>
      <c r="U18" s="242" t="s">
        <v>200</v>
      </c>
      <c r="W18" s="31"/>
      <c r="X18" s="27">
        <f t="shared" si="6"/>
        <v>2.2999999999999998</v>
      </c>
      <c r="Y18" s="27">
        <f t="shared" si="1"/>
        <v>5.45</v>
      </c>
      <c r="Z18" s="27">
        <f t="shared" si="1"/>
        <v>0</v>
      </c>
      <c r="AA18" s="27">
        <f t="shared" si="1"/>
        <v>7.75</v>
      </c>
    </row>
    <row r="19" spans="1:28" ht="24.95" customHeight="1">
      <c r="A19" s="28">
        <f>Seznam!B83</f>
        <v>13</v>
      </c>
      <c r="B19" s="238" t="str">
        <f>Seznam!C83</f>
        <v>Kurpiers Francesca</v>
      </c>
      <c r="C19" s="238">
        <f>Seznam!D83</f>
        <v>2008</v>
      </c>
      <c r="D19" s="238" t="str">
        <f>Seznam!E83</f>
        <v>SKMG Chodov Praha</v>
      </c>
      <c r="E19" s="238" t="str">
        <f>Seznam!F83</f>
        <v>CZE</v>
      </c>
      <c r="F19" s="9"/>
      <c r="G19" s="204">
        <v>1.1000000000000001</v>
      </c>
      <c r="H19" s="205">
        <v>0.5</v>
      </c>
      <c r="I19" s="206">
        <f t="shared" si="2"/>
        <v>1.6</v>
      </c>
      <c r="J19" s="217">
        <v>1.1000000000000001</v>
      </c>
      <c r="K19" s="218">
        <v>3.3</v>
      </c>
      <c r="L19" s="219">
        <v>3.3</v>
      </c>
      <c r="M19" s="220">
        <v>3</v>
      </c>
      <c r="N19" s="220">
        <v>3.4</v>
      </c>
      <c r="O19" s="221">
        <f t="shared" si="3"/>
        <v>3.3</v>
      </c>
      <c r="P19" s="239">
        <f t="shared" si="4"/>
        <v>5.6000000000000005</v>
      </c>
      <c r="Q19" s="219"/>
      <c r="R19" s="209">
        <f t="shared" si="5"/>
        <v>7.2000000000000011</v>
      </c>
      <c r="S19" s="21" t="s">
        <v>200</v>
      </c>
      <c r="T19" s="17">
        <f t="shared" si="0"/>
        <v>8</v>
      </c>
      <c r="U19" s="242" t="s">
        <v>200</v>
      </c>
      <c r="W19" s="31"/>
      <c r="X19" s="27">
        <f t="shared" si="6"/>
        <v>1.6</v>
      </c>
      <c r="Y19" s="27">
        <f t="shared" si="1"/>
        <v>5.6000000000000005</v>
      </c>
      <c r="Z19" s="27">
        <f t="shared" si="1"/>
        <v>0</v>
      </c>
      <c r="AA19" s="27">
        <f t="shared" si="1"/>
        <v>7.2000000000000011</v>
      </c>
    </row>
    <row r="20" spans="1:28" ht="24.95" customHeight="1">
      <c r="A20" s="28">
        <f>Seznam!B84</f>
        <v>14</v>
      </c>
      <c r="B20" s="238" t="str">
        <f>Seznam!C84</f>
        <v>Sommerová Kateřina</v>
      </c>
      <c r="C20" s="238">
        <f>Seznam!D84</f>
        <v>2008</v>
      </c>
      <c r="D20" s="238" t="str">
        <f>Seznam!E84</f>
        <v>TJ Sokol Bedřichov</v>
      </c>
      <c r="E20" s="238" t="str">
        <f>Seznam!F84</f>
        <v>CZE</v>
      </c>
      <c r="F20" s="9"/>
      <c r="G20" s="204">
        <v>0.5</v>
      </c>
      <c r="H20" s="205">
        <v>0</v>
      </c>
      <c r="I20" s="206">
        <f t="shared" si="2"/>
        <v>0.5</v>
      </c>
      <c r="J20" s="217">
        <v>1.6</v>
      </c>
      <c r="K20" s="218">
        <v>3.7</v>
      </c>
      <c r="L20" s="219">
        <v>3.4</v>
      </c>
      <c r="M20" s="220">
        <v>3.9</v>
      </c>
      <c r="N20" s="220">
        <v>4.5</v>
      </c>
      <c r="O20" s="221">
        <f t="shared" si="3"/>
        <v>3.8</v>
      </c>
      <c r="P20" s="239">
        <f t="shared" si="4"/>
        <v>4.6000000000000005</v>
      </c>
      <c r="Q20" s="219"/>
      <c r="R20" s="209">
        <f t="shared" si="5"/>
        <v>5.1000000000000005</v>
      </c>
      <c r="S20" s="21" t="s">
        <v>200</v>
      </c>
      <c r="T20" s="17">
        <f t="shared" si="0"/>
        <v>15</v>
      </c>
      <c r="U20" s="242" t="s">
        <v>200</v>
      </c>
      <c r="W20" s="31"/>
      <c r="X20" s="27">
        <f t="shared" si="6"/>
        <v>0.5</v>
      </c>
      <c r="Y20" s="27">
        <f t="shared" si="1"/>
        <v>4.6000000000000005</v>
      </c>
      <c r="Z20" s="27">
        <f t="shared" si="1"/>
        <v>0</v>
      </c>
      <c r="AA20" s="27">
        <f t="shared" si="1"/>
        <v>5.1000000000000005</v>
      </c>
    </row>
    <row r="21" spans="1:28" ht="24.95" customHeight="1">
      <c r="A21" s="28">
        <f>Seznam!B85</f>
        <v>15</v>
      </c>
      <c r="B21" s="238" t="str">
        <f>Seznam!C85</f>
        <v>Lněničková Anna</v>
      </c>
      <c r="C21" s="238">
        <f>Seznam!D85</f>
        <v>2008</v>
      </c>
      <c r="D21" s="238" t="str">
        <f>Seznam!E85</f>
        <v>Sokol Praha VII</v>
      </c>
      <c r="E21" s="238" t="str">
        <f>Seznam!F85</f>
        <v>CZE</v>
      </c>
      <c r="F21" s="9"/>
      <c r="G21" s="204">
        <v>0.6</v>
      </c>
      <c r="H21" s="205">
        <v>1.4</v>
      </c>
      <c r="I21" s="206">
        <f t="shared" si="2"/>
        <v>2</v>
      </c>
      <c r="J21" s="217">
        <v>2</v>
      </c>
      <c r="K21" s="218">
        <v>4.4000000000000004</v>
      </c>
      <c r="L21" s="219">
        <v>4</v>
      </c>
      <c r="M21" s="220">
        <v>3.6</v>
      </c>
      <c r="N21" s="220">
        <v>2.6</v>
      </c>
      <c r="O21" s="221">
        <f t="shared" si="3"/>
        <v>3.8</v>
      </c>
      <c r="P21" s="239">
        <f t="shared" si="4"/>
        <v>4.2</v>
      </c>
      <c r="Q21" s="219"/>
      <c r="R21" s="209">
        <f t="shared" si="5"/>
        <v>6.2</v>
      </c>
      <c r="S21" s="21" t="s">
        <v>200</v>
      </c>
      <c r="T21" s="17">
        <f t="shared" si="0"/>
        <v>12</v>
      </c>
      <c r="U21" s="242" t="s">
        <v>200</v>
      </c>
      <c r="W21" s="31"/>
      <c r="X21" s="27">
        <f t="shared" si="6"/>
        <v>2</v>
      </c>
      <c r="Y21" s="27">
        <f t="shared" ref="Y21:AA28" si="9">P21</f>
        <v>4.2</v>
      </c>
      <c r="Z21" s="27">
        <f t="shared" si="9"/>
        <v>0</v>
      </c>
      <c r="AA21" s="27">
        <f t="shared" si="9"/>
        <v>6.2</v>
      </c>
    </row>
    <row r="22" spans="1:28" ht="24.95" customHeight="1">
      <c r="A22" s="28">
        <f>Seznam!B86</f>
        <v>16</v>
      </c>
      <c r="B22" s="238" t="str">
        <f>Seznam!C86</f>
        <v>Blažková Nikola</v>
      </c>
      <c r="C22" s="238">
        <f>Seznam!D86</f>
        <v>2008</v>
      </c>
      <c r="D22" s="238" t="str">
        <f>Seznam!E86</f>
        <v>RG Proactive Milevsko</v>
      </c>
      <c r="E22" s="238" t="str">
        <f>Seznam!F86</f>
        <v>CZE</v>
      </c>
      <c r="F22" s="9"/>
      <c r="G22" s="204">
        <v>0.6</v>
      </c>
      <c r="H22" s="205">
        <v>0.7</v>
      </c>
      <c r="I22" s="206">
        <f t="shared" si="2"/>
        <v>1.2999999999999998</v>
      </c>
      <c r="J22" s="217">
        <v>1.9</v>
      </c>
      <c r="K22" s="218">
        <v>4</v>
      </c>
      <c r="L22" s="219">
        <v>4.3</v>
      </c>
      <c r="M22" s="220">
        <v>3.5</v>
      </c>
      <c r="N22" s="220">
        <v>5.0999999999999996</v>
      </c>
      <c r="O22" s="221">
        <f t="shared" si="3"/>
        <v>4.1500000000000004</v>
      </c>
      <c r="P22" s="239">
        <f t="shared" si="4"/>
        <v>3.9499999999999993</v>
      </c>
      <c r="Q22" s="219"/>
      <c r="R22" s="209">
        <f t="shared" si="5"/>
        <v>5.2499999999999991</v>
      </c>
      <c r="S22" s="21" t="s">
        <v>200</v>
      </c>
      <c r="T22" s="17">
        <f t="shared" si="0"/>
        <v>14</v>
      </c>
      <c r="U22" s="242" t="s">
        <v>200</v>
      </c>
      <c r="W22" s="31"/>
      <c r="X22" s="27">
        <f t="shared" si="6"/>
        <v>1.2999999999999998</v>
      </c>
      <c r="Y22" s="27">
        <f t="shared" si="9"/>
        <v>3.9499999999999993</v>
      </c>
      <c r="Z22" s="27">
        <f t="shared" si="9"/>
        <v>0</v>
      </c>
      <c r="AA22" s="27">
        <f t="shared" si="9"/>
        <v>5.2499999999999991</v>
      </c>
    </row>
    <row r="23" spans="1:28" ht="24.95" customHeight="1">
      <c r="A23" s="28">
        <f>Seznam!B87</f>
        <v>17</v>
      </c>
      <c r="B23" s="238" t="str">
        <f>Seznam!C87</f>
        <v>Králová Karin</v>
      </c>
      <c r="C23" s="238">
        <f>Seznam!D87</f>
        <v>2008</v>
      </c>
      <c r="D23" s="238" t="str">
        <f>Seznam!E87</f>
        <v>RG Proactive Milevsko</v>
      </c>
      <c r="E23" s="238" t="str">
        <f>Seznam!F87</f>
        <v>CZE</v>
      </c>
      <c r="F23" s="9"/>
      <c r="G23" s="204">
        <v>1.1000000000000001</v>
      </c>
      <c r="H23" s="205">
        <v>0.9</v>
      </c>
      <c r="I23" s="206">
        <f t="shared" si="2"/>
        <v>2</v>
      </c>
      <c r="J23" s="217">
        <v>0.7</v>
      </c>
      <c r="K23" s="218">
        <v>3.8</v>
      </c>
      <c r="L23" s="219">
        <v>2.6</v>
      </c>
      <c r="M23" s="220">
        <v>2.9</v>
      </c>
      <c r="N23" s="220">
        <v>3.6</v>
      </c>
      <c r="O23" s="221">
        <f t="shared" si="3"/>
        <v>3.25</v>
      </c>
      <c r="P23" s="239">
        <f t="shared" si="4"/>
        <v>6.0500000000000007</v>
      </c>
      <c r="Q23" s="219"/>
      <c r="R23" s="209">
        <f t="shared" si="5"/>
        <v>8.0500000000000007</v>
      </c>
      <c r="S23" s="21" t="s">
        <v>200</v>
      </c>
      <c r="T23" s="17">
        <f t="shared" si="0"/>
        <v>2</v>
      </c>
      <c r="U23" s="242" t="s">
        <v>200</v>
      </c>
      <c r="W23" s="31"/>
      <c r="X23" s="27">
        <f t="shared" si="6"/>
        <v>2</v>
      </c>
      <c r="Y23" s="27">
        <f t="shared" si="9"/>
        <v>6.0500000000000007</v>
      </c>
      <c r="Z23" s="27">
        <f t="shared" si="9"/>
        <v>0</v>
      </c>
      <c r="AA23" s="27">
        <f t="shared" si="9"/>
        <v>8.0500000000000007</v>
      </c>
    </row>
    <row r="24" spans="1:28" ht="24.95" customHeight="1">
      <c r="A24" s="28">
        <f>Seznam!B88</f>
        <v>18</v>
      </c>
      <c r="B24" s="238" t="str">
        <f>Seznam!C88</f>
        <v>Tomsová Laura</v>
      </c>
      <c r="C24" s="238">
        <f>Seznam!D88</f>
        <v>2008</v>
      </c>
      <c r="D24" s="238" t="str">
        <f>Seznam!E88</f>
        <v>TJ Bohemians Praha</v>
      </c>
      <c r="E24" s="238" t="str">
        <f>Seznam!F88</f>
        <v>CZE</v>
      </c>
      <c r="F24" s="9"/>
      <c r="G24" s="204">
        <v>1.2</v>
      </c>
      <c r="H24" s="205">
        <v>0.5</v>
      </c>
      <c r="I24" s="206">
        <f t="shared" si="2"/>
        <v>1.7</v>
      </c>
      <c r="J24" s="217">
        <v>1.5</v>
      </c>
      <c r="K24" s="218">
        <v>4.2</v>
      </c>
      <c r="L24" s="219">
        <v>3.6</v>
      </c>
      <c r="M24" s="220">
        <v>3.7</v>
      </c>
      <c r="N24" s="220">
        <v>5.3</v>
      </c>
      <c r="O24" s="221">
        <f t="shared" si="3"/>
        <v>3.95</v>
      </c>
      <c r="P24" s="239">
        <f t="shared" si="4"/>
        <v>4.55</v>
      </c>
      <c r="Q24" s="219"/>
      <c r="R24" s="209">
        <f t="shared" si="5"/>
        <v>6.25</v>
      </c>
      <c r="S24" s="21" t="s">
        <v>200</v>
      </c>
      <c r="T24" s="17">
        <f t="shared" si="0"/>
        <v>10</v>
      </c>
      <c r="U24" s="242" t="s">
        <v>200</v>
      </c>
      <c r="W24" s="31"/>
      <c r="X24" s="27">
        <f t="shared" si="6"/>
        <v>1.7</v>
      </c>
      <c r="Y24" s="27">
        <f t="shared" si="9"/>
        <v>4.55</v>
      </c>
      <c r="Z24" s="27">
        <f t="shared" si="9"/>
        <v>0</v>
      </c>
      <c r="AA24" s="27">
        <f t="shared" si="9"/>
        <v>6.25</v>
      </c>
    </row>
    <row r="25" spans="1:28" ht="24.95" customHeight="1">
      <c r="A25" s="28">
        <f>Seznam!B89</f>
        <v>19</v>
      </c>
      <c r="B25" s="238" t="str">
        <f>Seznam!C89</f>
        <v>Pouzarová Leona</v>
      </c>
      <c r="C25" s="238">
        <f>Seznam!D89</f>
        <v>2008</v>
      </c>
      <c r="D25" s="238" t="str">
        <f>Seznam!E89</f>
        <v xml:space="preserve">SKMG Máj České Budějovice </v>
      </c>
      <c r="E25" s="238" t="str">
        <f>Seznam!F89</f>
        <v>CZE</v>
      </c>
      <c r="F25" s="9"/>
      <c r="G25" s="204">
        <v>1.8</v>
      </c>
      <c r="H25" s="205">
        <v>0.8</v>
      </c>
      <c r="I25" s="206">
        <f t="shared" si="2"/>
        <v>2.6</v>
      </c>
      <c r="J25" s="217">
        <v>1.8</v>
      </c>
      <c r="K25" s="218">
        <v>3.6</v>
      </c>
      <c r="L25" s="219">
        <v>3.4</v>
      </c>
      <c r="M25" s="220">
        <v>3</v>
      </c>
      <c r="N25" s="220">
        <v>3.1</v>
      </c>
      <c r="O25" s="221">
        <f t="shared" si="3"/>
        <v>3.25</v>
      </c>
      <c r="P25" s="239">
        <f t="shared" si="4"/>
        <v>4.9499999999999993</v>
      </c>
      <c r="Q25" s="219"/>
      <c r="R25" s="209">
        <f t="shared" si="5"/>
        <v>7.5499999999999989</v>
      </c>
      <c r="S25" s="21" t="s">
        <v>200</v>
      </c>
      <c r="T25" s="17">
        <f t="shared" si="0"/>
        <v>5</v>
      </c>
      <c r="U25" s="242" t="s">
        <v>200</v>
      </c>
      <c r="W25" s="31"/>
      <c r="X25" s="27">
        <f t="shared" si="6"/>
        <v>2.6</v>
      </c>
      <c r="Y25" s="27">
        <f t="shared" si="9"/>
        <v>4.9499999999999993</v>
      </c>
      <c r="Z25" s="27">
        <f t="shared" si="9"/>
        <v>0</v>
      </c>
      <c r="AA25" s="27">
        <f t="shared" si="9"/>
        <v>7.5499999999999989</v>
      </c>
    </row>
    <row r="26" spans="1:28" ht="24.95" customHeight="1">
      <c r="A26" s="28">
        <f>Seznam!B90</f>
        <v>20</v>
      </c>
      <c r="B26" s="238" t="str">
        <f>Seznam!C90</f>
        <v>Štěpánková Aneta</v>
      </c>
      <c r="C26" s="238">
        <f>Seznam!D90</f>
        <v>2008</v>
      </c>
      <c r="D26" s="238" t="str">
        <f>Seznam!E90</f>
        <v>TJ Hostivař Praha</v>
      </c>
      <c r="E26" s="238" t="str">
        <f>Seznam!F90</f>
        <v>CZE</v>
      </c>
      <c r="F26" s="9"/>
      <c r="G26" s="204">
        <v>1.5</v>
      </c>
      <c r="H26" s="205">
        <v>0.9</v>
      </c>
      <c r="I26" s="206">
        <f t="shared" si="2"/>
        <v>2.4</v>
      </c>
      <c r="J26" s="217">
        <v>1.5</v>
      </c>
      <c r="K26" s="218">
        <v>2.6</v>
      </c>
      <c r="L26" s="219">
        <v>2.4</v>
      </c>
      <c r="M26" s="220">
        <v>2.9</v>
      </c>
      <c r="N26" s="220">
        <v>2.6</v>
      </c>
      <c r="O26" s="221">
        <f t="shared" si="3"/>
        <v>2.6</v>
      </c>
      <c r="P26" s="239">
        <f t="shared" si="4"/>
        <v>5.9</v>
      </c>
      <c r="Q26" s="219"/>
      <c r="R26" s="209">
        <f t="shared" si="5"/>
        <v>8.3000000000000007</v>
      </c>
      <c r="S26" s="21" t="s">
        <v>200</v>
      </c>
      <c r="T26" s="17">
        <f t="shared" si="0"/>
        <v>1</v>
      </c>
      <c r="U26" s="242" t="s">
        <v>200</v>
      </c>
      <c r="W26" s="31"/>
      <c r="X26" s="27">
        <f t="shared" si="6"/>
        <v>2.4</v>
      </c>
      <c r="Y26" s="27">
        <f t="shared" si="9"/>
        <v>5.9</v>
      </c>
      <c r="Z26" s="27">
        <f t="shared" si="9"/>
        <v>0</v>
      </c>
      <c r="AA26" s="27">
        <f t="shared" si="9"/>
        <v>8.3000000000000007</v>
      </c>
    </row>
    <row r="27" spans="1:28" ht="24.95" customHeight="1">
      <c r="A27" s="28">
        <f>Seznam!B91</f>
        <v>21</v>
      </c>
      <c r="B27" s="238" t="str">
        <f>Seznam!C91</f>
        <v>Hosová Stella</v>
      </c>
      <c r="C27" s="238">
        <f>Seznam!D91</f>
        <v>2008</v>
      </c>
      <c r="D27" s="238" t="str">
        <f>Seznam!E91</f>
        <v>Sokol Praha VII</v>
      </c>
      <c r="E27" s="238" t="str">
        <f>Seznam!F91</f>
        <v>CZE</v>
      </c>
      <c r="F27" s="9"/>
      <c r="G27" s="204">
        <v>0.3</v>
      </c>
      <c r="H27" s="205">
        <v>1</v>
      </c>
      <c r="I27" s="206">
        <f t="shared" si="2"/>
        <v>1.3</v>
      </c>
      <c r="J27" s="217">
        <v>2.8</v>
      </c>
      <c r="K27" s="218">
        <v>4.8</v>
      </c>
      <c r="L27" s="219">
        <v>4.5</v>
      </c>
      <c r="M27" s="220">
        <v>4.5</v>
      </c>
      <c r="N27" s="220">
        <v>4.5</v>
      </c>
      <c r="O27" s="221">
        <f t="shared" si="3"/>
        <v>4.5</v>
      </c>
      <c r="P27" s="239">
        <f t="shared" si="4"/>
        <v>2.7</v>
      </c>
      <c r="Q27" s="219"/>
      <c r="R27" s="209">
        <f t="shared" si="5"/>
        <v>4</v>
      </c>
      <c r="S27" s="21" t="s">
        <v>200</v>
      </c>
      <c r="T27" s="17">
        <f t="shared" si="0"/>
        <v>18</v>
      </c>
      <c r="U27" s="242" t="s">
        <v>200</v>
      </c>
      <c r="W27" s="31"/>
      <c r="X27" s="27">
        <f t="shared" si="6"/>
        <v>1.3</v>
      </c>
      <c r="Y27" s="27">
        <f t="shared" si="9"/>
        <v>2.7</v>
      </c>
      <c r="Z27" s="27">
        <f t="shared" si="9"/>
        <v>0</v>
      </c>
      <c r="AA27" s="27">
        <f t="shared" si="9"/>
        <v>4</v>
      </c>
    </row>
    <row r="28" spans="1:28" ht="24.95" customHeight="1">
      <c r="A28" s="28">
        <f>Seznam!B92</f>
        <v>22</v>
      </c>
      <c r="B28" s="238" t="str">
        <f>Seznam!C92</f>
        <v>Šimáková Aneta</v>
      </c>
      <c r="C28" s="238">
        <f>Seznam!D92</f>
        <v>2008</v>
      </c>
      <c r="D28" s="238" t="str">
        <f>Seznam!E92</f>
        <v>RG Proactive Milevsko</v>
      </c>
      <c r="E28" s="238" t="str">
        <f>Seznam!F92</f>
        <v>CZE</v>
      </c>
      <c r="F28" s="9" t="str">
        <f t="shared" si="7"/>
        <v xml:space="preserve"> </v>
      </c>
      <c r="G28" s="204">
        <v>1.2</v>
      </c>
      <c r="H28" s="205">
        <v>0.9</v>
      </c>
      <c r="I28" s="206">
        <f t="shared" si="2"/>
        <v>2.1</v>
      </c>
      <c r="J28" s="217">
        <v>1.3</v>
      </c>
      <c r="K28" s="218">
        <v>4</v>
      </c>
      <c r="L28" s="219">
        <v>4.3</v>
      </c>
      <c r="M28" s="220">
        <v>4</v>
      </c>
      <c r="N28" s="220">
        <v>4.2</v>
      </c>
      <c r="O28" s="221">
        <f t="shared" si="3"/>
        <v>4.0999999999999996</v>
      </c>
      <c r="P28" s="239">
        <f t="shared" si="4"/>
        <v>4.5999999999999996</v>
      </c>
      <c r="Q28" s="219"/>
      <c r="R28" s="209">
        <f t="shared" si="5"/>
        <v>6.6999999999999993</v>
      </c>
      <c r="S28" s="21" t="s">
        <v>200</v>
      </c>
      <c r="T28" s="17">
        <f t="shared" si="0"/>
        <v>9</v>
      </c>
      <c r="U28" s="242" t="s">
        <v>200</v>
      </c>
      <c r="W28" s="31" t="str">
        <f t="shared" si="8"/>
        <v xml:space="preserve"> </v>
      </c>
      <c r="X28" s="27">
        <f t="shared" si="6"/>
        <v>2.1</v>
      </c>
      <c r="Y28" s="27">
        <f t="shared" si="9"/>
        <v>4.5999999999999996</v>
      </c>
      <c r="Z28" s="27">
        <f t="shared" si="9"/>
        <v>0</v>
      </c>
      <c r="AA28" s="27">
        <f t="shared" si="9"/>
        <v>6.6999999999999993</v>
      </c>
    </row>
    <row r="29" spans="1:28" s="160" customFormat="1" ht="81.75" customHeight="1" thickBot="1">
      <c r="C29" s="162"/>
      <c r="F29" s="161"/>
      <c r="G29" s="163"/>
      <c r="H29" s="163"/>
      <c r="I29" s="163"/>
      <c r="J29" s="163"/>
      <c r="K29" s="164"/>
      <c r="L29" s="181"/>
      <c r="M29" s="181"/>
      <c r="N29" s="181"/>
      <c r="O29" s="181"/>
      <c r="P29" s="181"/>
      <c r="Q29" s="164"/>
    </row>
    <row r="30" spans="1:28" ht="16.5" customHeight="1">
      <c r="A30" s="460" t="s">
        <v>0</v>
      </c>
      <c r="B30" s="462" t="s">
        <v>1</v>
      </c>
      <c r="C30" s="464" t="s">
        <v>2</v>
      </c>
      <c r="D30" s="462" t="s">
        <v>3</v>
      </c>
      <c r="E30" s="466" t="s">
        <v>4</v>
      </c>
      <c r="F30" s="466" t="s">
        <v>191</v>
      </c>
      <c r="G30" s="226" t="str">
        <f>Kat4S2</f>
        <v>sestava s libovolným náčiním</v>
      </c>
      <c r="H30" s="22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9"/>
      <c r="T30" s="458" t="s">
        <v>12</v>
      </c>
      <c r="U30" s="458" t="s">
        <v>1300</v>
      </c>
    </row>
    <row r="31" spans="1:28" ht="16.5" customHeight="1" thickBot="1">
      <c r="A31" s="461">
        <v>0</v>
      </c>
      <c r="B31" s="463">
        <v>0</v>
      </c>
      <c r="C31" s="465">
        <v>0</v>
      </c>
      <c r="D31" s="463">
        <v>0</v>
      </c>
      <c r="E31" s="467">
        <v>0</v>
      </c>
      <c r="F31" s="467">
        <v>0</v>
      </c>
      <c r="G31" s="224" t="s">
        <v>1257</v>
      </c>
      <c r="H31" s="222" t="s">
        <v>1262</v>
      </c>
      <c r="I31" s="223" t="s">
        <v>8</v>
      </c>
      <c r="J31" s="15" t="s">
        <v>1258</v>
      </c>
      <c r="K31" s="15" t="s">
        <v>9</v>
      </c>
      <c r="L31" s="15" t="s">
        <v>10</v>
      </c>
      <c r="M31" s="15" t="s">
        <v>1259</v>
      </c>
      <c r="N31" s="15" t="s">
        <v>1260</v>
      </c>
      <c r="O31" s="223" t="s">
        <v>1261</v>
      </c>
      <c r="P31" s="15" t="s">
        <v>11</v>
      </c>
      <c r="Q31" s="229" t="s">
        <v>5</v>
      </c>
      <c r="R31" s="223" t="s">
        <v>6</v>
      </c>
      <c r="S31" s="230" t="s">
        <v>13</v>
      </c>
      <c r="T31" s="459"/>
      <c r="U31" s="459"/>
      <c r="W31" s="30" t="s">
        <v>192</v>
      </c>
      <c r="X31" s="30" t="s">
        <v>8</v>
      </c>
      <c r="Y31" s="30" t="s">
        <v>11</v>
      </c>
      <c r="Z31" s="30" t="s">
        <v>193</v>
      </c>
      <c r="AA31" s="30" t="s">
        <v>13</v>
      </c>
      <c r="AB31" s="30" t="s">
        <v>6</v>
      </c>
    </row>
    <row r="32" spans="1:28" ht="24.95" customHeight="1">
      <c r="A32" s="28">
        <f>Seznam!B73</f>
        <v>1</v>
      </c>
      <c r="B32" s="238" t="str">
        <f>Seznam!C73</f>
        <v>Matúšová Ema</v>
      </c>
      <c r="C32" s="238">
        <f>Seznam!D73</f>
        <v>2008</v>
      </c>
      <c r="D32" s="238" t="str">
        <f>Seznam!E73</f>
        <v>TJ Bohemians Praha</v>
      </c>
      <c r="E32" s="238" t="str">
        <f>Seznam!F73</f>
        <v>CZE</v>
      </c>
      <c r="F32" s="197" t="s">
        <v>1606</v>
      </c>
      <c r="G32" s="204">
        <v>0.7</v>
      </c>
      <c r="H32" s="205">
        <v>0.7</v>
      </c>
      <c r="I32" s="206">
        <f>G32+H32</f>
        <v>1.4</v>
      </c>
      <c r="J32" s="217">
        <v>3.5</v>
      </c>
      <c r="K32" s="218">
        <v>3.3</v>
      </c>
      <c r="L32" s="219">
        <v>4</v>
      </c>
      <c r="M32" s="220">
        <v>4.4000000000000004</v>
      </c>
      <c r="N32" s="220">
        <v>4.8</v>
      </c>
      <c r="O32" s="221">
        <f>IF($O$2=2,TRUNC(SUM(K32:L32)/2*1000)/1000,IF($O$2=3,TRUNC(SUM(K32:M32)/3*1000)/1000,IF($O$2=4,TRUNC(MEDIAN(K32:N32)*1000)/1000,"???")))</f>
        <v>4.2</v>
      </c>
      <c r="P32" s="225">
        <f>IF(AND(J32=0,O32=0),0,IF(($Q$2-J32-O32)&lt;0,0,$Q$2-J32-O32))</f>
        <v>2.2999999999999998</v>
      </c>
      <c r="Q32" s="219"/>
      <c r="R32" s="209">
        <f>I32+P32-Q32</f>
        <v>3.6999999999999997</v>
      </c>
      <c r="S32" s="21">
        <f t="shared" ref="S32:S51" si="10">R9+R32</f>
        <v>11.2</v>
      </c>
      <c r="T32" s="17">
        <f t="shared" ref="T32:T51" si="11">RANK(R32,$R$32:$R$51)</f>
        <v>14</v>
      </c>
      <c r="U32" s="22">
        <f t="shared" ref="U32:U51" si="12">RANK(S32,$S$32:$S$51)</f>
        <v>10</v>
      </c>
      <c r="W32" s="31" t="str">
        <f t="shared" ref="W32:W51" si="13">F32</f>
        <v>Obruč</v>
      </c>
      <c r="X32" s="27">
        <f>I32</f>
        <v>1.4</v>
      </c>
      <c r="Y32" s="27">
        <f t="shared" ref="Y32:AB43" si="14">P32</f>
        <v>2.2999999999999998</v>
      </c>
      <c r="Z32" s="27">
        <f t="shared" si="14"/>
        <v>0</v>
      </c>
      <c r="AA32" s="27">
        <f t="shared" si="14"/>
        <v>3.6999999999999997</v>
      </c>
      <c r="AB32" s="27">
        <f t="shared" si="14"/>
        <v>11.2</v>
      </c>
    </row>
    <row r="33" spans="1:28" ht="24.95" customHeight="1">
      <c r="A33" s="28">
        <f>Seznam!B74</f>
        <v>2</v>
      </c>
      <c r="B33" s="238" t="str">
        <f>Seznam!C74</f>
        <v>Říhová Karolína</v>
      </c>
      <c r="C33" s="238">
        <f>Seznam!D74</f>
        <v>2008</v>
      </c>
      <c r="D33" s="238" t="str">
        <f>Seznam!E74</f>
        <v xml:space="preserve">SKMG Máj České Budějovice </v>
      </c>
      <c r="E33" s="238" t="str">
        <f>Seznam!F74</f>
        <v>CZE</v>
      </c>
      <c r="F33" s="197" t="s">
        <v>1606</v>
      </c>
      <c r="G33" s="204">
        <v>1.1000000000000001</v>
      </c>
      <c r="H33" s="205">
        <v>0.7</v>
      </c>
      <c r="I33" s="206">
        <f t="shared" ref="I33:I51" si="15">G33+H33</f>
        <v>1.8</v>
      </c>
      <c r="J33" s="217">
        <v>2.9</v>
      </c>
      <c r="K33" s="218">
        <v>3.1</v>
      </c>
      <c r="L33" s="219">
        <v>2.4</v>
      </c>
      <c r="M33" s="220">
        <v>3.1</v>
      </c>
      <c r="N33" s="220">
        <v>3.2</v>
      </c>
      <c r="O33" s="221">
        <f t="shared" ref="O33:O51" si="16">IF($O$2=2,TRUNC(SUM(K33:L33)/2*1000)/1000,IF($O$2=3,TRUNC(SUM(K33:M33)/3*1000)/1000,IF($O$2=4,TRUNC(MEDIAN(K33:N33)*1000)/1000,"???")))</f>
        <v>3.1</v>
      </c>
      <c r="P33" s="225">
        <f t="shared" ref="P33:P51" si="17">IF(AND(J33=0,O33=0),0,IF(($Q$2-J33-O33)&lt;0,0,$Q$2-J33-O33))</f>
        <v>3.9999999999999996</v>
      </c>
      <c r="Q33" s="219"/>
      <c r="R33" s="209">
        <f t="shared" ref="R33:R51" si="18">I33+P33-Q33</f>
        <v>5.8</v>
      </c>
      <c r="S33" s="21">
        <f t="shared" si="10"/>
        <v>13.3</v>
      </c>
      <c r="T33" s="17">
        <f t="shared" si="11"/>
        <v>8</v>
      </c>
      <c r="U33" s="22">
        <f t="shared" si="12"/>
        <v>8</v>
      </c>
      <c r="W33" s="31" t="str">
        <f t="shared" si="13"/>
        <v>Obruč</v>
      </c>
      <c r="X33" s="27">
        <f t="shared" ref="X33:X51" si="19">I33</f>
        <v>1.8</v>
      </c>
      <c r="Y33" s="27">
        <f t="shared" si="14"/>
        <v>3.9999999999999996</v>
      </c>
      <c r="Z33" s="27">
        <f t="shared" si="14"/>
        <v>0</v>
      </c>
      <c r="AA33" s="27">
        <f t="shared" si="14"/>
        <v>5.8</v>
      </c>
      <c r="AB33" s="27">
        <f t="shared" si="14"/>
        <v>13.3</v>
      </c>
    </row>
    <row r="34" spans="1:28" ht="24.95" customHeight="1">
      <c r="A34" s="28">
        <f>Seznam!B75</f>
        <v>3</v>
      </c>
      <c r="B34" s="238" t="str">
        <f>Seznam!C75</f>
        <v>Vojáčková Eliška</v>
      </c>
      <c r="C34" s="238">
        <f>Seznam!D75</f>
        <v>2008</v>
      </c>
      <c r="D34" s="238" t="str">
        <f>Seznam!E75</f>
        <v>SK GymŠarm Plzeň</v>
      </c>
      <c r="E34" s="238" t="str">
        <f>Seznam!F75</f>
        <v>CZE</v>
      </c>
      <c r="F34" s="197" t="s">
        <v>1606</v>
      </c>
      <c r="G34" s="204">
        <v>0.8</v>
      </c>
      <c r="H34" s="205">
        <v>0.5</v>
      </c>
      <c r="I34" s="206">
        <f t="shared" si="15"/>
        <v>1.3</v>
      </c>
      <c r="J34" s="217">
        <v>3.8</v>
      </c>
      <c r="K34" s="218">
        <v>4.3</v>
      </c>
      <c r="L34" s="219">
        <v>3.8</v>
      </c>
      <c r="M34" s="220">
        <v>5.3</v>
      </c>
      <c r="N34" s="220">
        <v>3.8</v>
      </c>
      <c r="O34" s="221">
        <f t="shared" si="16"/>
        <v>4.05</v>
      </c>
      <c r="P34" s="225">
        <f t="shared" si="17"/>
        <v>2.1500000000000004</v>
      </c>
      <c r="Q34" s="219"/>
      <c r="R34" s="209">
        <f t="shared" si="18"/>
        <v>3.45</v>
      </c>
      <c r="S34" s="21">
        <f t="shared" si="10"/>
        <v>8.3500000000000014</v>
      </c>
      <c r="T34" s="17">
        <f t="shared" si="11"/>
        <v>16</v>
      </c>
      <c r="U34" s="22">
        <f t="shared" si="12"/>
        <v>17</v>
      </c>
      <c r="W34" s="31" t="str">
        <f t="shared" si="13"/>
        <v>Obruč</v>
      </c>
      <c r="X34" s="27">
        <f t="shared" si="19"/>
        <v>1.3</v>
      </c>
      <c r="Y34" s="27">
        <f t="shared" si="14"/>
        <v>2.1500000000000004</v>
      </c>
      <c r="Z34" s="27">
        <f t="shared" si="14"/>
        <v>0</v>
      </c>
      <c r="AA34" s="27">
        <f t="shared" si="14"/>
        <v>3.45</v>
      </c>
      <c r="AB34" s="27">
        <f t="shared" si="14"/>
        <v>8.3500000000000014</v>
      </c>
    </row>
    <row r="35" spans="1:28" ht="24.95" customHeight="1">
      <c r="A35" s="28">
        <f>Seznam!B76</f>
        <v>4</v>
      </c>
      <c r="B35" s="238" t="str">
        <f>Seznam!C76</f>
        <v>Krulišová Alice</v>
      </c>
      <c r="C35" s="238">
        <f>Seznam!D76</f>
        <v>2008</v>
      </c>
      <c r="D35" s="238" t="str">
        <f>Seznam!E76</f>
        <v>TJ ZŠ Hostivař Praha</v>
      </c>
      <c r="E35" s="238" t="str">
        <f>Seznam!F76</f>
        <v>CZE</v>
      </c>
      <c r="F35" s="197" t="s">
        <v>1606</v>
      </c>
      <c r="G35" s="204">
        <v>1.6</v>
      </c>
      <c r="H35" s="205">
        <v>1</v>
      </c>
      <c r="I35" s="206">
        <f t="shared" si="15"/>
        <v>2.6</v>
      </c>
      <c r="J35" s="217">
        <v>3.3</v>
      </c>
      <c r="K35" s="218">
        <v>3</v>
      </c>
      <c r="L35" s="219">
        <v>2.8</v>
      </c>
      <c r="M35" s="220">
        <v>2.5</v>
      </c>
      <c r="N35" s="220">
        <v>2.2000000000000002</v>
      </c>
      <c r="O35" s="221">
        <f t="shared" si="16"/>
        <v>2.65</v>
      </c>
      <c r="P35" s="225">
        <f t="shared" si="17"/>
        <v>4.0500000000000007</v>
      </c>
      <c r="Q35" s="219"/>
      <c r="R35" s="209">
        <f t="shared" si="18"/>
        <v>6.65</v>
      </c>
      <c r="S35" s="21">
        <f t="shared" si="10"/>
        <v>14.2</v>
      </c>
      <c r="T35" s="17">
        <f t="shared" si="11"/>
        <v>6</v>
      </c>
      <c r="U35" s="22">
        <f t="shared" si="12"/>
        <v>4</v>
      </c>
      <c r="W35" s="31" t="str">
        <f t="shared" si="13"/>
        <v>Obruč</v>
      </c>
      <c r="X35" s="27">
        <f t="shared" si="19"/>
        <v>2.6</v>
      </c>
      <c r="Y35" s="27">
        <f t="shared" si="14"/>
        <v>4.0500000000000007</v>
      </c>
      <c r="Z35" s="27">
        <f t="shared" si="14"/>
        <v>0</v>
      </c>
      <c r="AA35" s="27">
        <f t="shared" si="14"/>
        <v>6.65</v>
      </c>
      <c r="AB35" s="27">
        <f t="shared" si="14"/>
        <v>14.2</v>
      </c>
    </row>
    <row r="36" spans="1:28" ht="24.95" customHeight="1">
      <c r="A36" s="28">
        <f>Seznam!B77</f>
        <v>5</v>
      </c>
      <c r="B36" s="238" t="str">
        <f>Seznam!C77</f>
        <v>Antonová Julie</v>
      </c>
      <c r="C36" s="238">
        <f>Seznam!D77</f>
        <v>2008</v>
      </c>
      <c r="D36" s="238" t="str">
        <f>Seznam!E77</f>
        <v>SKMG Chodov Praha</v>
      </c>
      <c r="E36" s="238" t="str">
        <f>Seznam!F77</f>
        <v>CZE</v>
      </c>
      <c r="F36" s="197" t="s">
        <v>1606</v>
      </c>
      <c r="G36" s="204">
        <v>1.3</v>
      </c>
      <c r="H36" s="205">
        <v>0.6</v>
      </c>
      <c r="I36" s="206">
        <f t="shared" si="15"/>
        <v>1.9</v>
      </c>
      <c r="J36" s="217">
        <v>3.1</v>
      </c>
      <c r="K36" s="218">
        <v>3.8</v>
      </c>
      <c r="L36" s="219">
        <v>3.2</v>
      </c>
      <c r="M36" s="220">
        <v>2.9</v>
      </c>
      <c r="N36" s="220">
        <v>4.0999999999999996</v>
      </c>
      <c r="O36" s="221">
        <f t="shared" si="16"/>
        <v>3.5</v>
      </c>
      <c r="P36" s="225">
        <f t="shared" si="17"/>
        <v>3.4000000000000004</v>
      </c>
      <c r="Q36" s="219"/>
      <c r="R36" s="209">
        <f t="shared" si="18"/>
        <v>5.3000000000000007</v>
      </c>
      <c r="S36" s="21">
        <f t="shared" si="10"/>
        <v>10.050000000000001</v>
      </c>
      <c r="T36" s="17">
        <f t="shared" si="11"/>
        <v>9</v>
      </c>
      <c r="U36" s="22">
        <f t="shared" si="12"/>
        <v>12</v>
      </c>
      <c r="W36" s="31" t="str">
        <f t="shared" si="13"/>
        <v>Obruč</v>
      </c>
      <c r="X36" s="27">
        <f t="shared" si="19"/>
        <v>1.9</v>
      </c>
      <c r="Y36" s="27">
        <f t="shared" si="14"/>
        <v>3.4000000000000004</v>
      </c>
      <c r="Z36" s="27">
        <f t="shared" si="14"/>
        <v>0</v>
      </c>
      <c r="AA36" s="27">
        <f t="shared" si="14"/>
        <v>5.3000000000000007</v>
      </c>
      <c r="AB36" s="27">
        <f t="shared" si="14"/>
        <v>10.050000000000001</v>
      </c>
    </row>
    <row r="37" spans="1:28" ht="24.95" customHeight="1">
      <c r="A37" s="28">
        <f>Seznam!B78</f>
        <v>6</v>
      </c>
      <c r="B37" s="238" t="str">
        <f>Seznam!C78</f>
        <v>Klimešová Barbora</v>
      </c>
      <c r="C37" s="238">
        <f>Seznam!D78</f>
        <v>2008</v>
      </c>
      <c r="D37" s="238" t="str">
        <f>Seznam!E78</f>
        <v>TJ Sokol Bedřichov</v>
      </c>
      <c r="E37" s="238" t="str">
        <f>Seznam!F78</f>
        <v>CZE</v>
      </c>
      <c r="F37" s="197" t="s">
        <v>1606</v>
      </c>
      <c r="G37" s="204">
        <v>0.5</v>
      </c>
      <c r="H37" s="205">
        <v>0.5</v>
      </c>
      <c r="I37" s="206">
        <f t="shared" si="15"/>
        <v>1</v>
      </c>
      <c r="J37" s="217">
        <v>3.4</v>
      </c>
      <c r="K37" s="218">
        <v>3.7</v>
      </c>
      <c r="L37" s="219">
        <v>3.1</v>
      </c>
      <c r="M37" s="220">
        <v>3.4</v>
      </c>
      <c r="N37" s="220">
        <v>3.8</v>
      </c>
      <c r="O37" s="221">
        <f t="shared" si="16"/>
        <v>3.55</v>
      </c>
      <c r="P37" s="225">
        <f t="shared" si="17"/>
        <v>3.05</v>
      </c>
      <c r="Q37" s="219"/>
      <c r="R37" s="209">
        <f t="shared" si="18"/>
        <v>4.05</v>
      </c>
      <c r="S37" s="21">
        <f t="shared" si="10"/>
        <v>10.3</v>
      </c>
      <c r="T37" s="17">
        <f t="shared" si="11"/>
        <v>12</v>
      </c>
      <c r="U37" s="22">
        <f t="shared" si="12"/>
        <v>11</v>
      </c>
      <c r="W37" s="31" t="str">
        <f t="shared" si="13"/>
        <v>Obruč</v>
      </c>
      <c r="X37" s="27">
        <f t="shared" si="19"/>
        <v>1</v>
      </c>
      <c r="Y37" s="27">
        <f t="shared" si="14"/>
        <v>3.05</v>
      </c>
      <c r="Z37" s="27">
        <f t="shared" si="14"/>
        <v>0</v>
      </c>
      <c r="AA37" s="27">
        <f t="shared" si="14"/>
        <v>4.05</v>
      </c>
      <c r="AB37" s="27">
        <f t="shared" si="14"/>
        <v>10.3</v>
      </c>
    </row>
    <row r="38" spans="1:28" ht="24.95" customHeight="1">
      <c r="A38" s="28">
        <f>Seznam!B79</f>
        <v>7</v>
      </c>
      <c r="B38" s="238" t="str">
        <f>Seznam!C79</f>
        <v>Fukarová Nikol</v>
      </c>
      <c r="C38" s="238">
        <f>Seznam!D79</f>
        <v>2008</v>
      </c>
      <c r="D38" s="238" t="str">
        <f>Seznam!E79</f>
        <v>RGC Karlovy Vary</v>
      </c>
      <c r="E38" s="238" t="str">
        <f>Seznam!F79</f>
        <v>CZE</v>
      </c>
      <c r="F38" s="197"/>
      <c r="G38" s="204">
        <v>0</v>
      </c>
      <c r="H38" s="205">
        <v>0</v>
      </c>
      <c r="I38" s="206">
        <f t="shared" si="15"/>
        <v>0</v>
      </c>
      <c r="J38" s="217">
        <v>0</v>
      </c>
      <c r="K38" s="218">
        <v>0</v>
      </c>
      <c r="L38" s="219">
        <v>0</v>
      </c>
      <c r="M38" s="220">
        <v>0</v>
      </c>
      <c r="N38" s="220">
        <v>0</v>
      </c>
      <c r="O38" s="221">
        <f t="shared" si="16"/>
        <v>0</v>
      </c>
      <c r="P38" s="225">
        <f t="shared" si="17"/>
        <v>0</v>
      </c>
      <c r="Q38" s="219"/>
      <c r="R38" s="209">
        <f t="shared" si="18"/>
        <v>0</v>
      </c>
      <c r="S38" s="21">
        <f t="shared" si="10"/>
        <v>3.3499999999999996</v>
      </c>
      <c r="T38" s="17">
        <f t="shared" si="11"/>
        <v>19</v>
      </c>
      <c r="U38" s="22">
        <f t="shared" si="12"/>
        <v>20</v>
      </c>
      <c r="W38" s="31">
        <f t="shared" si="13"/>
        <v>0</v>
      </c>
      <c r="X38" s="27">
        <f t="shared" si="19"/>
        <v>0</v>
      </c>
      <c r="Y38" s="27">
        <f t="shared" si="14"/>
        <v>0</v>
      </c>
      <c r="Z38" s="27">
        <f t="shared" si="14"/>
        <v>0</v>
      </c>
      <c r="AA38" s="27">
        <f t="shared" si="14"/>
        <v>0</v>
      </c>
      <c r="AB38" s="27">
        <f t="shared" si="14"/>
        <v>3.3499999999999996</v>
      </c>
    </row>
    <row r="39" spans="1:28" ht="24.95" customHeight="1">
      <c r="A39" s="28">
        <f>Seznam!B80</f>
        <v>10</v>
      </c>
      <c r="B39" s="238" t="str">
        <f>Seznam!C80</f>
        <v>Kadlecová Andrea</v>
      </c>
      <c r="C39" s="238">
        <f>Seznam!D80</f>
        <v>2008</v>
      </c>
      <c r="D39" s="238" t="str">
        <f>Seznam!E80</f>
        <v>GSK Tábor</v>
      </c>
      <c r="E39" s="238" t="str">
        <f>Seznam!F80</f>
        <v>CZE</v>
      </c>
      <c r="F39" s="197"/>
      <c r="G39" s="204">
        <v>0</v>
      </c>
      <c r="H39" s="205">
        <v>0</v>
      </c>
      <c r="I39" s="206">
        <f t="shared" si="15"/>
        <v>0</v>
      </c>
      <c r="J39" s="217">
        <v>0</v>
      </c>
      <c r="K39" s="218">
        <v>0</v>
      </c>
      <c r="L39" s="219">
        <v>0</v>
      </c>
      <c r="M39" s="220">
        <v>0</v>
      </c>
      <c r="N39" s="220">
        <v>0</v>
      </c>
      <c r="O39" s="221">
        <f t="shared" si="16"/>
        <v>0</v>
      </c>
      <c r="P39" s="225">
        <f t="shared" si="17"/>
        <v>0</v>
      </c>
      <c r="Q39" s="219"/>
      <c r="R39" s="209">
        <f t="shared" si="18"/>
        <v>0</v>
      </c>
      <c r="S39" s="21">
        <f t="shared" si="10"/>
        <v>3.9500000000000006</v>
      </c>
      <c r="T39" s="17">
        <f t="shared" si="11"/>
        <v>19</v>
      </c>
      <c r="U39" s="22">
        <f t="shared" si="12"/>
        <v>19</v>
      </c>
      <c r="W39" s="31">
        <f t="shared" si="13"/>
        <v>0</v>
      </c>
      <c r="X39" s="27">
        <f t="shared" si="19"/>
        <v>0</v>
      </c>
      <c r="Y39" s="27">
        <f t="shared" si="14"/>
        <v>0</v>
      </c>
      <c r="Z39" s="27">
        <f t="shared" si="14"/>
        <v>0</v>
      </c>
      <c r="AA39" s="27">
        <f t="shared" si="14"/>
        <v>0</v>
      </c>
      <c r="AB39" s="27">
        <f t="shared" si="14"/>
        <v>3.9500000000000006</v>
      </c>
    </row>
    <row r="40" spans="1:28" ht="24.95" customHeight="1">
      <c r="A40" s="28">
        <f>Seznam!B81</f>
        <v>11</v>
      </c>
      <c r="B40" s="238" t="str">
        <f>Seznam!C81</f>
        <v>Wolfová Laura</v>
      </c>
      <c r="C40" s="238">
        <f>Seznam!D81</f>
        <v>2008</v>
      </c>
      <c r="D40" s="238" t="str">
        <f>Seznam!E81</f>
        <v>SK Triumf Praha</v>
      </c>
      <c r="E40" s="238" t="str">
        <f>Seznam!F81</f>
        <v>CZE</v>
      </c>
      <c r="F40" s="197" t="s">
        <v>1606</v>
      </c>
      <c r="G40" s="204">
        <v>0.8</v>
      </c>
      <c r="H40" s="205">
        <v>0.4</v>
      </c>
      <c r="I40" s="206">
        <f t="shared" si="15"/>
        <v>1.2000000000000002</v>
      </c>
      <c r="J40" s="217">
        <v>3.6</v>
      </c>
      <c r="K40" s="218">
        <v>4.3</v>
      </c>
      <c r="L40" s="219">
        <v>3.5</v>
      </c>
      <c r="M40" s="220">
        <v>3.6</v>
      </c>
      <c r="N40" s="220">
        <v>5.2</v>
      </c>
      <c r="O40" s="221">
        <f t="shared" si="16"/>
        <v>3.95</v>
      </c>
      <c r="P40" s="225">
        <f t="shared" si="17"/>
        <v>2.4500000000000002</v>
      </c>
      <c r="Q40" s="219"/>
      <c r="R40" s="209">
        <f t="shared" si="18"/>
        <v>3.6500000000000004</v>
      </c>
      <c r="S40" s="21">
        <f t="shared" si="10"/>
        <v>9</v>
      </c>
      <c r="T40" s="17">
        <f t="shared" si="11"/>
        <v>15</v>
      </c>
      <c r="U40" s="22">
        <f t="shared" si="12"/>
        <v>13</v>
      </c>
      <c r="W40" s="31" t="str">
        <f t="shared" si="13"/>
        <v>Obruč</v>
      </c>
      <c r="X40" s="27">
        <f t="shared" si="19"/>
        <v>1.2000000000000002</v>
      </c>
      <c r="Y40" s="27">
        <f t="shared" si="14"/>
        <v>2.4500000000000002</v>
      </c>
      <c r="Z40" s="27">
        <f t="shared" si="14"/>
        <v>0</v>
      </c>
      <c r="AA40" s="27">
        <f t="shared" si="14"/>
        <v>3.6500000000000004</v>
      </c>
      <c r="AB40" s="27">
        <f t="shared" si="14"/>
        <v>9</v>
      </c>
    </row>
    <row r="41" spans="1:28" ht="24.95" customHeight="1">
      <c r="A41" s="28">
        <f>Seznam!B82</f>
        <v>12</v>
      </c>
      <c r="B41" s="238" t="str">
        <f>Seznam!C82</f>
        <v>Štěpánová Viktorie</v>
      </c>
      <c r="C41" s="238">
        <f>Seznam!D82</f>
        <v>2008</v>
      </c>
      <c r="D41" s="238" t="str">
        <f>Seznam!E82</f>
        <v>TJ Bohemians Praha</v>
      </c>
      <c r="E41" s="238" t="str">
        <f>Seznam!F82</f>
        <v>CZE</v>
      </c>
      <c r="F41" s="197" t="s">
        <v>1606</v>
      </c>
      <c r="G41" s="204">
        <v>0.7</v>
      </c>
      <c r="H41" s="205">
        <v>1</v>
      </c>
      <c r="I41" s="206">
        <f t="shared" si="15"/>
        <v>1.7</v>
      </c>
      <c r="J41" s="217">
        <v>2.9</v>
      </c>
      <c r="K41" s="218">
        <v>4.4000000000000004</v>
      </c>
      <c r="L41" s="219">
        <v>3.1</v>
      </c>
      <c r="M41" s="220">
        <v>4.5</v>
      </c>
      <c r="N41" s="220">
        <v>4</v>
      </c>
      <c r="O41" s="221">
        <f t="shared" si="16"/>
        <v>4.2</v>
      </c>
      <c r="P41" s="225">
        <f t="shared" si="17"/>
        <v>2.8999999999999995</v>
      </c>
      <c r="Q41" s="219"/>
      <c r="R41" s="209">
        <f t="shared" si="18"/>
        <v>4.5999999999999996</v>
      </c>
      <c r="S41" s="21">
        <f t="shared" si="10"/>
        <v>12.35</v>
      </c>
      <c r="T41" s="17">
        <f t="shared" si="11"/>
        <v>10</v>
      </c>
      <c r="U41" s="22">
        <f t="shared" si="12"/>
        <v>9</v>
      </c>
      <c r="W41" s="31" t="str">
        <f t="shared" si="13"/>
        <v>Obruč</v>
      </c>
      <c r="X41" s="27">
        <f t="shared" si="19"/>
        <v>1.7</v>
      </c>
      <c r="Y41" s="27">
        <f t="shared" si="14"/>
        <v>2.8999999999999995</v>
      </c>
      <c r="Z41" s="27">
        <f t="shared" si="14"/>
        <v>0</v>
      </c>
      <c r="AA41" s="27">
        <f t="shared" si="14"/>
        <v>4.5999999999999996</v>
      </c>
      <c r="AB41" s="27">
        <f t="shared" si="14"/>
        <v>12.35</v>
      </c>
    </row>
    <row r="42" spans="1:28" ht="24.95" customHeight="1">
      <c r="A42" s="28">
        <f>Seznam!B83</f>
        <v>13</v>
      </c>
      <c r="B42" s="238" t="str">
        <f>Seznam!C83</f>
        <v>Kurpiers Francesca</v>
      </c>
      <c r="C42" s="238">
        <f>Seznam!D83</f>
        <v>2008</v>
      </c>
      <c r="D42" s="238" t="str">
        <f>Seznam!E83</f>
        <v>SKMG Chodov Praha</v>
      </c>
      <c r="E42" s="238" t="str">
        <f>Seznam!F83</f>
        <v>CZE</v>
      </c>
      <c r="F42" s="197" t="s">
        <v>1606</v>
      </c>
      <c r="G42" s="204">
        <v>0.8</v>
      </c>
      <c r="H42" s="205">
        <v>1.4</v>
      </c>
      <c r="I42" s="206">
        <f t="shared" si="15"/>
        <v>2.2000000000000002</v>
      </c>
      <c r="J42" s="217">
        <v>2.2999999999999998</v>
      </c>
      <c r="K42" s="218">
        <v>2.8</v>
      </c>
      <c r="L42" s="219">
        <v>3</v>
      </c>
      <c r="M42" s="220">
        <v>2.8</v>
      </c>
      <c r="N42" s="220">
        <v>3.4</v>
      </c>
      <c r="O42" s="221">
        <f t="shared" si="16"/>
        <v>2.9</v>
      </c>
      <c r="P42" s="225">
        <f t="shared" si="17"/>
        <v>4.8000000000000007</v>
      </c>
      <c r="Q42" s="219"/>
      <c r="R42" s="209">
        <f t="shared" si="18"/>
        <v>7.0000000000000009</v>
      </c>
      <c r="S42" s="21">
        <f t="shared" si="10"/>
        <v>14.200000000000003</v>
      </c>
      <c r="T42" s="17">
        <f t="shared" si="11"/>
        <v>5</v>
      </c>
      <c r="U42" s="22">
        <f t="shared" si="12"/>
        <v>3</v>
      </c>
      <c r="W42" s="31" t="str">
        <f t="shared" si="13"/>
        <v>Obruč</v>
      </c>
      <c r="X42" s="27">
        <f t="shared" si="19"/>
        <v>2.2000000000000002</v>
      </c>
      <c r="Y42" s="27">
        <f t="shared" si="14"/>
        <v>4.8000000000000007</v>
      </c>
      <c r="Z42" s="27">
        <f t="shared" si="14"/>
        <v>0</v>
      </c>
      <c r="AA42" s="27">
        <f t="shared" si="14"/>
        <v>7.0000000000000009</v>
      </c>
      <c r="AB42" s="27">
        <f t="shared" si="14"/>
        <v>14.200000000000003</v>
      </c>
    </row>
    <row r="43" spans="1:28" ht="24.95" customHeight="1">
      <c r="A43" s="28">
        <f>Seznam!B84</f>
        <v>14</v>
      </c>
      <c r="B43" s="238" t="str">
        <f>Seznam!C84</f>
        <v>Sommerová Kateřina</v>
      </c>
      <c r="C43" s="238">
        <f>Seznam!D84</f>
        <v>2008</v>
      </c>
      <c r="D43" s="238" t="str">
        <f>Seznam!E84</f>
        <v>TJ Sokol Bedřichov</v>
      </c>
      <c r="E43" s="238" t="str">
        <f>Seznam!F84</f>
        <v>CZE</v>
      </c>
      <c r="F43" s="197" t="s">
        <v>1606</v>
      </c>
      <c r="G43" s="204">
        <v>0.4</v>
      </c>
      <c r="H43" s="205">
        <v>0.8</v>
      </c>
      <c r="I43" s="206">
        <f t="shared" si="15"/>
        <v>1.2000000000000002</v>
      </c>
      <c r="J43" s="217">
        <v>3.5</v>
      </c>
      <c r="K43" s="218">
        <v>3.2</v>
      </c>
      <c r="L43" s="219">
        <v>4</v>
      </c>
      <c r="M43" s="220">
        <v>4.0999999999999996</v>
      </c>
      <c r="N43" s="220">
        <v>3.6</v>
      </c>
      <c r="O43" s="221">
        <f t="shared" si="16"/>
        <v>3.8</v>
      </c>
      <c r="P43" s="225">
        <f t="shared" si="17"/>
        <v>2.7</v>
      </c>
      <c r="Q43" s="219"/>
      <c r="R43" s="209">
        <f t="shared" si="18"/>
        <v>3.9000000000000004</v>
      </c>
      <c r="S43" s="21">
        <f t="shared" si="10"/>
        <v>9</v>
      </c>
      <c r="T43" s="17">
        <f t="shared" si="11"/>
        <v>13</v>
      </c>
      <c r="U43" s="22">
        <f t="shared" si="12"/>
        <v>13</v>
      </c>
      <c r="W43" s="31" t="str">
        <f t="shared" si="13"/>
        <v>Obruč</v>
      </c>
      <c r="X43" s="27">
        <f t="shared" si="19"/>
        <v>1.2000000000000002</v>
      </c>
      <c r="Y43" s="27">
        <f t="shared" si="14"/>
        <v>2.7</v>
      </c>
      <c r="Z43" s="27">
        <f t="shared" si="14"/>
        <v>0</v>
      </c>
      <c r="AA43" s="27">
        <f t="shared" si="14"/>
        <v>3.9000000000000004</v>
      </c>
      <c r="AB43" s="27">
        <f t="shared" si="14"/>
        <v>9</v>
      </c>
    </row>
    <row r="44" spans="1:28" ht="24.95" customHeight="1">
      <c r="A44" s="28">
        <f>Seznam!B85</f>
        <v>15</v>
      </c>
      <c r="B44" s="238" t="str">
        <f>Seznam!C85</f>
        <v>Lněničková Anna</v>
      </c>
      <c r="C44" s="238">
        <f>Seznam!D85</f>
        <v>2008</v>
      </c>
      <c r="D44" s="238" t="str">
        <f>Seznam!E85</f>
        <v>Sokol Praha VII</v>
      </c>
      <c r="E44" s="238" t="str">
        <f>Seznam!F85</f>
        <v>CZE</v>
      </c>
      <c r="F44" s="197" t="s">
        <v>1606</v>
      </c>
      <c r="G44" s="204">
        <v>1.4</v>
      </c>
      <c r="H44" s="205">
        <v>1.8</v>
      </c>
      <c r="I44" s="206">
        <f t="shared" si="15"/>
        <v>3.2</v>
      </c>
      <c r="J44" s="217">
        <v>3</v>
      </c>
      <c r="K44" s="218">
        <v>2.6</v>
      </c>
      <c r="L44" s="219">
        <v>3.5</v>
      </c>
      <c r="M44" s="220">
        <v>2.8</v>
      </c>
      <c r="N44" s="220">
        <v>3.2</v>
      </c>
      <c r="O44" s="221">
        <f t="shared" si="16"/>
        <v>3</v>
      </c>
      <c r="P44" s="225">
        <f t="shared" si="17"/>
        <v>4</v>
      </c>
      <c r="Q44" s="219"/>
      <c r="R44" s="209">
        <f t="shared" si="18"/>
        <v>7.2</v>
      </c>
      <c r="S44" s="21">
        <f t="shared" si="10"/>
        <v>13.4</v>
      </c>
      <c r="T44" s="17">
        <f t="shared" si="11"/>
        <v>3</v>
      </c>
      <c r="U44" s="22">
        <f t="shared" si="12"/>
        <v>7</v>
      </c>
      <c r="W44" s="31" t="str">
        <f t="shared" si="13"/>
        <v>Obruč</v>
      </c>
      <c r="X44" s="27">
        <f t="shared" si="19"/>
        <v>3.2</v>
      </c>
      <c r="Y44" s="27">
        <f t="shared" ref="Y44:AB51" si="20">P44</f>
        <v>4</v>
      </c>
      <c r="Z44" s="27">
        <f t="shared" si="20"/>
        <v>0</v>
      </c>
      <c r="AA44" s="27">
        <f t="shared" si="20"/>
        <v>7.2</v>
      </c>
      <c r="AB44" s="27">
        <f t="shared" si="20"/>
        <v>13.4</v>
      </c>
    </row>
    <row r="45" spans="1:28" ht="24.95" customHeight="1">
      <c r="A45" s="28">
        <f>Seznam!B86</f>
        <v>16</v>
      </c>
      <c r="B45" s="238" t="str">
        <f>Seznam!C86</f>
        <v>Blažková Nikola</v>
      </c>
      <c r="C45" s="238">
        <f>Seznam!D86</f>
        <v>2008</v>
      </c>
      <c r="D45" s="238" t="str">
        <f>Seznam!E86</f>
        <v>RG Proactive Milevsko</v>
      </c>
      <c r="E45" s="238" t="str">
        <f>Seznam!F86</f>
        <v>CZE</v>
      </c>
      <c r="F45" s="197" t="s">
        <v>1606</v>
      </c>
      <c r="G45" s="204">
        <v>0.3</v>
      </c>
      <c r="H45" s="205">
        <v>0.6</v>
      </c>
      <c r="I45" s="206">
        <f t="shared" si="15"/>
        <v>0.89999999999999991</v>
      </c>
      <c r="J45" s="217">
        <v>3.7</v>
      </c>
      <c r="K45" s="218">
        <v>5.3</v>
      </c>
      <c r="L45" s="219">
        <v>4.5</v>
      </c>
      <c r="M45" s="220">
        <v>4.5</v>
      </c>
      <c r="N45" s="220">
        <v>5.5</v>
      </c>
      <c r="O45" s="221">
        <f t="shared" si="16"/>
        <v>4.9000000000000004</v>
      </c>
      <c r="P45" s="225">
        <f t="shared" si="17"/>
        <v>1.3999999999999995</v>
      </c>
      <c r="Q45" s="219"/>
      <c r="R45" s="209">
        <f t="shared" si="18"/>
        <v>2.2999999999999994</v>
      </c>
      <c r="S45" s="21">
        <f t="shared" si="10"/>
        <v>7.5499999999999989</v>
      </c>
      <c r="T45" s="17">
        <f t="shared" si="11"/>
        <v>18</v>
      </c>
      <c r="U45" s="22">
        <f t="shared" si="12"/>
        <v>18</v>
      </c>
      <c r="W45" s="31" t="str">
        <f t="shared" si="13"/>
        <v>Obruč</v>
      </c>
      <c r="X45" s="27">
        <f t="shared" si="19"/>
        <v>0.89999999999999991</v>
      </c>
      <c r="Y45" s="27">
        <f t="shared" si="20"/>
        <v>1.3999999999999995</v>
      </c>
      <c r="Z45" s="27">
        <f t="shared" si="20"/>
        <v>0</v>
      </c>
      <c r="AA45" s="27">
        <f t="shared" si="20"/>
        <v>2.2999999999999994</v>
      </c>
      <c r="AB45" s="27">
        <f t="shared" si="20"/>
        <v>7.5499999999999989</v>
      </c>
    </row>
    <row r="46" spans="1:28" ht="24.95" customHeight="1">
      <c r="A46" s="28">
        <f>Seznam!B87</f>
        <v>17</v>
      </c>
      <c r="B46" s="238" t="str">
        <f>Seznam!C87</f>
        <v>Králová Karin</v>
      </c>
      <c r="C46" s="238">
        <f>Seznam!D87</f>
        <v>2008</v>
      </c>
      <c r="D46" s="238" t="str">
        <f>Seznam!E87</f>
        <v>RG Proactive Milevsko</v>
      </c>
      <c r="E46" s="238" t="str">
        <f>Seznam!F87</f>
        <v>CZE</v>
      </c>
      <c r="F46" s="197" t="s">
        <v>1606</v>
      </c>
      <c r="G46" s="204">
        <v>1.3</v>
      </c>
      <c r="H46" s="205">
        <v>0.9</v>
      </c>
      <c r="I46" s="206">
        <f t="shared" si="15"/>
        <v>2.2000000000000002</v>
      </c>
      <c r="J46" s="217">
        <v>2.8</v>
      </c>
      <c r="K46" s="218">
        <v>3.7</v>
      </c>
      <c r="L46" s="219">
        <v>3.8</v>
      </c>
      <c r="M46" s="220">
        <v>3.3</v>
      </c>
      <c r="N46" s="220">
        <v>3.2</v>
      </c>
      <c r="O46" s="221">
        <f t="shared" si="16"/>
        <v>3.5</v>
      </c>
      <c r="P46" s="225">
        <f t="shared" si="17"/>
        <v>3.7</v>
      </c>
      <c r="Q46" s="219"/>
      <c r="R46" s="209">
        <f t="shared" si="18"/>
        <v>5.9</v>
      </c>
      <c r="S46" s="21">
        <f t="shared" si="10"/>
        <v>13.950000000000001</v>
      </c>
      <c r="T46" s="17">
        <f t="shared" si="11"/>
        <v>7</v>
      </c>
      <c r="U46" s="22">
        <f t="shared" si="12"/>
        <v>6</v>
      </c>
      <c r="W46" s="31" t="str">
        <f t="shared" si="13"/>
        <v>Obruč</v>
      </c>
      <c r="X46" s="27">
        <f t="shared" si="19"/>
        <v>2.2000000000000002</v>
      </c>
      <c r="Y46" s="27">
        <f t="shared" si="20"/>
        <v>3.7</v>
      </c>
      <c r="Z46" s="27">
        <f t="shared" si="20"/>
        <v>0</v>
      </c>
      <c r="AA46" s="27">
        <f t="shared" si="20"/>
        <v>5.9</v>
      </c>
      <c r="AB46" s="27">
        <f t="shared" si="20"/>
        <v>13.950000000000001</v>
      </c>
    </row>
    <row r="47" spans="1:28" ht="24.95" customHeight="1">
      <c r="A47" s="28">
        <f>Seznam!B88</f>
        <v>18</v>
      </c>
      <c r="B47" s="238" t="str">
        <f>Seznam!C88</f>
        <v>Tomsová Laura</v>
      </c>
      <c r="C47" s="238">
        <f>Seznam!D88</f>
        <v>2008</v>
      </c>
      <c r="D47" s="238" t="str">
        <f>Seznam!E88</f>
        <v>TJ Bohemians Praha</v>
      </c>
      <c r="E47" s="238" t="str">
        <f>Seznam!F88</f>
        <v>CZE</v>
      </c>
      <c r="F47" s="197" t="s">
        <v>1606</v>
      </c>
      <c r="G47" s="204">
        <v>0.3</v>
      </c>
      <c r="H47" s="205">
        <v>0.6</v>
      </c>
      <c r="I47" s="206">
        <f t="shared" si="15"/>
        <v>0.89999999999999991</v>
      </c>
      <c r="J47" s="217">
        <v>3.3</v>
      </c>
      <c r="K47" s="218">
        <v>4.5999999999999996</v>
      </c>
      <c r="L47" s="219">
        <v>4.3</v>
      </c>
      <c r="M47" s="220">
        <v>4.8</v>
      </c>
      <c r="N47" s="220">
        <v>3.9</v>
      </c>
      <c r="O47" s="221">
        <f t="shared" si="16"/>
        <v>4.45</v>
      </c>
      <c r="P47" s="225">
        <f t="shared" si="17"/>
        <v>2.25</v>
      </c>
      <c r="Q47" s="219">
        <v>0.6</v>
      </c>
      <c r="R47" s="209">
        <f t="shared" si="18"/>
        <v>2.5499999999999998</v>
      </c>
      <c r="S47" s="21">
        <f t="shared" si="10"/>
        <v>8.8000000000000007</v>
      </c>
      <c r="T47" s="17">
        <f t="shared" si="11"/>
        <v>17</v>
      </c>
      <c r="U47" s="22">
        <f t="shared" si="12"/>
        <v>15</v>
      </c>
      <c r="W47" s="31" t="str">
        <f t="shared" si="13"/>
        <v>Obruč</v>
      </c>
      <c r="X47" s="27">
        <f t="shared" si="19"/>
        <v>0.89999999999999991</v>
      </c>
      <c r="Y47" s="27">
        <f t="shared" si="20"/>
        <v>2.25</v>
      </c>
      <c r="Z47" s="27">
        <f t="shared" si="20"/>
        <v>0.6</v>
      </c>
      <c r="AA47" s="27">
        <f t="shared" si="20"/>
        <v>2.5499999999999998</v>
      </c>
      <c r="AB47" s="27">
        <f t="shared" si="20"/>
        <v>8.8000000000000007</v>
      </c>
    </row>
    <row r="48" spans="1:28" ht="24.95" customHeight="1">
      <c r="A48" s="28">
        <f>Seznam!B89</f>
        <v>19</v>
      </c>
      <c r="B48" s="238" t="str">
        <f>Seznam!C89</f>
        <v>Pouzarová Leona</v>
      </c>
      <c r="C48" s="238">
        <f>Seznam!D89</f>
        <v>2008</v>
      </c>
      <c r="D48" s="238" t="str">
        <f>Seznam!E89</f>
        <v xml:space="preserve">SKMG Máj České Budějovice </v>
      </c>
      <c r="E48" s="238" t="str">
        <f>Seznam!F89</f>
        <v>CZE</v>
      </c>
      <c r="F48" s="197" t="s">
        <v>1606</v>
      </c>
      <c r="G48" s="204">
        <v>1.5</v>
      </c>
      <c r="H48" s="205">
        <v>1.2</v>
      </c>
      <c r="I48" s="206">
        <f t="shared" si="15"/>
        <v>2.7</v>
      </c>
      <c r="J48" s="217">
        <v>2.5</v>
      </c>
      <c r="K48" s="218">
        <v>2.4</v>
      </c>
      <c r="L48" s="219">
        <v>2.9</v>
      </c>
      <c r="M48" s="220">
        <v>2.9</v>
      </c>
      <c r="N48" s="220">
        <v>2.2000000000000002</v>
      </c>
      <c r="O48" s="221">
        <f t="shared" si="16"/>
        <v>2.65</v>
      </c>
      <c r="P48" s="225">
        <f t="shared" si="17"/>
        <v>4.8499999999999996</v>
      </c>
      <c r="Q48" s="219"/>
      <c r="R48" s="209">
        <f t="shared" si="18"/>
        <v>7.55</v>
      </c>
      <c r="S48" s="21">
        <f t="shared" si="10"/>
        <v>15.099999999999998</v>
      </c>
      <c r="T48" s="17">
        <f t="shared" si="11"/>
        <v>1</v>
      </c>
      <c r="U48" s="22">
        <f t="shared" si="12"/>
        <v>2</v>
      </c>
      <c r="W48" s="31" t="str">
        <f t="shared" si="13"/>
        <v>Obruč</v>
      </c>
      <c r="X48" s="27">
        <f t="shared" si="19"/>
        <v>2.7</v>
      </c>
      <c r="Y48" s="27">
        <f t="shared" si="20"/>
        <v>4.8499999999999996</v>
      </c>
      <c r="Z48" s="27">
        <f t="shared" si="20"/>
        <v>0</v>
      </c>
      <c r="AA48" s="27">
        <f t="shared" si="20"/>
        <v>7.55</v>
      </c>
      <c r="AB48" s="27">
        <f t="shared" si="20"/>
        <v>15.099999999999998</v>
      </c>
    </row>
    <row r="49" spans="1:28" ht="24.95" customHeight="1">
      <c r="A49" s="28">
        <f>Seznam!B90</f>
        <v>20</v>
      </c>
      <c r="B49" s="238" t="str">
        <f>Seznam!C90</f>
        <v>Štěpánková Aneta</v>
      </c>
      <c r="C49" s="238">
        <f>Seznam!D90</f>
        <v>2008</v>
      </c>
      <c r="D49" s="238" t="str">
        <f>Seznam!E90</f>
        <v>TJ Hostivař Praha</v>
      </c>
      <c r="E49" s="238" t="str">
        <f>Seznam!F90</f>
        <v>CZE</v>
      </c>
      <c r="F49" s="197" t="s">
        <v>1606</v>
      </c>
      <c r="G49" s="204">
        <v>1.6</v>
      </c>
      <c r="H49" s="205">
        <v>2</v>
      </c>
      <c r="I49" s="206">
        <f t="shared" si="15"/>
        <v>3.6</v>
      </c>
      <c r="J49" s="217">
        <v>2.8</v>
      </c>
      <c r="K49" s="218">
        <v>3.1</v>
      </c>
      <c r="L49" s="219">
        <v>3.7</v>
      </c>
      <c r="M49" s="220">
        <v>3.9</v>
      </c>
      <c r="N49" s="220">
        <v>3.8</v>
      </c>
      <c r="O49" s="221">
        <f t="shared" si="16"/>
        <v>3.75</v>
      </c>
      <c r="P49" s="225">
        <f t="shared" si="17"/>
        <v>3.45</v>
      </c>
      <c r="Q49" s="219"/>
      <c r="R49" s="209">
        <f t="shared" si="18"/>
        <v>7.0500000000000007</v>
      </c>
      <c r="S49" s="21">
        <f t="shared" si="10"/>
        <v>15.350000000000001</v>
      </c>
      <c r="T49" s="17">
        <f t="shared" si="11"/>
        <v>4</v>
      </c>
      <c r="U49" s="22">
        <f t="shared" si="12"/>
        <v>1</v>
      </c>
      <c r="W49" s="31" t="str">
        <f t="shared" si="13"/>
        <v>Obruč</v>
      </c>
      <c r="X49" s="27">
        <f t="shared" si="19"/>
        <v>3.6</v>
      </c>
      <c r="Y49" s="27">
        <f t="shared" si="20"/>
        <v>3.45</v>
      </c>
      <c r="Z49" s="27">
        <f t="shared" si="20"/>
        <v>0</v>
      </c>
      <c r="AA49" s="27">
        <f t="shared" si="20"/>
        <v>7.0500000000000007</v>
      </c>
      <c r="AB49" s="27">
        <f t="shared" si="20"/>
        <v>15.350000000000001</v>
      </c>
    </row>
    <row r="50" spans="1:28" ht="24.95" customHeight="1">
      <c r="A50" s="28">
        <f>Seznam!B91</f>
        <v>21</v>
      </c>
      <c r="B50" s="238" t="str">
        <f>Seznam!C91</f>
        <v>Hosová Stella</v>
      </c>
      <c r="C50" s="238">
        <f>Seznam!D91</f>
        <v>2008</v>
      </c>
      <c r="D50" s="238" t="str">
        <f>Seznam!E91</f>
        <v>Sokol Praha VII</v>
      </c>
      <c r="E50" s="238" t="str">
        <f>Seznam!F91</f>
        <v>CZE</v>
      </c>
      <c r="F50" s="197" t="s">
        <v>1606</v>
      </c>
      <c r="G50" s="204">
        <v>0.4</v>
      </c>
      <c r="H50" s="205">
        <v>1.4</v>
      </c>
      <c r="I50" s="206">
        <f t="shared" si="15"/>
        <v>1.7999999999999998</v>
      </c>
      <c r="J50" s="217">
        <v>3.4</v>
      </c>
      <c r="K50" s="218">
        <v>3.8</v>
      </c>
      <c r="L50" s="219">
        <v>4</v>
      </c>
      <c r="M50" s="220">
        <v>3.8</v>
      </c>
      <c r="N50" s="220">
        <v>3.6</v>
      </c>
      <c r="O50" s="221">
        <f t="shared" si="16"/>
        <v>3.8</v>
      </c>
      <c r="P50" s="225">
        <f t="shared" si="17"/>
        <v>2.8</v>
      </c>
      <c r="Q50" s="219"/>
      <c r="R50" s="209">
        <f t="shared" si="18"/>
        <v>4.5999999999999996</v>
      </c>
      <c r="S50" s="21">
        <f t="shared" si="10"/>
        <v>8.6</v>
      </c>
      <c r="T50" s="17">
        <f t="shared" si="11"/>
        <v>10</v>
      </c>
      <c r="U50" s="22">
        <f t="shared" si="12"/>
        <v>16</v>
      </c>
      <c r="W50" s="31" t="str">
        <f t="shared" si="13"/>
        <v>Obruč</v>
      </c>
      <c r="X50" s="27">
        <f t="shared" si="19"/>
        <v>1.7999999999999998</v>
      </c>
      <c r="Y50" s="27">
        <f t="shared" si="20"/>
        <v>2.8</v>
      </c>
      <c r="Z50" s="27">
        <f t="shared" si="20"/>
        <v>0</v>
      </c>
      <c r="AA50" s="27">
        <f t="shared" si="20"/>
        <v>4.5999999999999996</v>
      </c>
      <c r="AB50" s="27">
        <f t="shared" si="20"/>
        <v>8.6</v>
      </c>
    </row>
    <row r="51" spans="1:28" ht="24.95" customHeight="1">
      <c r="A51" s="28">
        <f>Seznam!B92</f>
        <v>22</v>
      </c>
      <c r="B51" s="238" t="str">
        <f>Seznam!C92</f>
        <v>Šimáková Aneta</v>
      </c>
      <c r="C51" s="238">
        <f>Seznam!D92</f>
        <v>2008</v>
      </c>
      <c r="D51" s="238" t="str">
        <f>Seznam!E92</f>
        <v>RG Proactive Milevsko</v>
      </c>
      <c r="E51" s="238" t="str">
        <f>Seznam!F92</f>
        <v>CZE</v>
      </c>
      <c r="F51" s="197" t="s">
        <v>1606</v>
      </c>
      <c r="G51" s="204">
        <v>1.5</v>
      </c>
      <c r="H51" s="205">
        <v>1.7</v>
      </c>
      <c r="I51" s="206">
        <f t="shared" si="15"/>
        <v>3.2</v>
      </c>
      <c r="J51" s="217">
        <v>2.5</v>
      </c>
      <c r="K51" s="218">
        <v>3.4</v>
      </c>
      <c r="L51" s="219">
        <v>2.5</v>
      </c>
      <c r="M51" s="220">
        <v>3.4</v>
      </c>
      <c r="N51" s="220">
        <v>3.7</v>
      </c>
      <c r="O51" s="221">
        <f t="shared" si="16"/>
        <v>3.4</v>
      </c>
      <c r="P51" s="225">
        <f t="shared" si="17"/>
        <v>4.0999999999999996</v>
      </c>
      <c r="Q51" s="219"/>
      <c r="R51" s="209">
        <f t="shared" si="18"/>
        <v>7.3</v>
      </c>
      <c r="S51" s="21">
        <f t="shared" si="10"/>
        <v>14</v>
      </c>
      <c r="T51" s="17">
        <f t="shared" si="11"/>
        <v>2</v>
      </c>
      <c r="U51" s="22">
        <f t="shared" si="12"/>
        <v>5</v>
      </c>
      <c r="W51" s="31" t="str">
        <f t="shared" si="13"/>
        <v>Obruč</v>
      </c>
      <c r="X51" s="27">
        <f t="shared" si="19"/>
        <v>3.2</v>
      </c>
      <c r="Y51" s="27">
        <f t="shared" si="20"/>
        <v>4.0999999999999996</v>
      </c>
      <c r="Z51" s="27">
        <f t="shared" si="20"/>
        <v>0</v>
      </c>
      <c r="AA51" s="27">
        <f t="shared" si="20"/>
        <v>7.3</v>
      </c>
      <c r="AB51" s="27">
        <f t="shared" si="20"/>
        <v>14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30:T31"/>
    <mergeCell ref="U30:U31"/>
    <mergeCell ref="A30:A31"/>
    <mergeCell ref="B30:B31"/>
    <mergeCell ref="C30:C31"/>
    <mergeCell ref="D30:D31"/>
    <mergeCell ref="E30:E31"/>
    <mergeCell ref="F30:F31"/>
  </mergeCells>
  <phoneticPr fontId="13" type="noConversion"/>
  <conditionalFormatting sqref="G32:H51 J32:N51 G9:H28 J9:N28">
    <cfRule type="cellIs" dxfId="28" priority="1" stopIfTrue="1" operator="equal">
      <formula>0</formula>
    </cfRule>
  </conditionalFormatting>
  <conditionalFormatting sqref="I32:I51 I9:I28">
    <cfRule type="cellIs" dxfId="27" priority="2" stopIfTrue="1" operator="equal">
      <formula>0</formula>
    </cfRule>
    <cfRule type="cellIs" dxfId="26" priority="3" stopIfTrue="1" operator="greaterThan">
      <formula>-100</formula>
    </cfRule>
  </conditionalFormatting>
  <conditionalFormatting sqref="O32:O51">
    <cfRule type="cellIs" dxfId="25" priority="4" stopIfTrue="1" operator="greaterThan">
      <formula>-100</formula>
    </cfRule>
  </conditionalFormatting>
  <conditionalFormatting sqref="O8:O28">
    <cfRule type="cellIs" dxfId="24" priority="5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opLeftCell="A47" workbookViewId="0">
      <selection activeCell="O53" sqref="O53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24.85546875" style="14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7" t="s">
        <v>1054</v>
      </c>
      <c r="O1" s="158" t="s">
        <v>11</v>
      </c>
      <c r="P1" s="1"/>
      <c r="Q1" s="243" t="s">
        <v>1267</v>
      </c>
      <c r="R1" s="244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6">
        <v>4</v>
      </c>
      <c r="P2" s="1"/>
      <c r="Q2" s="243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_kat5</f>
        <v>6.kategorie - Naděje starší, ročník 2007-2006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26" t="str">
        <f>Kat5S1</f>
        <v>sestava s míčem</v>
      </c>
      <c r="H7" s="227"/>
      <c r="I7" s="16"/>
      <c r="J7" s="16"/>
      <c r="K7" s="16"/>
      <c r="L7" s="16"/>
      <c r="M7" s="16"/>
      <c r="N7" s="16"/>
      <c r="O7" s="16"/>
      <c r="P7" s="16"/>
      <c r="Q7" s="16">
        <v>0</v>
      </c>
      <c r="R7" s="16">
        <v>0</v>
      </c>
      <c r="S7" s="19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223" t="s">
        <v>11</v>
      </c>
      <c r="Q8" s="229" t="s">
        <v>5</v>
      </c>
      <c r="R8" s="223" t="s">
        <v>6</v>
      </c>
      <c r="S8" s="18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8">
        <f>Seznam!B93</f>
        <v>1</v>
      </c>
      <c r="B9" s="238" t="str">
        <f>Seznam!C93</f>
        <v>Štěpánková Ema</v>
      </c>
      <c r="C9" s="238">
        <f>Seznam!D93</f>
        <v>2006</v>
      </c>
      <c r="D9" s="238" t="str">
        <f>Seznam!E93</f>
        <v>TJ Bohemians Praha</v>
      </c>
      <c r="E9" s="238" t="str">
        <f>Seznam!F93</f>
        <v>CZE</v>
      </c>
      <c r="F9" s="197"/>
      <c r="G9" s="204">
        <v>0.8</v>
      </c>
      <c r="H9" s="205">
        <v>0.7</v>
      </c>
      <c r="I9" s="206">
        <f>G9+H9</f>
        <v>1.5</v>
      </c>
      <c r="J9" s="217">
        <v>2.7</v>
      </c>
      <c r="K9" s="218">
        <v>3.7</v>
      </c>
      <c r="L9" s="219">
        <v>2.9</v>
      </c>
      <c r="M9" s="220">
        <v>2.1</v>
      </c>
      <c r="N9" s="220">
        <v>3.1</v>
      </c>
      <c r="O9" s="221">
        <f>IF($O$2=2,TRUNC(SUM(K9:L9)/2*1000)/1000,IF($O$2=3,TRUNC(SUM(K9:M9)/3*1000)/1000,IF($O$2=4,TRUNC(MEDIAN(K9:N9)*1000)/1000,"???")))</f>
        <v>3</v>
      </c>
      <c r="P9" s="239">
        <f>IF(AND(J9=0,O9=0),0,IF(($Q$2-J9-O9)&lt;0,0,$Q$2-J9-O9))</f>
        <v>4.3</v>
      </c>
      <c r="Q9" s="219"/>
      <c r="R9" s="209">
        <f>I9+P9-Q9</f>
        <v>5.8</v>
      </c>
      <c r="S9" s="21" t="s">
        <v>200</v>
      </c>
      <c r="T9" s="17">
        <f>RANK(R9,$R$9:$R$29)</f>
        <v>11</v>
      </c>
      <c r="U9" s="242"/>
      <c r="W9" s="31"/>
      <c r="X9" s="27">
        <f>I9</f>
        <v>1.5</v>
      </c>
      <c r="Y9" s="27">
        <f t="shared" ref="Y9:AA22" si="0">P9</f>
        <v>4.3</v>
      </c>
      <c r="Z9" s="27">
        <f t="shared" si="0"/>
        <v>0</v>
      </c>
      <c r="AA9" s="27">
        <f t="shared" si="0"/>
        <v>5.8</v>
      </c>
    </row>
    <row r="10" spans="1:27" ht="24.95" customHeight="1">
      <c r="A10" s="28">
        <f>Seznam!B94</f>
        <v>2</v>
      </c>
      <c r="B10" s="238" t="str">
        <f>Seznam!C94</f>
        <v>Vobořilová Anna</v>
      </c>
      <c r="C10" s="238">
        <f>Seznam!D94</f>
        <v>2007</v>
      </c>
      <c r="D10" s="238" t="str">
        <f>Seznam!E94</f>
        <v>TJ Hostivař Praha</v>
      </c>
      <c r="E10" s="238" t="str">
        <f>Seznam!F94</f>
        <v>CZE</v>
      </c>
      <c r="F10" s="197"/>
      <c r="G10" s="204">
        <v>1.5</v>
      </c>
      <c r="H10" s="205">
        <v>1.3</v>
      </c>
      <c r="I10" s="206">
        <f t="shared" ref="I10:I29" si="1">G10+H10</f>
        <v>2.8</v>
      </c>
      <c r="J10" s="217">
        <v>2.5</v>
      </c>
      <c r="K10" s="218">
        <v>2.2999999999999998</v>
      </c>
      <c r="L10" s="219">
        <v>2.2999999999999998</v>
      </c>
      <c r="M10" s="220">
        <v>1.8</v>
      </c>
      <c r="N10" s="220">
        <v>2.9</v>
      </c>
      <c r="O10" s="221">
        <f t="shared" ref="O10:O29" si="2">IF($O$2=2,TRUNC(SUM(K10:L10)/2*1000)/1000,IF($O$2=3,TRUNC(SUM(K10:M10)/3*1000)/1000,IF($O$2=4,TRUNC(MEDIAN(K10:N10)*1000)/1000,"???")))</f>
        <v>2.2999999999999998</v>
      </c>
      <c r="P10" s="239">
        <f t="shared" ref="P10:P29" si="3">IF(AND(J10=0,O10=0),0,IF(($Q$2-J10-O10)&lt;0,0,$Q$2-J10-O10))</f>
        <v>5.2</v>
      </c>
      <c r="Q10" s="219"/>
      <c r="R10" s="209">
        <f t="shared" ref="R10:R29" si="4">I10+P10-Q10</f>
        <v>8</v>
      </c>
      <c r="S10" s="21" t="s">
        <v>200</v>
      </c>
      <c r="T10" s="17">
        <f>RANK(R10,$R$9:$R$29)</f>
        <v>3</v>
      </c>
      <c r="U10" s="242"/>
      <c r="W10" s="31"/>
      <c r="X10" s="27">
        <f t="shared" ref="X10:X29" si="5">I10</f>
        <v>2.8</v>
      </c>
      <c r="Y10" s="27">
        <f t="shared" si="0"/>
        <v>5.2</v>
      </c>
      <c r="Z10" s="27">
        <f t="shared" si="0"/>
        <v>0</v>
      </c>
      <c r="AA10" s="27">
        <f t="shared" si="0"/>
        <v>8</v>
      </c>
    </row>
    <row r="11" spans="1:27" ht="24.95" customHeight="1">
      <c r="A11" s="28">
        <f>Seznam!B95</f>
        <v>3</v>
      </c>
      <c r="B11" s="238" t="str">
        <f>Seznam!C95</f>
        <v xml:space="preserve">Dovhanych Julie </v>
      </c>
      <c r="C11" s="238">
        <f>Seznam!D95</f>
        <v>2007</v>
      </c>
      <c r="D11" s="238" t="str">
        <f>Seznam!E95</f>
        <v>SKMG Chodov Praha</v>
      </c>
      <c r="E11" s="238" t="str">
        <f>Seznam!F95</f>
        <v>CZE</v>
      </c>
      <c r="F11" s="197"/>
      <c r="G11" s="204">
        <v>0.4</v>
      </c>
      <c r="H11" s="205">
        <v>0.3</v>
      </c>
      <c r="I11" s="206">
        <f t="shared" si="1"/>
        <v>0.7</v>
      </c>
      <c r="J11" s="217">
        <v>2.6</v>
      </c>
      <c r="K11" s="218">
        <v>3.6</v>
      </c>
      <c r="L11" s="219">
        <v>4.4000000000000004</v>
      </c>
      <c r="M11" s="220">
        <v>4.8</v>
      </c>
      <c r="N11" s="220">
        <v>4.8</v>
      </c>
      <c r="O11" s="221">
        <f t="shared" si="2"/>
        <v>4.5999999999999996</v>
      </c>
      <c r="P11" s="239">
        <f t="shared" si="3"/>
        <v>2.8000000000000007</v>
      </c>
      <c r="Q11" s="219"/>
      <c r="R11" s="209">
        <f t="shared" si="4"/>
        <v>3.5000000000000009</v>
      </c>
      <c r="S11" s="21" t="s">
        <v>200</v>
      </c>
      <c r="T11" s="17">
        <f>RANK(R11,$R$9:$R$29)</f>
        <v>20</v>
      </c>
      <c r="U11" s="242"/>
      <c r="W11" s="31"/>
      <c r="X11" s="27">
        <f t="shared" si="5"/>
        <v>0.7</v>
      </c>
      <c r="Y11" s="27">
        <f t="shared" si="0"/>
        <v>2.8000000000000007</v>
      </c>
      <c r="Z11" s="27">
        <f t="shared" si="0"/>
        <v>0</v>
      </c>
      <c r="AA11" s="27">
        <f t="shared" si="0"/>
        <v>3.5000000000000009</v>
      </c>
    </row>
    <row r="12" spans="1:27" ht="24.95" customHeight="1">
      <c r="A12" s="28">
        <f>Seznam!B96</f>
        <v>4</v>
      </c>
      <c r="B12" s="238" t="str">
        <f>Seznam!C96</f>
        <v>Prokšová Anna</v>
      </c>
      <c r="C12" s="238">
        <f>Seznam!D96</f>
        <v>2006</v>
      </c>
      <c r="D12" s="238" t="str">
        <f>Seznam!E96</f>
        <v>TJ Sokol Bedřichov</v>
      </c>
      <c r="E12" s="238" t="str">
        <f>Seznam!F96</f>
        <v>CZE</v>
      </c>
      <c r="F12" s="197"/>
      <c r="G12" s="204">
        <v>2.2000000000000002</v>
      </c>
      <c r="H12" s="205">
        <v>3</v>
      </c>
      <c r="I12" s="206">
        <f t="shared" si="1"/>
        <v>5.2</v>
      </c>
      <c r="J12" s="217">
        <v>2.2000000000000002</v>
      </c>
      <c r="K12" s="218">
        <v>2.7</v>
      </c>
      <c r="L12" s="219">
        <v>2.9</v>
      </c>
      <c r="M12" s="220">
        <v>3</v>
      </c>
      <c r="N12" s="220">
        <v>2.6</v>
      </c>
      <c r="O12" s="221">
        <f t="shared" si="2"/>
        <v>2.8</v>
      </c>
      <c r="P12" s="239">
        <f t="shared" si="3"/>
        <v>5</v>
      </c>
      <c r="Q12" s="219"/>
      <c r="R12" s="209">
        <f t="shared" si="4"/>
        <v>10.199999999999999</v>
      </c>
      <c r="S12" s="21" t="s">
        <v>200</v>
      </c>
      <c r="T12" s="17">
        <f>RANK(R12,$R$9:$R$29)</f>
        <v>1</v>
      </c>
      <c r="U12" s="242"/>
      <c r="W12" s="31"/>
      <c r="X12" s="27">
        <f t="shared" si="5"/>
        <v>5.2</v>
      </c>
      <c r="Y12" s="27">
        <f t="shared" si="0"/>
        <v>5</v>
      </c>
      <c r="Z12" s="27">
        <f t="shared" si="0"/>
        <v>0</v>
      </c>
      <c r="AA12" s="27">
        <f t="shared" si="0"/>
        <v>10.199999999999999</v>
      </c>
    </row>
    <row r="13" spans="1:27" ht="24.95" customHeight="1">
      <c r="A13" s="28">
        <f>Seznam!B97</f>
        <v>6</v>
      </c>
      <c r="B13" s="238" t="str">
        <f>Seznam!C97</f>
        <v>Bencová Karolína</v>
      </c>
      <c r="C13" s="238">
        <f>Seznam!D97</f>
        <v>2006</v>
      </c>
      <c r="D13" s="238" t="str">
        <f>Seznam!E97</f>
        <v>ŠSK Active Žďár nad Sázavou</v>
      </c>
      <c r="E13" s="238" t="str">
        <f>Seznam!F97</f>
        <v>CZE</v>
      </c>
      <c r="F13" s="197"/>
      <c r="G13" s="204">
        <v>0.9</v>
      </c>
      <c r="H13" s="205">
        <v>1.1000000000000001</v>
      </c>
      <c r="I13" s="206">
        <f t="shared" si="1"/>
        <v>2</v>
      </c>
      <c r="J13" s="217">
        <v>3</v>
      </c>
      <c r="K13" s="218">
        <v>3.9</v>
      </c>
      <c r="L13" s="219">
        <v>3.9</v>
      </c>
      <c r="M13" s="220">
        <v>3.6</v>
      </c>
      <c r="N13" s="220">
        <v>3</v>
      </c>
      <c r="O13" s="221">
        <f t="shared" si="2"/>
        <v>3.75</v>
      </c>
      <c r="P13" s="239">
        <f t="shared" si="3"/>
        <v>3.25</v>
      </c>
      <c r="Q13" s="219"/>
      <c r="R13" s="209">
        <f t="shared" si="4"/>
        <v>5.25</v>
      </c>
      <c r="S13" s="21" t="s">
        <v>200</v>
      </c>
      <c r="T13" s="17">
        <f>RANK(R13,$R$9:$R$29)</f>
        <v>13</v>
      </c>
      <c r="U13" s="242"/>
      <c r="W13" s="31"/>
      <c r="X13" s="27">
        <f t="shared" si="5"/>
        <v>2</v>
      </c>
      <c r="Y13" s="27">
        <f t="shared" si="0"/>
        <v>3.25</v>
      </c>
      <c r="Z13" s="27">
        <f t="shared" si="0"/>
        <v>0</v>
      </c>
      <c r="AA13" s="27">
        <f t="shared" si="0"/>
        <v>5.25</v>
      </c>
    </row>
    <row r="14" spans="1:27" ht="24.95" customHeight="1">
      <c r="A14" s="28">
        <f>Seznam!B98</f>
        <v>7</v>
      </c>
      <c r="B14" s="238" t="str">
        <f>Seznam!C98</f>
        <v>Borovskaya Zoya</v>
      </c>
      <c r="C14" s="238">
        <f>Seznam!D98</f>
        <v>2006</v>
      </c>
      <c r="D14" s="238" t="str">
        <f>Seznam!E98</f>
        <v>Sokol Praha VII</v>
      </c>
      <c r="E14" s="238" t="str">
        <f>Seznam!F98</f>
        <v>CZE</v>
      </c>
      <c r="F14" s="197"/>
      <c r="G14" s="204">
        <v>1</v>
      </c>
      <c r="H14" s="205">
        <v>0.8</v>
      </c>
      <c r="I14" s="206">
        <f t="shared" si="1"/>
        <v>1.8</v>
      </c>
      <c r="J14" s="217">
        <v>3</v>
      </c>
      <c r="K14" s="218">
        <v>3</v>
      </c>
      <c r="L14" s="219">
        <v>2.7</v>
      </c>
      <c r="M14" s="220">
        <v>4</v>
      </c>
      <c r="N14" s="220">
        <v>3.7</v>
      </c>
      <c r="O14" s="221">
        <f t="shared" si="2"/>
        <v>3.35</v>
      </c>
      <c r="P14" s="239">
        <f t="shared" si="3"/>
        <v>3.65</v>
      </c>
      <c r="Q14" s="219"/>
      <c r="R14" s="209">
        <f t="shared" si="4"/>
        <v>5.45</v>
      </c>
      <c r="S14" s="21" t="s">
        <v>200</v>
      </c>
      <c r="T14" s="17">
        <f>RANK(R14,$R$9:$R$29)</f>
        <v>12</v>
      </c>
      <c r="U14" s="242"/>
      <c r="W14" s="31"/>
      <c r="X14" s="27">
        <f t="shared" si="5"/>
        <v>1.8</v>
      </c>
      <c r="Y14" s="27">
        <f t="shared" si="0"/>
        <v>3.65</v>
      </c>
      <c r="Z14" s="27">
        <f t="shared" si="0"/>
        <v>0</v>
      </c>
      <c r="AA14" s="27">
        <f t="shared" si="0"/>
        <v>5.45</v>
      </c>
    </row>
    <row r="15" spans="1:27" ht="24.95" customHeight="1">
      <c r="A15" s="28">
        <f>Seznam!B99</f>
        <v>8</v>
      </c>
      <c r="B15" s="238" t="str">
        <f>Seznam!C99</f>
        <v>Macešková Veronika</v>
      </c>
      <c r="C15" s="238">
        <f>Seznam!D99</f>
        <v>2006</v>
      </c>
      <c r="D15" s="238" t="str">
        <f>Seznam!E99</f>
        <v>TJ SPKV</v>
      </c>
      <c r="E15" s="238" t="str">
        <f>Seznam!F99</f>
        <v>CZE</v>
      </c>
      <c r="F15" s="197"/>
      <c r="G15" s="204">
        <v>2.4</v>
      </c>
      <c r="H15" s="205">
        <v>1.2</v>
      </c>
      <c r="I15" s="206">
        <f t="shared" si="1"/>
        <v>3.5999999999999996</v>
      </c>
      <c r="J15" s="217">
        <v>2.4</v>
      </c>
      <c r="K15" s="218">
        <v>2.2999999999999998</v>
      </c>
      <c r="L15" s="219">
        <v>2.6</v>
      </c>
      <c r="M15" s="220">
        <v>2.1</v>
      </c>
      <c r="N15" s="220">
        <v>1.9</v>
      </c>
      <c r="O15" s="221">
        <f t="shared" si="2"/>
        <v>2.2000000000000002</v>
      </c>
      <c r="P15" s="239">
        <f t="shared" si="3"/>
        <v>5.3999999999999995</v>
      </c>
      <c r="Q15" s="219"/>
      <c r="R15" s="209">
        <f t="shared" si="4"/>
        <v>9</v>
      </c>
      <c r="S15" s="21" t="s">
        <v>200</v>
      </c>
      <c r="T15" s="17">
        <f>RANK(R15,$R$9:$R$29)</f>
        <v>2</v>
      </c>
      <c r="U15" s="242"/>
      <c r="W15" s="31"/>
      <c r="X15" s="27">
        <f t="shared" si="5"/>
        <v>3.5999999999999996</v>
      </c>
      <c r="Y15" s="27">
        <f t="shared" si="0"/>
        <v>5.3999999999999995</v>
      </c>
      <c r="Z15" s="27">
        <f t="shared" si="0"/>
        <v>0</v>
      </c>
      <c r="AA15" s="27">
        <f t="shared" si="0"/>
        <v>9</v>
      </c>
    </row>
    <row r="16" spans="1:27" ht="24.95" customHeight="1">
      <c r="A16" s="28">
        <f>Seznam!B100</f>
        <v>9</v>
      </c>
      <c r="B16" s="238" t="str">
        <f>Seznam!C100</f>
        <v>Nejezchlebová Iva</v>
      </c>
      <c r="C16" s="238">
        <f>Seznam!D100</f>
        <v>2006</v>
      </c>
      <c r="D16" s="238" t="str">
        <f>Seznam!E100</f>
        <v>TJ SPKV</v>
      </c>
      <c r="E16" s="238" t="str">
        <f>Seznam!F100</f>
        <v>CZE</v>
      </c>
      <c r="F16" s="197"/>
      <c r="G16" s="204">
        <v>1.3</v>
      </c>
      <c r="H16" s="205">
        <v>1.3</v>
      </c>
      <c r="I16" s="206">
        <f t="shared" si="1"/>
        <v>2.6</v>
      </c>
      <c r="J16" s="217">
        <v>3.4</v>
      </c>
      <c r="K16" s="218">
        <v>4.8</v>
      </c>
      <c r="L16" s="219">
        <v>5.7</v>
      </c>
      <c r="M16" s="220">
        <v>5.8</v>
      </c>
      <c r="N16" s="220">
        <v>4.5999999999999996</v>
      </c>
      <c r="O16" s="221">
        <f t="shared" si="2"/>
        <v>5.25</v>
      </c>
      <c r="P16" s="239">
        <f t="shared" si="3"/>
        <v>1.3499999999999996</v>
      </c>
      <c r="Q16" s="219">
        <v>0.6</v>
      </c>
      <c r="R16" s="209">
        <f t="shared" si="4"/>
        <v>3.3499999999999996</v>
      </c>
      <c r="S16" s="21" t="s">
        <v>200</v>
      </c>
      <c r="T16" s="17">
        <f>RANK(R16,$R$9:$R$29)</f>
        <v>21</v>
      </c>
      <c r="U16" s="242"/>
      <c r="W16" s="31"/>
      <c r="X16" s="27">
        <f t="shared" si="5"/>
        <v>2.6</v>
      </c>
      <c r="Y16" s="27">
        <f t="shared" si="0"/>
        <v>1.3499999999999996</v>
      </c>
      <c r="Z16" s="27">
        <f t="shared" si="0"/>
        <v>0.6</v>
      </c>
      <c r="AA16" s="27">
        <f t="shared" si="0"/>
        <v>3.3499999999999996</v>
      </c>
    </row>
    <row r="17" spans="1:28" ht="24.95" customHeight="1">
      <c r="A17" s="28">
        <f>Seznam!B101</f>
        <v>10</v>
      </c>
      <c r="B17" s="238" t="str">
        <f>Seznam!C101</f>
        <v>Bendová Barbora</v>
      </c>
      <c r="C17" s="238">
        <f>Seznam!D101</f>
        <v>2006</v>
      </c>
      <c r="D17" s="238" t="str">
        <f>Seznam!E101</f>
        <v>GSK Tábor</v>
      </c>
      <c r="E17" s="238" t="str">
        <f>Seznam!F101</f>
        <v>CZE</v>
      </c>
      <c r="F17" s="197"/>
      <c r="G17" s="204">
        <v>1.4</v>
      </c>
      <c r="H17" s="205">
        <v>0.8</v>
      </c>
      <c r="I17" s="206">
        <f t="shared" si="1"/>
        <v>2.2000000000000002</v>
      </c>
      <c r="J17" s="217">
        <v>3</v>
      </c>
      <c r="K17" s="218">
        <v>4.5999999999999996</v>
      </c>
      <c r="L17" s="219">
        <v>4</v>
      </c>
      <c r="M17" s="220">
        <v>4.0999999999999996</v>
      </c>
      <c r="N17" s="220">
        <v>4.7</v>
      </c>
      <c r="O17" s="221">
        <f t="shared" si="2"/>
        <v>4.3499999999999996</v>
      </c>
      <c r="P17" s="239">
        <f t="shared" si="3"/>
        <v>2.6500000000000004</v>
      </c>
      <c r="Q17" s="219"/>
      <c r="R17" s="209">
        <f t="shared" si="4"/>
        <v>4.8500000000000005</v>
      </c>
      <c r="S17" s="21" t="s">
        <v>200</v>
      </c>
      <c r="T17" s="17">
        <f>RANK(R17,$R$9:$R$29)</f>
        <v>17</v>
      </c>
      <c r="U17" s="242"/>
      <c r="W17" s="31"/>
      <c r="X17" s="27">
        <f t="shared" si="5"/>
        <v>2.2000000000000002</v>
      </c>
      <c r="Y17" s="27">
        <f t="shared" si="0"/>
        <v>2.6500000000000004</v>
      </c>
      <c r="Z17" s="27">
        <f t="shared" si="0"/>
        <v>0</v>
      </c>
      <c r="AA17" s="27">
        <f t="shared" si="0"/>
        <v>4.8500000000000005</v>
      </c>
    </row>
    <row r="18" spans="1:28" ht="24.95" customHeight="1">
      <c r="A18" s="28">
        <f>Seznam!B102</f>
        <v>11</v>
      </c>
      <c r="B18" s="238" t="str">
        <f>Seznam!C102</f>
        <v>Svobodová Eliška</v>
      </c>
      <c r="C18" s="238">
        <f>Seznam!D102</f>
        <v>2006</v>
      </c>
      <c r="D18" s="238" t="str">
        <f>Seznam!E102</f>
        <v>TJ Bohemians Praha</v>
      </c>
      <c r="E18" s="238" t="str">
        <f>Seznam!F102</f>
        <v>CZE</v>
      </c>
      <c r="F18" s="197"/>
      <c r="G18" s="204">
        <v>0.4</v>
      </c>
      <c r="H18" s="205">
        <v>0.7</v>
      </c>
      <c r="I18" s="206">
        <f t="shared" si="1"/>
        <v>1.1000000000000001</v>
      </c>
      <c r="J18" s="217">
        <v>3.1</v>
      </c>
      <c r="K18" s="218">
        <v>3.5</v>
      </c>
      <c r="L18" s="219">
        <v>4.7</v>
      </c>
      <c r="M18" s="220">
        <v>4.3</v>
      </c>
      <c r="N18" s="220">
        <v>4.2</v>
      </c>
      <c r="O18" s="221">
        <f t="shared" si="2"/>
        <v>4.25</v>
      </c>
      <c r="P18" s="239">
        <f t="shared" si="3"/>
        <v>2.6500000000000004</v>
      </c>
      <c r="Q18" s="219"/>
      <c r="R18" s="209">
        <f t="shared" si="4"/>
        <v>3.7500000000000004</v>
      </c>
      <c r="S18" s="21" t="s">
        <v>200</v>
      </c>
      <c r="T18" s="17">
        <f>RANK(R18,$R$9:$R$29)</f>
        <v>19</v>
      </c>
      <c r="U18" s="242"/>
      <c r="W18" s="31"/>
      <c r="X18" s="27">
        <f t="shared" si="5"/>
        <v>1.1000000000000001</v>
      </c>
      <c r="Y18" s="27">
        <f t="shared" si="0"/>
        <v>2.6500000000000004</v>
      </c>
      <c r="Z18" s="27">
        <f t="shared" si="0"/>
        <v>0</v>
      </c>
      <c r="AA18" s="27">
        <f t="shared" si="0"/>
        <v>3.7500000000000004</v>
      </c>
    </row>
    <row r="19" spans="1:28" ht="24.95" customHeight="1">
      <c r="A19" s="28">
        <f>Seznam!B103</f>
        <v>12</v>
      </c>
      <c r="B19" s="238" t="str">
        <f>Seznam!C103</f>
        <v>Sčepánková Lea</v>
      </c>
      <c r="C19" s="238">
        <f>Seznam!D103</f>
        <v>2007</v>
      </c>
      <c r="D19" s="238" t="str">
        <f>Seznam!E103</f>
        <v>TJ Hostivař Praha</v>
      </c>
      <c r="E19" s="238" t="str">
        <f>Seznam!F103</f>
        <v>CZE</v>
      </c>
      <c r="F19" s="197"/>
      <c r="G19" s="204">
        <v>1.9</v>
      </c>
      <c r="H19" s="205">
        <v>1.3</v>
      </c>
      <c r="I19" s="206">
        <f t="shared" si="1"/>
        <v>3.2</v>
      </c>
      <c r="J19" s="217">
        <v>3</v>
      </c>
      <c r="K19" s="218">
        <v>2.7</v>
      </c>
      <c r="L19" s="219">
        <v>3.2</v>
      </c>
      <c r="M19" s="220">
        <v>3.8</v>
      </c>
      <c r="N19" s="220">
        <v>2.7</v>
      </c>
      <c r="O19" s="221">
        <f t="shared" si="2"/>
        <v>2.95</v>
      </c>
      <c r="P19" s="239">
        <f t="shared" si="3"/>
        <v>4.05</v>
      </c>
      <c r="Q19" s="219"/>
      <c r="R19" s="209">
        <f t="shared" si="4"/>
        <v>7.25</v>
      </c>
      <c r="S19" s="21" t="s">
        <v>200</v>
      </c>
      <c r="T19" s="17">
        <f>RANK(R19,$R$9:$R$29)</f>
        <v>7</v>
      </c>
      <c r="U19" s="242"/>
      <c r="W19" s="31"/>
      <c r="X19" s="27">
        <f t="shared" si="5"/>
        <v>3.2</v>
      </c>
      <c r="Y19" s="27">
        <f t="shared" si="0"/>
        <v>4.05</v>
      </c>
      <c r="Z19" s="27">
        <f t="shared" si="0"/>
        <v>0</v>
      </c>
      <c r="AA19" s="27">
        <f t="shared" si="0"/>
        <v>7.25</v>
      </c>
    </row>
    <row r="20" spans="1:28" ht="24.95" customHeight="1">
      <c r="A20" s="28">
        <f>Seznam!B104</f>
        <v>13</v>
      </c>
      <c r="B20" s="238" t="str">
        <f>Seznam!C104</f>
        <v>Hajdu Klára</v>
      </c>
      <c r="C20" s="238">
        <f>Seznam!D104</f>
        <v>2007</v>
      </c>
      <c r="D20" s="238" t="str">
        <f>Seznam!E104</f>
        <v>SKMG Chodov Praha</v>
      </c>
      <c r="E20" s="238" t="str">
        <f>Seznam!F104</f>
        <v>CZE</v>
      </c>
      <c r="F20" s="197"/>
      <c r="G20" s="204">
        <v>0.9</v>
      </c>
      <c r="H20" s="205">
        <v>0.4</v>
      </c>
      <c r="I20" s="206">
        <f t="shared" si="1"/>
        <v>1.3</v>
      </c>
      <c r="J20" s="217">
        <v>2.8</v>
      </c>
      <c r="K20" s="218">
        <v>3.4</v>
      </c>
      <c r="L20" s="219">
        <v>3.4</v>
      </c>
      <c r="M20" s="220">
        <v>3.6</v>
      </c>
      <c r="N20" s="220">
        <v>3.8</v>
      </c>
      <c r="O20" s="221">
        <f t="shared" si="2"/>
        <v>3.5</v>
      </c>
      <c r="P20" s="239">
        <f t="shared" si="3"/>
        <v>3.7</v>
      </c>
      <c r="Q20" s="219"/>
      <c r="R20" s="209">
        <f t="shared" si="4"/>
        <v>5</v>
      </c>
      <c r="S20" s="21" t="s">
        <v>200</v>
      </c>
      <c r="T20" s="17">
        <f>RANK(R20,$R$9:$R$29)</f>
        <v>15</v>
      </c>
      <c r="U20" s="242"/>
      <c r="W20" s="31"/>
      <c r="X20" s="27">
        <f t="shared" si="5"/>
        <v>1.3</v>
      </c>
      <c r="Y20" s="27">
        <f t="shared" si="0"/>
        <v>3.7</v>
      </c>
      <c r="Z20" s="27">
        <f t="shared" si="0"/>
        <v>0</v>
      </c>
      <c r="AA20" s="27">
        <f t="shared" si="0"/>
        <v>5</v>
      </c>
    </row>
    <row r="21" spans="1:28" ht="24.95" customHeight="1">
      <c r="A21" s="28">
        <f>Seznam!B105</f>
        <v>14</v>
      </c>
      <c r="B21" s="238" t="str">
        <f>Seznam!C105</f>
        <v>Kohnová Karolína</v>
      </c>
      <c r="C21" s="238">
        <f>Seznam!D105</f>
        <v>2006</v>
      </c>
      <c r="D21" s="238" t="str">
        <f>Seznam!E105</f>
        <v>TJ Sokol Bedřichov</v>
      </c>
      <c r="E21" s="238" t="str">
        <f>Seznam!F105</f>
        <v>CZE</v>
      </c>
      <c r="F21" s="197"/>
      <c r="G21" s="204">
        <v>1.4</v>
      </c>
      <c r="H21" s="205">
        <v>1.6</v>
      </c>
      <c r="I21" s="206">
        <f t="shared" si="1"/>
        <v>3</v>
      </c>
      <c r="J21" s="217">
        <v>2.6</v>
      </c>
      <c r="K21" s="218">
        <v>3.3</v>
      </c>
      <c r="L21" s="219">
        <v>3.5</v>
      </c>
      <c r="M21" s="220">
        <v>3.5</v>
      </c>
      <c r="N21" s="220">
        <v>2.4</v>
      </c>
      <c r="O21" s="221">
        <f t="shared" si="2"/>
        <v>3.4</v>
      </c>
      <c r="P21" s="239">
        <f t="shared" si="3"/>
        <v>4</v>
      </c>
      <c r="Q21" s="219"/>
      <c r="R21" s="209">
        <f t="shared" si="4"/>
        <v>7</v>
      </c>
      <c r="S21" s="21" t="s">
        <v>200</v>
      </c>
      <c r="T21" s="17">
        <f>RANK(R21,$R$9:$R$29)</f>
        <v>8</v>
      </c>
      <c r="U21" s="242"/>
      <c r="W21" s="31"/>
      <c r="X21" s="27">
        <f t="shared" si="5"/>
        <v>3</v>
      </c>
      <c r="Y21" s="27">
        <f t="shared" si="0"/>
        <v>4</v>
      </c>
      <c r="Z21" s="27">
        <f t="shared" si="0"/>
        <v>0</v>
      </c>
      <c r="AA21" s="27">
        <f t="shared" si="0"/>
        <v>7</v>
      </c>
    </row>
    <row r="22" spans="1:28" ht="24.95" customHeight="1">
      <c r="A22" s="28">
        <f>Seznam!B106</f>
        <v>16</v>
      </c>
      <c r="B22" s="238" t="str">
        <f>Seznam!C106</f>
        <v>Daňková Adéla</v>
      </c>
      <c r="C22" s="238">
        <f>Seznam!D106</f>
        <v>2006</v>
      </c>
      <c r="D22" s="238" t="str">
        <f>Seznam!E106</f>
        <v>TJ Bohemians Praha</v>
      </c>
      <c r="E22" s="238" t="str">
        <f>Seznam!F106</f>
        <v>CZE</v>
      </c>
      <c r="F22" s="197"/>
      <c r="G22" s="204">
        <v>0.8</v>
      </c>
      <c r="H22" s="205">
        <v>0.5</v>
      </c>
      <c r="I22" s="206">
        <f t="shared" si="1"/>
        <v>1.3</v>
      </c>
      <c r="J22" s="217">
        <v>3.3</v>
      </c>
      <c r="K22" s="218">
        <v>2.7</v>
      </c>
      <c r="L22" s="219">
        <v>2.8</v>
      </c>
      <c r="M22" s="220">
        <v>3.8</v>
      </c>
      <c r="N22" s="220">
        <v>2.7</v>
      </c>
      <c r="O22" s="221">
        <f t="shared" si="2"/>
        <v>2.75</v>
      </c>
      <c r="P22" s="239">
        <f t="shared" si="3"/>
        <v>3.95</v>
      </c>
      <c r="Q22" s="219"/>
      <c r="R22" s="209">
        <f t="shared" si="4"/>
        <v>5.25</v>
      </c>
      <c r="S22" s="21" t="s">
        <v>200</v>
      </c>
      <c r="T22" s="17">
        <f>RANK(R22,$R$9:$R$29)</f>
        <v>13</v>
      </c>
      <c r="U22" s="242"/>
      <c r="W22" s="31"/>
      <c r="X22" s="27">
        <f t="shared" si="5"/>
        <v>1.3</v>
      </c>
      <c r="Y22" s="27">
        <f t="shared" si="0"/>
        <v>3.95</v>
      </c>
      <c r="Z22" s="27">
        <f t="shared" si="0"/>
        <v>0</v>
      </c>
      <c r="AA22" s="27">
        <f t="shared" si="0"/>
        <v>5.25</v>
      </c>
    </row>
    <row r="23" spans="1:28" ht="24.95" customHeight="1">
      <c r="A23" s="28">
        <f>Seznam!B107</f>
        <v>17</v>
      </c>
      <c r="B23" s="238" t="str">
        <f>Seznam!C107</f>
        <v>Vysušilová Lucie</v>
      </c>
      <c r="C23" s="238">
        <f>Seznam!D107</f>
        <v>2007</v>
      </c>
      <c r="D23" s="238" t="str">
        <f>Seznam!E107</f>
        <v>TJ Hostivař Praha</v>
      </c>
      <c r="E23" s="238" t="str">
        <f>Seznam!F107</f>
        <v>CZE</v>
      </c>
      <c r="F23" s="197"/>
      <c r="G23" s="204">
        <v>1.2</v>
      </c>
      <c r="H23" s="205">
        <v>2</v>
      </c>
      <c r="I23" s="206">
        <f t="shared" si="1"/>
        <v>3.2</v>
      </c>
      <c r="J23" s="217">
        <v>2.7</v>
      </c>
      <c r="K23" s="218">
        <v>2</v>
      </c>
      <c r="L23" s="219">
        <v>2.9</v>
      </c>
      <c r="M23" s="220">
        <v>2.8</v>
      </c>
      <c r="N23" s="220">
        <v>3</v>
      </c>
      <c r="O23" s="221">
        <f t="shared" si="2"/>
        <v>2.85</v>
      </c>
      <c r="P23" s="239">
        <f t="shared" si="3"/>
        <v>4.4499999999999993</v>
      </c>
      <c r="Q23" s="219"/>
      <c r="R23" s="209">
        <f t="shared" si="4"/>
        <v>7.6499999999999995</v>
      </c>
      <c r="S23" s="21" t="s">
        <v>200</v>
      </c>
      <c r="T23" s="17">
        <f>RANK(R23,$R$9:$R$29)</f>
        <v>6</v>
      </c>
      <c r="U23" s="242"/>
      <c r="W23" s="31"/>
      <c r="X23" s="27">
        <f t="shared" si="5"/>
        <v>3.2</v>
      </c>
      <c r="Y23" s="27">
        <f t="shared" ref="Y23:AA29" si="6">P23</f>
        <v>4.4499999999999993</v>
      </c>
      <c r="Z23" s="27">
        <f t="shared" si="6"/>
        <v>0</v>
      </c>
      <c r="AA23" s="27">
        <f t="shared" si="6"/>
        <v>7.6499999999999995</v>
      </c>
    </row>
    <row r="24" spans="1:28" ht="24.95" customHeight="1">
      <c r="A24" s="28">
        <f>Seznam!B108</f>
        <v>18</v>
      </c>
      <c r="B24" s="238" t="str">
        <f>Seznam!C108</f>
        <v>Petříková Valentýna</v>
      </c>
      <c r="C24" s="238">
        <f>Seznam!D108</f>
        <v>2007</v>
      </c>
      <c r="D24" s="238" t="str">
        <f>Seznam!E108</f>
        <v>TJ Sokol Bernartice</v>
      </c>
      <c r="E24" s="238" t="str">
        <f>Seznam!F108</f>
        <v>CZE</v>
      </c>
      <c r="F24" s="197"/>
      <c r="G24" s="204">
        <v>2.4</v>
      </c>
      <c r="H24" s="205">
        <v>1.3</v>
      </c>
      <c r="I24" s="206">
        <f t="shared" si="1"/>
        <v>3.7</v>
      </c>
      <c r="J24" s="217">
        <v>3.2</v>
      </c>
      <c r="K24" s="218">
        <v>2.4</v>
      </c>
      <c r="L24" s="219">
        <v>3.4</v>
      </c>
      <c r="M24" s="220">
        <v>2.2999999999999998</v>
      </c>
      <c r="N24" s="220">
        <v>2.2999999999999998</v>
      </c>
      <c r="O24" s="221">
        <f t="shared" si="2"/>
        <v>2.35</v>
      </c>
      <c r="P24" s="239">
        <f t="shared" si="3"/>
        <v>4.4499999999999993</v>
      </c>
      <c r="Q24" s="219">
        <v>0.3</v>
      </c>
      <c r="R24" s="209">
        <f t="shared" si="4"/>
        <v>7.8499999999999988</v>
      </c>
      <c r="S24" s="21" t="s">
        <v>200</v>
      </c>
      <c r="T24" s="17">
        <f>RANK(R24,$R$9:$R$29)</f>
        <v>4</v>
      </c>
      <c r="U24" s="242"/>
      <c r="W24" s="31"/>
      <c r="X24" s="27">
        <f t="shared" si="5"/>
        <v>3.7</v>
      </c>
      <c r="Y24" s="27">
        <f t="shared" si="6"/>
        <v>4.4499999999999993</v>
      </c>
      <c r="Z24" s="27">
        <f t="shared" si="6"/>
        <v>0.3</v>
      </c>
      <c r="AA24" s="27">
        <f t="shared" si="6"/>
        <v>7.8499999999999988</v>
      </c>
    </row>
    <row r="25" spans="1:28" ht="24.95" customHeight="1">
      <c r="A25" s="28">
        <f>Seznam!B109</f>
        <v>20</v>
      </c>
      <c r="B25" s="238" t="str">
        <f>Seznam!C109</f>
        <v>Rudakovová Stefanie</v>
      </c>
      <c r="C25" s="238">
        <f>Seznam!D109</f>
        <v>2007</v>
      </c>
      <c r="D25" s="238" t="str">
        <f>Seznam!E109</f>
        <v>TJ SPKV</v>
      </c>
      <c r="E25" s="238" t="str">
        <f>Seznam!F109</f>
        <v>CZE</v>
      </c>
      <c r="F25" s="197"/>
      <c r="G25" s="204">
        <v>2.2999999999999998</v>
      </c>
      <c r="H25" s="205">
        <v>0.6</v>
      </c>
      <c r="I25" s="206">
        <f t="shared" si="1"/>
        <v>2.9</v>
      </c>
      <c r="J25" s="217">
        <v>2.8</v>
      </c>
      <c r="K25" s="218">
        <v>2.2000000000000002</v>
      </c>
      <c r="L25" s="219">
        <v>1.9</v>
      </c>
      <c r="M25" s="220">
        <v>2.5</v>
      </c>
      <c r="N25" s="220">
        <v>2.8</v>
      </c>
      <c r="O25" s="221">
        <f t="shared" si="2"/>
        <v>2.35</v>
      </c>
      <c r="P25" s="239">
        <f t="shared" si="3"/>
        <v>4.8499999999999996</v>
      </c>
      <c r="Q25" s="219"/>
      <c r="R25" s="209">
        <f t="shared" si="4"/>
        <v>7.75</v>
      </c>
      <c r="S25" s="21" t="s">
        <v>200</v>
      </c>
      <c r="T25" s="17">
        <f>RANK(R25,$R$9:$R$29)</f>
        <v>5</v>
      </c>
      <c r="U25" s="242"/>
      <c r="W25" s="31"/>
      <c r="X25" s="27">
        <f t="shared" si="5"/>
        <v>2.9</v>
      </c>
      <c r="Y25" s="27">
        <f t="shared" si="6"/>
        <v>4.8499999999999996</v>
      </c>
      <c r="Z25" s="27">
        <f t="shared" si="6"/>
        <v>0</v>
      </c>
      <c r="AA25" s="27">
        <f t="shared" si="6"/>
        <v>7.75</v>
      </c>
    </row>
    <row r="26" spans="1:28" ht="24.95" customHeight="1">
      <c r="A26" s="28">
        <f>Seznam!B110</f>
        <v>21</v>
      </c>
      <c r="B26" s="238" t="str">
        <f>Seznam!C110</f>
        <v>Komarova Sofie</v>
      </c>
      <c r="C26" s="238">
        <f>Seznam!D110</f>
        <v>2006</v>
      </c>
      <c r="D26" s="238" t="str">
        <f>Seznam!E110</f>
        <v>TJ Bohemians Praha</v>
      </c>
      <c r="E26" s="238" t="str">
        <f>Seznam!F110</f>
        <v>CZE</v>
      </c>
      <c r="F26" s="197"/>
      <c r="G26" s="204">
        <v>0.4</v>
      </c>
      <c r="H26" s="205">
        <v>1.1000000000000001</v>
      </c>
      <c r="I26" s="206">
        <f t="shared" si="1"/>
        <v>1.5</v>
      </c>
      <c r="J26" s="217">
        <v>2.7</v>
      </c>
      <c r="K26" s="218">
        <v>2.8</v>
      </c>
      <c r="L26" s="219">
        <v>3.6</v>
      </c>
      <c r="M26" s="220">
        <v>2.5</v>
      </c>
      <c r="N26" s="220">
        <v>2.2999999999999998</v>
      </c>
      <c r="O26" s="221">
        <f t="shared" si="2"/>
        <v>2.65</v>
      </c>
      <c r="P26" s="239">
        <f t="shared" si="3"/>
        <v>4.6500000000000004</v>
      </c>
      <c r="Q26" s="219"/>
      <c r="R26" s="209">
        <f t="shared" si="4"/>
        <v>6.15</v>
      </c>
      <c r="S26" s="21" t="s">
        <v>200</v>
      </c>
      <c r="T26" s="17">
        <f>RANK(R26,$R$9:$R$29)</f>
        <v>10</v>
      </c>
      <c r="U26" s="242"/>
      <c r="W26" s="31"/>
      <c r="X26" s="27">
        <f t="shared" si="5"/>
        <v>1.5</v>
      </c>
      <c r="Y26" s="27">
        <f t="shared" si="6"/>
        <v>4.6500000000000004</v>
      </c>
      <c r="Z26" s="27">
        <f t="shared" si="6"/>
        <v>0</v>
      </c>
      <c r="AA26" s="27">
        <f t="shared" si="6"/>
        <v>6.15</v>
      </c>
    </row>
    <row r="27" spans="1:28" ht="24.95" customHeight="1">
      <c r="A27" s="28">
        <f>Seznam!B111</f>
        <v>22</v>
      </c>
      <c r="B27" s="238" t="str">
        <f>Seznam!C111</f>
        <v>Hubatková Veronika</v>
      </c>
      <c r="C27" s="238">
        <f>Seznam!D111</f>
        <v>2006</v>
      </c>
      <c r="D27" s="238" t="str">
        <f>Seznam!E111</f>
        <v>TJ Bohemians Praha</v>
      </c>
      <c r="E27" s="238" t="str">
        <f>Seznam!F111</f>
        <v>CZE</v>
      </c>
      <c r="F27" s="197"/>
      <c r="G27" s="204">
        <v>0.8</v>
      </c>
      <c r="H27" s="205">
        <v>0.9</v>
      </c>
      <c r="I27" s="206">
        <f t="shared" si="1"/>
        <v>1.7000000000000002</v>
      </c>
      <c r="J27" s="217">
        <v>3.5</v>
      </c>
      <c r="K27" s="218">
        <v>2.4</v>
      </c>
      <c r="L27" s="219">
        <v>3.2</v>
      </c>
      <c r="M27" s="220">
        <v>3.3</v>
      </c>
      <c r="N27" s="220">
        <v>3.2</v>
      </c>
      <c r="O27" s="221">
        <f t="shared" si="2"/>
        <v>3.2</v>
      </c>
      <c r="P27" s="239">
        <f t="shared" si="3"/>
        <v>3.3</v>
      </c>
      <c r="Q27" s="219"/>
      <c r="R27" s="209">
        <f t="shared" si="4"/>
        <v>5</v>
      </c>
      <c r="S27" s="21" t="s">
        <v>200</v>
      </c>
      <c r="T27" s="17">
        <f>RANK(R27,$R$9:$R$29)</f>
        <v>15</v>
      </c>
      <c r="U27" s="242"/>
      <c r="W27" s="31"/>
      <c r="X27" s="27">
        <f t="shared" si="5"/>
        <v>1.7000000000000002</v>
      </c>
      <c r="Y27" s="27">
        <f t="shared" si="6"/>
        <v>3.3</v>
      </c>
      <c r="Z27" s="27">
        <f t="shared" si="6"/>
        <v>0</v>
      </c>
      <c r="AA27" s="27">
        <f t="shared" si="6"/>
        <v>5</v>
      </c>
    </row>
    <row r="28" spans="1:28" ht="24.95" customHeight="1">
      <c r="A28" s="28">
        <f>Seznam!B112</f>
        <v>25</v>
      </c>
      <c r="B28" s="238" t="str">
        <f>Seznam!C112</f>
        <v>Schvarczová Rozálie</v>
      </c>
      <c r="C28" s="238">
        <f>Seznam!D112</f>
        <v>2007</v>
      </c>
      <c r="D28" s="238" t="str">
        <f>Seznam!E112</f>
        <v>TJ Bohemians Praha</v>
      </c>
      <c r="E28" s="238" t="str">
        <f>Seznam!F112</f>
        <v>CZE</v>
      </c>
      <c r="F28" s="197"/>
      <c r="G28" s="204">
        <v>0.6</v>
      </c>
      <c r="H28" s="205">
        <v>0.9</v>
      </c>
      <c r="I28" s="206">
        <f t="shared" si="1"/>
        <v>1.5</v>
      </c>
      <c r="J28" s="217">
        <v>3.3</v>
      </c>
      <c r="K28" s="218">
        <v>2.9</v>
      </c>
      <c r="L28" s="219">
        <v>3.8</v>
      </c>
      <c r="M28" s="220">
        <v>3.8</v>
      </c>
      <c r="N28" s="220">
        <v>4.2</v>
      </c>
      <c r="O28" s="221">
        <f t="shared" si="2"/>
        <v>3.8</v>
      </c>
      <c r="P28" s="239">
        <f t="shared" si="3"/>
        <v>2.9000000000000004</v>
      </c>
      <c r="Q28" s="219"/>
      <c r="R28" s="209">
        <f t="shared" si="4"/>
        <v>4.4000000000000004</v>
      </c>
      <c r="S28" s="21" t="s">
        <v>200</v>
      </c>
      <c r="T28" s="17">
        <f>RANK(R28,$R$9:$R$29)</f>
        <v>18</v>
      </c>
      <c r="U28" s="242"/>
      <c r="W28" s="31"/>
      <c r="X28" s="27">
        <f t="shared" si="5"/>
        <v>1.5</v>
      </c>
      <c r="Y28" s="27">
        <f t="shared" si="6"/>
        <v>2.9000000000000004</v>
      </c>
      <c r="Z28" s="27">
        <f t="shared" si="6"/>
        <v>0</v>
      </c>
      <c r="AA28" s="27">
        <f t="shared" si="6"/>
        <v>4.4000000000000004</v>
      </c>
    </row>
    <row r="29" spans="1:28" ht="24.95" customHeight="1">
      <c r="A29" s="28">
        <f>Seznam!B113</f>
        <v>26</v>
      </c>
      <c r="B29" s="238" t="str">
        <f>Seznam!C113</f>
        <v>Mirošničenko Diana</v>
      </c>
      <c r="C29" s="238">
        <f>Seznam!D113</f>
        <v>2006</v>
      </c>
      <c r="D29" s="238" t="str">
        <f>Seznam!E113</f>
        <v>SKMG Chodov Praha</v>
      </c>
      <c r="E29" s="238" t="str">
        <f>Seznam!F113</f>
        <v>CZE</v>
      </c>
      <c r="F29" s="197"/>
      <c r="G29" s="204">
        <v>1.4</v>
      </c>
      <c r="H29" s="205">
        <v>0.9</v>
      </c>
      <c r="I29" s="206">
        <f t="shared" si="1"/>
        <v>2.2999999999999998</v>
      </c>
      <c r="J29" s="217">
        <v>2.2999999999999998</v>
      </c>
      <c r="K29" s="218">
        <v>4</v>
      </c>
      <c r="L29" s="219">
        <v>3.6</v>
      </c>
      <c r="M29" s="220">
        <v>2.9</v>
      </c>
      <c r="N29" s="220">
        <v>5.2</v>
      </c>
      <c r="O29" s="221">
        <f t="shared" si="2"/>
        <v>3.8</v>
      </c>
      <c r="P29" s="239">
        <f t="shared" si="3"/>
        <v>3.9000000000000004</v>
      </c>
      <c r="Q29" s="219"/>
      <c r="R29" s="209">
        <f t="shared" si="4"/>
        <v>6.2</v>
      </c>
      <c r="S29" s="21" t="s">
        <v>200</v>
      </c>
      <c r="T29" s="17">
        <f>RANK(R29,$R$9:$R$29)</f>
        <v>9</v>
      </c>
      <c r="U29" s="242"/>
      <c r="W29" s="31"/>
      <c r="X29" s="27">
        <f t="shared" si="5"/>
        <v>2.2999999999999998</v>
      </c>
      <c r="Y29" s="27">
        <f t="shared" si="6"/>
        <v>3.9000000000000004</v>
      </c>
      <c r="Z29" s="27">
        <f t="shared" si="6"/>
        <v>0</v>
      </c>
      <c r="AA29" s="27">
        <f t="shared" si="6"/>
        <v>6.2</v>
      </c>
    </row>
    <row r="30" spans="1:28" s="160" customFormat="1" ht="124.5" customHeight="1" thickBot="1">
      <c r="C30" s="162"/>
      <c r="F30" s="161"/>
      <c r="G30" s="163"/>
      <c r="H30" s="163"/>
      <c r="I30" s="163"/>
      <c r="J30" s="163"/>
      <c r="K30" s="164"/>
      <c r="L30" s="181"/>
      <c r="M30" s="181"/>
      <c r="N30" s="181"/>
      <c r="O30" s="181"/>
      <c r="P30" s="181"/>
      <c r="Q30" s="164"/>
    </row>
    <row r="31" spans="1:28" ht="16.5" customHeight="1">
      <c r="A31" s="470" t="s">
        <v>0</v>
      </c>
      <c r="B31" s="472" t="s">
        <v>1</v>
      </c>
      <c r="C31" s="339" t="s">
        <v>2</v>
      </c>
      <c r="D31" s="337" t="s">
        <v>3</v>
      </c>
      <c r="E31" s="474" t="s">
        <v>4</v>
      </c>
      <c r="F31" s="476" t="s">
        <v>191</v>
      </c>
      <c r="G31" s="226" t="str">
        <f>Kat5S2</f>
        <v>sestava s libovolným náčiním</v>
      </c>
      <c r="H31" s="227"/>
      <c r="I31" s="16"/>
      <c r="J31" s="16"/>
      <c r="K31" s="16"/>
      <c r="L31" s="16"/>
      <c r="M31" s="16"/>
      <c r="N31" s="16"/>
      <c r="O31" s="16"/>
      <c r="P31" s="16"/>
      <c r="Q31" s="16">
        <v>0</v>
      </c>
      <c r="R31" s="16">
        <v>0</v>
      </c>
      <c r="S31" s="19"/>
      <c r="T31" s="468" t="s">
        <v>12</v>
      </c>
      <c r="U31" s="468" t="s">
        <v>1300</v>
      </c>
    </row>
    <row r="32" spans="1:28" ht="16.5" customHeight="1" thickBot="1">
      <c r="A32" s="471"/>
      <c r="B32" s="473"/>
      <c r="C32" s="340">
        <v>0</v>
      </c>
      <c r="D32" s="338">
        <v>0</v>
      </c>
      <c r="E32" s="475"/>
      <c r="F32" s="477"/>
      <c r="G32" s="224" t="s">
        <v>1257</v>
      </c>
      <c r="H32" s="222" t="s">
        <v>1262</v>
      </c>
      <c r="I32" s="223" t="s">
        <v>8</v>
      </c>
      <c r="J32" s="15" t="s">
        <v>1258</v>
      </c>
      <c r="K32" s="15" t="s">
        <v>9</v>
      </c>
      <c r="L32" s="15" t="s">
        <v>10</v>
      </c>
      <c r="M32" s="15" t="s">
        <v>1259</v>
      </c>
      <c r="N32" s="15" t="s">
        <v>1260</v>
      </c>
      <c r="O32" s="223" t="s">
        <v>1261</v>
      </c>
      <c r="P32" s="223" t="s">
        <v>11</v>
      </c>
      <c r="Q32" s="229" t="s">
        <v>5</v>
      </c>
      <c r="R32" s="223" t="s">
        <v>6</v>
      </c>
      <c r="S32" s="18" t="s">
        <v>13</v>
      </c>
      <c r="T32" s="469"/>
      <c r="U32" s="469"/>
      <c r="W32" s="30" t="s">
        <v>192</v>
      </c>
      <c r="X32" s="30" t="s">
        <v>8</v>
      </c>
      <c r="Y32" s="30" t="s">
        <v>11</v>
      </c>
      <c r="Z32" s="30" t="s">
        <v>193</v>
      </c>
      <c r="AA32" s="30" t="s">
        <v>13</v>
      </c>
      <c r="AB32" s="30" t="s">
        <v>6</v>
      </c>
    </row>
    <row r="33" spans="1:28" ht="24.95" customHeight="1">
      <c r="A33" s="28">
        <f>Seznam!B93</f>
        <v>1</v>
      </c>
      <c r="B33" s="238" t="str">
        <f>Seznam!C93</f>
        <v>Štěpánková Ema</v>
      </c>
      <c r="C33" s="238">
        <f>Seznam!D93</f>
        <v>2006</v>
      </c>
      <c r="D33" s="238" t="str">
        <f>Seznam!E93</f>
        <v>TJ Bohemians Praha</v>
      </c>
      <c r="E33" s="238" t="str">
        <f>Seznam!F93</f>
        <v>CZE</v>
      </c>
      <c r="F33" s="197" t="s">
        <v>1616</v>
      </c>
      <c r="G33" s="204">
        <v>2.2999999999999998</v>
      </c>
      <c r="H33" s="205">
        <v>1.5</v>
      </c>
      <c r="I33" s="206">
        <f>G33+H33</f>
        <v>3.8</v>
      </c>
      <c r="J33" s="217">
        <v>2.1</v>
      </c>
      <c r="K33" s="218">
        <v>2.4</v>
      </c>
      <c r="L33" s="219">
        <v>2.7</v>
      </c>
      <c r="M33" s="220">
        <v>3.8</v>
      </c>
      <c r="N33" s="220">
        <v>3.2</v>
      </c>
      <c r="O33" s="221">
        <f>IF($O$2=2,TRUNC(SUM(K33:L33)/2*1000)/1000,IF($O$2=3,TRUNC(SUM(K33:M33)/3*1000)/1000,IF($O$2=4,TRUNC(MEDIAN(K33:N33)*1000)/1000,"???")))</f>
        <v>2.95</v>
      </c>
      <c r="P33" s="239">
        <f>IF(AND(J33=0,O33=0),0,IF(($Q$2-J33-O33)&lt;0,0,$Q$2-J33-O33))</f>
        <v>4.95</v>
      </c>
      <c r="Q33" s="219"/>
      <c r="R33" s="209">
        <f>I33+P33-Q33</f>
        <v>8.75</v>
      </c>
      <c r="S33" s="21">
        <f>R9+R33</f>
        <v>14.55</v>
      </c>
      <c r="T33" s="17">
        <f>RANK(R33,$R$33:$R$53)</f>
        <v>8</v>
      </c>
      <c r="U33" s="22">
        <f>RANK(S33,$S$33:$S$53)</f>
        <v>9</v>
      </c>
      <c r="W33" s="31" t="str">
        <f t="shared" ref="W33:W53" si="7">F33</f>
        <v>obuč</v>
      </c>
      <c r="X33" s="27">
        <f>I33</f>
        <v>3.8</v>
      </c>
      <c r="Y33" s="27">
        <f t="shared" ref="Y33:AB48" si="8">P33</f>
        <v>4.95</v>
      </c>
      <c r="Z33" s="27">
        <f t="shared" si="8"/>
        <v>0</v>
      </c>
      <c r="AA33" s="27">
        <f t="shared" si="8"/>
        <v>8.75</v>
      </c>
      <c r="AB33" s="27">
        <f t="shared" si="8"/>
        <v>14.55</v>
      </c>
    </row>
    <row r="34" spans="1:28" ht="24.95" customHeight="1">
      <c r="A34" s="28">
        <f>Seznam!B94</f>
        <v>2</v>
      </c>
      <c r="B34" s="238" t="str">
        <f>Seznam!C94</f>
        <v>Vobořilová Anna</v>
      </c>
      <c r="C34" s="238">
        <f>Seznam!D94</f>
        <v>2007</v>
      </c>
      <c r="D34" s="238" t="str">
        <f>Seznam!E94</f>
        <v>TJ Hostivař Praha</v>
      </c>
      <c r="E34" s="238" t="str">
        <f>Seznam!F94</f>
        <v>CZE</v>
      </c>
      <c r="F34" s="197" t="s">
        <v>1617</v>
      </c>
      <c r="G34" s="204">
        <v>1.9</v>
      </c>
      <c r="H34" s="205">
        <v>1.8</v>
      </c>
      <c r="I34" s="206">
        <f t="shared" ref="I34:I53" si="9">G34+H34</f>
        <v>3.7</v>
      </c>
      <c r="J34" s="217">
        <v>1.5</v>
      </c>
      <c r="K34" s="218">
        <v>2.8</v>
      </c>
      <c r="L34" s="219">
        <v>1.8</v>
      </c>
      <c r="M34" s="220">
        <v>2.2999999999999998</v>
      </c>
      <c r="N34" s="220">
        <v>2.1</v>
      </c>
      <c r="O34" s="221">
        <f t="shared" ref="O34:O53" si="10">IF($O$2=2,TRUNC(SUM(K34:L34)/2*1000)/1000,IF($O$2=3,TRUNC(SUM(K34:M34)/3*1000)/1000,IF($O$2=4,TRUNC(MEDIAN(K34:N34)*1000)/1000,"???")))</f>
        <v>2.2000000000000002</v>
      </c>
      <c r="P34" s="239">
        <f t="shared" ref="P34:P53" si="11">IF(AND(J34=0,O34=0),0,IF(($Q$2-J34-O34)&lt;0,0,$Q$2-J34-O34))</f>
        <v>6.3</v>
      </c>
      <c r="Q34" s="219"/>
      <c r="R34" s="209">
        <f t="shared" ref="R34:R53" si="12">I34+P34-Q34</f>
        <v>10</v>
      </c>
      <c r="S34" s="21">
        <f>R10+R34</f>
        <v>18</v>
      </c>
      <c r="T34" s="17">
        <f>RANK(R34,$R$33:$R$53)</f>
        <v>4</v>
      </c>
      <c r="U34" s="22">
        <f>RANK(S34,$S$33:$S$53)</f>
        <v>5</v>
      </c>
      <c r="W34" s="31" t="str">
        <f t="shared" si="7"/>
        <v>kužele</v>
      </c>
      <c r="X34" s="27">
        <f t="shared" ref="X34:X53" si="13">I34</f>
        <v>3.7</v>
      </c>
      <c r="Y34" s="27">
        <f t="shared" si="8"/>
        <v>6.3</v>
      </c>
      <c r="Z34" s="27">
        <f t="shared" si="8"/>
        <v>0</v>
      </c>
      <c r="AA34" s="27">
        <f t="shared" si="8"/>
        <v>10</v>
      </c>
      <c r="AB34" s="27">
        <f t="shared" si="8"/>
        <v>18</v>
      </c>
    </row>
    <row r="35" spans="1:28" ht="24.95" customHeight="1">
      <c r="A35" s="28">
        <f>Seznam!B95</f>
        <v>3</v>
      </c>
      <c r="B35" s="238" t="str">
        <f>Seznam!C95</f>
        <v xml:space="preserve">Dovhanych Julie </v>
      </c>
      <c r="C35" s="238">
        <f>Seznam!D95</f>
        <v>2007</v>
      </c>
      <c r="D35" s="238" t="str">
        <f>Seznam!E95</f>
        <v>SKMG Chodov Praha</v>
      </c>
      <c r="E35" s="238" t="str">
        <f>Seznam!F95</f>
        <v>CZE</v>
      </c>
      <c r="F35" s="197" t="s">
        <v>1618</v>
      </c>
      <c r="G35" s="204">
        <v>0.9</v>
      </c>
      <c r="H35" s="205">
        <v>0.5</v>
      </c>
      <c r="I35" s="206">
        <f t="shared" si="9"/>
        <v>1.4</v>
      </c>
      <c r="J35" s="217">
        <v>2</v>
      </c>
      <c r="K35" s="218">
        <v>3.8</v>
      </c>
      <c r="L35" s="219">
        <v>5.2</v>
      </c>
      <c r="M35" s="220">
        <v>4.0999999999999996</v>
      </c>
      <c r="N35" s="220">
        <v>4.2</v>
      </c>
      <c r="O35" s="221">
        <f t="shared" si="10"/>
        <v>4.1500000000000004</v>
      </c>
      <c r="P35" s="239">
        <f t="shared" si="11"/>
        <v>3.8499999999999996</v>
      </c>
      <c r="Q35" s="219"/>
      <c r="R35" s="209">
        <f t="shared" si="12"/>
        <v>5.25</v>
      </c>
      <c r="S35" s="21">
        <f>R11+R35</f>
        <v>8.75</v>
      </c>
      <c r="T35" s="17">
        <f>RANK(R35,$R$33:$R$53)</f>
        <v>19</v>
      </c>
      <c r="U35" s="22">
        <f>RANK(S35,$S$33:$S$53)</f>
        <v>20</v>
      </c>
      <c r="W35" s="31" t="str">
        <f t="shared" si="7"/>
        <v>stuha</v>
      </c>
      <c r="X35" s="27">
        <f t="shared" si="13"/>
        <v>1.4</v>
      </c>
      <c r="Y35" s="27">
        <f t="shared" si="8"/>
        <v>3.8499999999999996</v>
      </c>
      <c r="Z35" s="27">
        <f t="shared" si="8"/>
        <v>0</v>
      </c>
      <c r="AA35" s="27">
        <f t="shared" si="8"/>
        <v>5.25</v>
      </c>
      <c r="AB35" s="27">
        <f t="shared" si="8"/>
        <v>8.75</v>
      </c>
    </row>
    <row r="36" spans="1:28" ht="24.95" customHeight="1">
      <c r="A36" s="28">
        <f>Seznam!B96</f>
        <v>4</v>
      </c>
      <c r="B36" s="238" t="str">
        <f>Seznam!C96</f>
        <v>Prokšová Anna</v>
      </c>
      <c r="C36" s="238">
        <f>Seznam!D96</f>
        <v>2006</v>
      </c>
      <c r="D36" s="238" t="str">
        <f>Seznam!E96</f>
        <v>TJ Sokol Bedřichov</v>
      </c>
      <c r="E36" s="238" t="str">
        <f>Seznam!F96</f>
        <v>CZE</v>
      </c>
      <c r="F36" s="197" t="s">
        <v>1616</v>
      </c>
      <c r="G36" s="204">
        <v>3</v>
      </c>
      <c r="H36" s="205">
        <v>3.4</v>
      </c>
      <c r="I36" s="206">
        <f t="shared" si="9"/>
        <v>6.4</v>
      </c>
      <c r="J36" s="217">
        <v>0.7</v>
      </c>
      <c r="K36" s="218">
        <v>3</v>
      </c>
      <c r="L36" s="219">
        <v>2.1</v>
      </c>
      <c r="M36" s="220">
        <v>2.6</v>
      </c>
      <c r="N36" s="220">
        <v>2.4</v>
      </c>
      <c r="O36" s="221">
        <f t="shared" si="10"/>
        <v>2.5</v>
      </c>
      <c r="P36" s="239">
        <f t="shared" si="11"/>
        <v>6.8000000000000007</v>
      </c>
      <c r="Q36" s="219"/>
      <c r="R36" s="209">
        <f t="shared" si="12"/>
        <v>13.200000000000001</v>
      </c>
      <c r="S36" s="21">
        <f>R12+R36</f>
        <v>23.4</v>
      </c>
      <c r="T36" s="17">
        <f>RANK(R36,$R$33:$R$53)</f>
        <v>1</v>
      </c>
      <c r="U36" s="22">
        <f>RANK(S36,$S$33:$S$53)</f>
        <v>1</v>
      </c>
      <c r="W36" s="31" t="str">
        <f t="shared" si="7"/>
        <v>obuč</v>
      </c>
      <c r="X36" s="27">
        <f t="shared" si="13"/>
        <v>6.4</v>
      </c>
      <c r="Y36" s="27">
        <f t="shared" si="8"/>
        <v>6.8000000000000007</v>
      </c>
      <c r="Z36" s="27">
        <f t="shared" si="8"/>
        <v>0</v>
      </c>
      <c r="AA36" s="27">
        <f t="shared" si="8"/>
        <v>13.200000000000001</v>
      </c>
      <c r="AB36" s="27">
        <f t="shared" si="8"/>
        <v>23.4</v>
      </c>
    </row>
    <row r="37" spans="1:28" ht="24.95" customHeight="1">
      <c r="A37" s="28">
        <f>Seznam!B97</f>
        <v>6</v>
      </c>
      <c r="B37" s="238" t="str">
        <f>Seznam!C97</f>
        <v>Bencová Karolína</v>
      </c>
      <c r="C37" s="238">
        <f>Seznam!D97</f>
        <v>2006</v>
      </c>
      <c r="D37" s="238" t="str">
        <f>Seznam!E97</f>
        <v>ŠSK Active Žďár nad Sázavou</v>
      </c>
      <c r="E37" s="238" t="str">
        <f>Seznam!F97</f>
        <v>CZE</v>
      </c>
      <c r="F37" s="197" t="s">
        <v>1616</v>
      </c>
      <c r="G37" s="204">
        <v>1.7</v>
      </c>
      <c r="H37" s="205">
        <v>0.9</v>
      </c>
      <c r="I37" s="206">
        <f t="shared" si="9"/>
        <v>2.6</v>
      </c>
      <c r="J37" s="217">
        <v>1.2</v>
      </c>
      <c r="K37" s="218">
        <v>4.8</v>
      </c>
      <c r="L37" s="219">
        <v>3.7</v>
      </c>
      <c r="M37" s="220">
        <v>3.9</v>
      </c>
      <c r="N37" s="220">
        <v>4.4000000000000004</v>
      </c>
      <c r="O37" s="221">
        <f t="shared" si="10"/>
        <v>4.1500000000000004</v>
      </c>
      <c r="P37" s="239">
        <f t="shared" si="11"/>
        <v>4.6500000000000004</v>
      </c>
      <c r="Q37" s="219"/>
      <c r="R37" s="209">
        <f t="shared" si="12"/>
        <v>7.25</v>
      </c>
      <c r="S37" s="21">
        <f>R13+R37</f>
        <v>12.5</v>
      </c>
      <c r="T37" s="17">
        <f>RANK(R37,$R$33:$R$53)</f>
        <v>11</v>
      </c>
      <c r="U37" s="22">
        <f>RANK(S37,$S$33:$S$53)</f>
        <v>11</v>
      </c>
      <c r="W37" s="31" t="str">
        <f t="shared" si="7"/>
        <v>obuč</v>
      </c>
      <c r="X37" s="27">
        <f t="shared" si="13"/>
        <v>2.6</v>
      </c>
      <c r="Y37" s="27">
        <f t="shared" si="8"/>
        <v>4.6500000000000004</v>
      </c>
      <c r="Z37" s="27">
        <f t="shared" si="8"/>
        <v>0</v>
      </c>
      <c r="AA37" s="27">
        <f t="shared" si="8"/>
        <v>7.25</v>
      </c>
      <c r="AB37" s="27">
        <f t="shared" si="8"/>
        <v>12.5</v>
      </c>
    </row>
    <row r="38" spans="1:28" ht="24.95" customHeight="1">
      <c r="A38" s="28">
        <f>Seznam!B98</f>
        <v>7</v>
      </c>
      <c r="B38" s="238" t="str">
        <f>Seznam!C98</f>
        <v>Borovskaya Zoya</v>
      </c>
      <c r="C38" s="238">
        <f>Seznam!D98</f>
        <v>2006</v>
      </c>
      <c r="D38" s="238" t="str">
        <f>Seznam!E98</f>
        <v>Sokol Praha VII</v>
      </c>
      <c r="E38" s="238" t="str">
        <f>Seznam!F98</f>
        <v>CZE</v>
      </c>
      <c r="F38" s="197" t="s">
        <v>1617</v>
      </c>
      <c r="G38" s="204">
        <v>0.6</v>
      </c>
      <c r="H38" s="205">
        <v>1.6</v>
      </c>
      <c r="I38" s="206">
        <f t="shared" si="9"/>
        <v>2.2000000000000002</v>
      </c>
      <c r="J38" s="217">
        <v>2.4</v>
      </c>
      <c r="K38" s="218">
        <v>3</v>
      </c>
      <c r="L38" s="219">
        <v>3.1</v>
      </c>
      <c r="M38" s="220">
        <v>2.1</v>
      </c>
      <c r="N38" s="220">
        <v>3</v>
      </c>
      <c r="O38" s="221">
        <f t="shared" si="10"/>
        <v>3</v>
      </c>
      <c r="P38" s="239">
        <f t="shared" si="11"/>
        <v>4.5999999999999996</v>
      </c>
      <c r="Q38" s="219"/>
      <c r="R38" s="209">
        <f t="shared" si="12"/>
        <v>6.8</v>
      </c>
      <c r="S38" s="21">
        <f>R14+R38</f>
        <v>12.25</v>
      </c>
      <c r="T38" s="17">
        <f>RANK(R38,$R$33:$R$53)</f>
        <v>13</v>
      </c>
      <c r="U38" s="22">
        <f>RANK(S38,$S$33:$S$53)</f>
        <v>13</v>
      </c>
      <c r="W38" s="31" t="str">
        <f t="shared" si="7"/>
        <v>kužele</v>
      </c>
      <c r="X38" s="27">
        <f t="shared" si="13"/>
        <v>2.2000000000000002</v>
      </c>
      <c r="Y38" s="27">
        <f t="shared" si="8"/>
        <v>4.5999999999999996</v>
      </c>
      <c r="Z38" s="27">
        <f t="shared" si="8"/>
        <v>0</v>
      </c>
      <c r="AA38" s="27">
        <f t="shared" si="8"/>
        <v>6.8</v>
      </c>
      <c r="AB38" s="27">
        <f t="shared" si="8"/>
        <v>12.25</v>
      </c>
    </row>
    <row r="39" spans="1:28" ht="24.95" customHeight="1">
      <c r="A39" s="28">
        <f>Seznam!B99</f>
        <v>8</v>
      </c>
      <c r="B39" s="238" t="str">
        <f>Seznam!C99</f>
        <v>Macešková Veronika</v>
      </c>
      <c r="C39" s="238">
        <f>Seznam!D99</f>
        <v>2006</v>
      </c>
      <c r="D39" s="238" t="str">
        <f>Seznam!E99</f>
        <v>TJ SPKV</v>
      </c>
      <c r="E39" s="238" t="str">
        <f>Seznam!F99</f>
        <v>CZE</v>
      </c>
      <c r="F39" s="197" t="s">
        <v>1616</v>
      </c>
      <c r="G39" s="204">
        <v>1.9</v>
      </c>
      <c r="H39" s="205">
        <v>1.4</v>
      </c>
      <c r="I39" s="206">
        <f t="shared" si="9"/>
        <v>3.3</v>
      </c>
      <c r="J39" s="217">
        <v>0.8</v>
      </c>
      <c r="K39" s="218">
        <v>1.9</v>
      </c>
      <c r="L39" s="219">
        <v>3</v>
      </c>
      <c r="M39" s="220">
        <v>3</v>
      </c>
      <c r="N39" s="220">
        <v>2.1</v>
      </c>
      <c r="O39" s="221">
        <f t="shared" si="10"/>
        <v>2.5499999999999998</v>
      </c>
      <c r="P39" s="239">
        <f t="shared" si="11"/>
        <v>6.6499999999999995</v>
      </c>
      <c r="Q39" s="219"/>
      <c r="R39" s="209">
        <f t="shared" si="12"/>
        <v>9.9499999999999993</v>
      </c>
      <c r="S39" s="21">
        <f>R15+R39</f>
        <v>18.95</v>
      </c>
      <c r="T39" s="17">
        <f>RANK(R39,$R$33:$R$53)</f>
        <v>5</v>
      </c>
      <c r="U39" s="22">
        <f>RANK(S39,$S$33:$S$53)</f>
        <v>3</v>
      </c>
      <c r="W39" s="31" t="str">
        <f t="shared" si="7"/>
        <v>obuč</v>
      </c>
      <c r="X39" s="27">
        <f t="shared" si="13"/>
        <v>3.3</v>
      </c>
      <c r="Y39" s="27">
        <f t="shared" si="8"/>
        <v>6.6499999999999995</v>
      </c>
      <c r="Z39" s="27">
        <f t="shared" si="8"/>
        <v>0</v>
      </c>
      <c r="AA39" s="27">
        <f t="shared" si="8"/>
        <v>9.9499999999999993</v>
      </c>
      <c r="AB39" s="27">
        <f t="shared" si="8"/>
        <v>18.95</v>
      </c>
    </row>
    <row r="40" spans="1:28" ht="24.95" customHeight="1">
      <c r="A40" s="28">
        <f>Seznam!B100</f>
        <v>9</v>
      </c>
      <c r="B40" s="238" t="str">
        <f>Seznam!C100</f>
        <v>Nejezchlebová Iva</v>
      </c>
      <c r="C40" s="238">
        <f>Seznam!D100</f>
        <v>2006</v>
      </c>
      <c r="D40" s="238" t="str">
        <f>Seznam!E100</f>
        <v>TJ SPKV</v>
      </c>
      <c r="E40" s="238" t="str">
        <f>Seznam!F100</f>
        <v>CZE</v>
      </c>
      <c r="F40" s="197" t="s">
        <v>1617</v>
      </c>
      <c r="G40" s="204">
        <v>1.1000000000000001</v>
      </c>
      <c r="H40" s="205">
        <v>0.6</v>
      </c>
      <c r="I40" s="206">
        <f t="shared" si="9"/>
        <v>1.7000000000000002</v>
      </c>
      <c r="J40" s="217">
        <v>2.5</v>
      </c>
      <c r="K40" s="218">
        <v>2.6</v>
      </c>
      <c r="L40" s="219">
        <v>3.8</v>
      </c>
      <c r="M40" s="220">
        <v>4.5</v>
      </c>
      <c r="N40" s="220">
        <v>4.8</v>
      </c>
      <c r="O40" s="221">
        <f t="shared" si="10"/>
        <v>4.1500000000000004</v>
      </c>
      <c r="P40" s="239">
        <f t="shared" si="11"/>
        <v>3.3499999999999996</v>
      </c>
      <c r="Q40" s="219"/>
      <c r="R40" s="209">
        <f t="shared" si="12"/>
        <v>5.05</v>
      </c>
      <c r="S40" s="21">
        <f>R16+R40</f>
        <v>8.3999999999999986</v>
      </c>
      <c r="T40" s="17">
        <f>RANK(R40,$R$33:$R$53)</f>
        <v>20</v>
      </c>
      <c r="U40" s="22">
        <f>RANK(S40,$S$33:$S$53)</f>
        <v>21</v>
      </c>
      <c r="W40" s="31" t="str">
        <f t="shared" si="7"/>
        <v>kužele</v>
      </c>
      <c r="X40" s="27">
        <f t="shared" si="13"/>
        <v>1.7000000000000002</v>
      </c>
      <c r="Y40" s="27">
        <f t="shared" si="8"/>
        <v>3.3499999999999996</v>
      </c>
      <c r="Z40" s="27">
        <f t="shared" si="8"/>
        <v>0</v>
      </c>
      <c r="AA40" s="27">
        <f t="shared" si="8"/>
        <v>5.05</v>
      </c>
      <c r="AB40" s="27">
        <f t="shared" si="8"/>
        <v>8.3999999999999986</v>
      </c>
    </row>
    <row r="41" spans="1:28" ht="24.95" customHeight="1">
      <c r="A41" s="28">
        <f>Seznam!B101</f>
        <v>10</v>
      </c>
      <c r="B41" s="238" t="str">
        <f>Seznam!C101</f>
        <v>Bendová Barbora</v>
      </c>
      <c r="C41" s="238">
        <f>Seznam!D101</f>
        <v>2006</v>
      </c>
      <c r="D41" s="238" t="str">
        <f>Seznam!E101</f>
        <v>GSK Tábor</v>
      </c>
      <c r="E41" s="238" t="str">
        <f>Seznam!F101</f>
        <v>CZE</v>
      </c>
      <c r="F41" s="197" t="s">
        <v>1616</v>
      </c>
      <c r="G41" s="204">
        <v>0.8</v>
      </c>
      <c r="H41" s="205">
        <v>1</v>
      </c>
      <c r="I41" s="206">
        <f t="shared" si="9"/>
        <v>1.8</v>
      </c>
      <c r="J41" s="217">
        <v>2.2999999999999998</v>
      </c>
      <c r="K41" s="218">
        <v>3.4</v>
      </c>
      <c r="L41" s="219">
        <v>4</v>
      </c>
      <c r="M41" s="220">
        <v>2</v>
      </c>
      <c r="N41" s="220">
        <v>4.2</v>
      </c>
      <c r="O41" s="221">
        <f t="shared" si="10"/>
        <v>3.7</v>
      </c>
      <c r="P41" s="239">
        <f t="shared" si="11"/>
        <v>4</v>
      </c>
      <c r="Q41" s="219"/>
      <c r="R41" s="209">
        <f t="shared" si="12"/>
        <v>5.8</v>
      </c>
      <c r="S41" s="21">
        <f>R17+R41</f>
        <v>10.65</v>
      </c>
      <c r="T41" s="17">
        <f>RANK(R41,$R$33:$R$53)</f>
        <v>16</v>
      </c>
      <c r="U41" s="22">
        <f>RANK(S41,$S$33:$S$53)</f>
        <v>17</v>
      </c>
      <c r="W41" s="31" t="str">
        <f t="shared" si="7"/>
        <v>obuč</v>
      </c>
      <c r="X41" s="27">
        <f t="shared" si="13"/>
        <v>1.8</v>
      </c>
      <c r="Y41" s="27">
        <f t="shared" si="8"/>
        <v>4</v>
      </c>
      <c r="Z41" s="27">
        <f t="shared" si="8"/>
        <v>0</v>
      </c>
      <c r="AA41" s="27">
        <f t="shared" si="8"/>
        <v>5.8</v>
      </c>
      <c r="AB41" s="27">
        <f t="shared" si="8"/>
        <v>10.65</v>
      </c>
    </row>
    <row r="42" spans="1:28" ht="24.95" customHeight="1">
      <c r="A42" s="28">
        <f>Seznam!B102</f>
        <v>11</v>
      </c>
      <c r="B42" s="238" t="str">
        <f>Seznam!C102</f>
        <v>Svobodová Eliška</v>
      </c>
      <c r="C42" s="238">
        <f>Seznam!D102</f>
        <v>2006</v>
      </c>
      <c r="D42" s="238" t="str">
        <f>Seznam!E102</f>
        <v>TJ Bohemians Praha</v>
      </c>
      <c r="E42" s="238" t="str">
        <f>Seznam!F102</f>
        <v>CZE</v>
      </c>
      <c r="F42" s="197" t="s">
        <v>1616</v>
      </c>
      <c r="G42" s="204">
        <v>1.6</v>
      </c>
      <c r="H42" s="205">
        <v>0.8</v>
      </c>
      <c r="I42" s="206">
        <f t="shared" si="9"/>
        <v>2.4000000000000004</v>
      </c>
      <c r="J42" s="217">
        <v>1.6</v>
      </c>
      <c r="K42" s="218">
        <v>4.5</v>
      </c>
      <c r="L42" s="219">
        <v>3.4</v>
      </c>
      <c r="M42" s="220">
        <v>3.6</v>
      </c>
      <c r="N42" s="220">
        <v>3.2</v>
      </c>
      <c r="O42" s="221">
        <f t="shared" si="10"/>
        <v>3.5</v>
      </c>
      <c r="P42" s="239">
        <f t="shared" si="11"/>
        <v>4.9000000000000004</v>
      </c>
      <c r="Q42" s="219"/>
      <c r="R42" s="209">
        <f t="shared" si="12"/>
        <v>7.3000000000000007</v>
      </c>
      <c r="S42" s="21">
        <f>R18+R42</f>
        <v>11.05</v>
      </c>
      <c r="T42" s="17">
        <f>RANK(R42,$R$33:$R$53)</f>
        <v>10</v>
      </c>
      <c r="U42" s="22">
        <f>RANK(S42,$S$33:$S$53)</f>
        <v>15</v>
      </c>
      <c r="W42" s="31" t="str">
        <f t="shared" si="7"/>
        <v>obuč</v>
      </c>
      <c r="X42" s="27">
        <f t="shared" si="13"/>
        <v>2.4000000000000004</v>
      </c>
      <c r="Y42" s="27">
        <f t="shared" si="8"/>
        <v>4.9000000000000004</v>
      </c>
      <c r="Z42" s="27">
        <f t="shared" si="8"/>
        <v>0</v>
      </c>
      <c r="AA42" s="27">
        <f t="shared" si="8"/>
        <v>7.3000000000000007</v>
      </c>
      <c r="AB42" s="27">
        <f t="shared" si="8"/>
        <v>11.05</v>
      </c>
    </row>
    <row r="43" spans="1:28" ht="24.95" customHeight="1">
      <c r="A43" s="28">
        <f>Seznam!B103</f>
        <v>12</v>
      </c>
      <c r="B43" s="238" t="str">
        <f>Seznam!C103</f>
        <v>Sčepánková Lea</v>
      </c>
      <c r="C43" s="238">
        <f>Seznam!D103</f>
        <v>2007</v>
      </c>
      <c r="D43" s="238" t="str">
        <f>Seznam!E103</f>
        <v>TJ Hostivař Praha</v>
      </c>
      <c r="E43" s="238" t="str">
        <f>Seznam!F103</f>
        <v>CZE</v>
      </c>
      <c r="F43" s="197" t="s">
        <v>1617</v>
      </c>
      <c r="G43" s="204">
        <v>1.4</v>
      </c>
      <c r="H43" s="205">
        <v>0.8</v>
      </c>
      <c r="I43" s="206">
        <f t="shared" si="9"/>
        <v>2.2000000000000002</v>
      </c>
      <c r="J43" s="217">
        <v>1.7</v>
      </c>
      <c r="K43" s="218">
        <v>2.2999999999999998</v>
      </c>
      <c r="L43" s="219">
        <v>2.7</v>
      </c>
      <c r="M43" s="220">
        <v>3.6</v>
      </c>
      <c r="N43" s="220">
        <v>3.4</v>
      </c>
      <c r="O43" s="221">
        <f t="shared" si="10"/>
        <v>3.05</v>
      </c>
      <c r="P43" s="239">
        <f t="shared" si="11"/>
        <v>5.2500000000000009</v>
      </c>
      <c r="Q43" s="219">
        <v>0.6</v>
      </c>
      <c r="R43" s="209">
        <f t="shared" si="12"/>
        <v>6.8500000000000014</v>
      </c>
      <c r="S43" s="21">
        <f>R19+R43</f>
        <v>14.100000000000001</v>
      </c>
      <c r="T43" s="17">
        <f>RANK(R43,$R$33:$R$53)</f>
        <v>12</v>
      </c>
      <c r="U43" s="22">
        <f>RANK(S43,$S$33:$S$53)</f>
        <v>10</v>
      </c>
      <c r="W43" s="31" t="str">
        <f t="shared" si="7"/>
        <v>kužele</v>
      </c>
      <c r="X43" s="27">
        <f t="shared" si="13"/>
        <v>2.2000000000000002</v>
      </c>
      <c r="Y43" s="27">
        <f t="shared" si="8"/>
        <v>5.2500000000000009</v>
      </c>
      <c r="Z43" s="27">
        <f t="shared" si="8"/>
        <v>0.6</v>
      </c>
      <c r="AA43" s="27">
        <f t="shared" si="8"/>
        <v>6.8500000000000014</v>
      </c>
      <c r="AB43" s="27">
        <f t="shared" si="8"/>
        <v>14.100000000000001</v>
      </c>
    </row>
    <row r="44" spans="1:28" ht="24.95" customHeight="1">
      <c r="A44" s="28">
        <f>Seznam!B104</f>
        <v>13</v>
      </c>
      <c r="B44" s="238" t="str">
        <f>Seznam!C104</f>
        <v>Hajdu Klára</v>
      </c>
      <c r="C44" s="238">
        <f>Seznam!D104</f>
        <v>2007</v>
      </c>
      <c r="D44" s="238" t="str">
        <f>Seznam!E104</f>
        <v>SKMG Chodov Praha</v>
      </c>
      <c r="E44" s="238" t="str">
        <f>Seznam!F104</f>
        <v>CZE</v>
      </c>
      <c r="F44" s="197" t="s">
        <v>1618</v>
      </c>
      <c r="G44" s="204">
        <v>0.6</v>
      </c>
      <c r="H44" s="205">
        <v>0.2</v>
      </c>
      <c r="I44" s="206">
        <f t="shared" si="9"/>
        <v>0.8</v>
      </c>
      <c r="J44" s="217">
        <v>1.1000000000000001</v>
      </c>
      <c r="K44" s="218">
        <v>4.8</v>
      </c>
      <c r="L44" s="219">
        <v>4.9000000000000004</v>
      </c>
      <c r="M44" s="220">
        <v>3.6</v>
      </c>
      <c r="N44" s="220">
        <v>4.7</v>
      </c>
      <c r="O44" s="221">
        <f t="shared" si="10"/>
        <v>4.75</v>
      </c>
      <c r="P44" s="239">
        <f t="shared" si="11"/>
        <v>4.1500000000000004</v>
      </c>
      <c r="Q44" s="219"/>
      <c r="R44" s="209">
        <f t="shared" si="12"/>
        <v>4.95</v>
      </c>
      <c r="S44" s="21">
        <f>R20+R44</f>
        <v>9.9499999999999993</v>
      </c>
      <c r="T44" s="17">
        <f>RANK(R44,$R$33:$R$53)</f>
        <v>21</v>
      </c>
      <c r="U44" s="22">
        <f>RANK(S44,$S$33:$S$53)</f>
        <v>19</v>
      </c>
      <c r="W44" s="31" t="str">
        <f t="shared" si="7"/>
        <v>stuha</v>
      </c>
      <c r="X44" s="27">
        <f t="shared" si="13"/>
        <v>0.8</v>
      </c>
      <c r="Y44" s="27">
        <f t="shared" si="8"/>
        <v>4.1500000000000004</v>
      </c>
      <c r="Z44" s="27">
        <f t="shared" si="8"/>
        <v>0</v>
      </c>
      <c r="AA44" s="27">
        <f t="shared" si="8"/>
        <v>4.95</v>
      </c>
      <c r="AB44" s="27">
        <f t="shared" si="8"/>
        <v>9.9499999999999993</v>
      </c>
    </row>
    <row r="45" spans="1:28" ht="24.95" customHeight="1">
      <c r="A45" s="28">
        <f>Seznam!B105</f>
        <v>14</v>
      </c>
      <c r="B45" s="238" t="str">
        <f>Seznam!C105</f>
        <v>Kohnová Karolína</v>
      </c>
      <c r="C45" s="238">
        <f>Seznam!D105</f>
        <v>2006</v>
      </c>
      <c r="D45" s="238" t="str">
        <f>Seznam!E105</f>
        <v>TJ Sokol Bedřichov</v>
      </c>
      <c r="E45" s="238" t="str">
        <f>Seznam!F105</f>
        <v>CZE</v>
      </c>
      <c r="F45" s="197" t="s">
        <v>1607</v>
      </c>
      <c r="G45" s="204">
        <v>1.7</v>
      </c>
      <c r="H45" s="205">
        <v>2</v>
      </c>
      <c r="I45" s="206">
        <f t="shared" si="9"/>
        <v>3.7</v>
      </c>
      <c r="J45" s="217">
        <v>0.9</v>
      </c>
      <c r="K45" s="218">
        <v>3.3</v>
      </c>
      <c r="L45" s="219">
        <v>3.1</v>
      </c>
      <c r="M45" s="220">
        <v>2</v>
      </c>
      <c r="N45" s="220">
        <v>2.8</v>
      </c>
      <c r="O45" s="221">
        <f t="shared" si="10"/>
        <v>2.95</v>
      </c>
      <c r="P45" s="239">
        <f t="shared" si="11"/>
        <v>6.1499999999999995</v>
      </c>
      <c r="Q45" s="219"/>
      <c r="R45" s="209">
        <f t="shared" si="12"/>
        <v>9.85</v>
      </c>
      <c r="S45" s="21">
        <f>R21+R45</f>
        <v>16.850000000000001</v>
      </c>
      <c r="T45" s="17">
        <f>RANK(R45,$R$33:$R$53)</f>
        <v>6</v>
      </c>
      <c r="U45" s="22">
        <f>RANK(S45,$S$33:$S$53)</f>
        <v>7</v>
      </c>
      <c r="W45" s="31" t="str">
        <f t="shared" si="7"/>
        <v>obruč</v>
      </c>
      <c r="X45" s="27">
        <f t="shared" si="13"/>
        <v>3.7</v>
      </c>
      <c r="Y45" s="27">
        <f t="shared" si="8"/>
        <v>6.1499999999999995</v>
      </c>
      <c r="Z45" s="27">
        <f t="shared" si="8"/>
        <v>0</v>
      </c>
      <c r="AA45" s="27">
        <f t="shared" si="8"/>
        <v>9.85</v>
      </c>
      <c r="AB45" s="27">
        <f t="shared" si="8"/>
        <v>16.850000000000001</v>
      </c>
    </row>
    <row r="46" spans="1:28" ht="24.95" customHeight="1">
      <c r="A46" s="28">
        <f>Seznam!B106</f>
        <v>16</v>
      </c>
      <c r="B46" s="238" t="str">
        <f>Seznam!C106</f>
        <v>Daňková Adéla</v>
      </c>
      <c r="C46" s="238">
        <f>Seznam!D106</f>
        <v>2006</v>
      </c>
      <c r="D46" s="238" t="str">
        <f>Seznam!E106</f>
        <v>TJ Bohemians Praha</v>
      </c>
      <c r="E46" s="238" t="str">
        <f>Seznam!F106</f>
        <v>CZE</v>
      </c>
      <c r="F46" s="197" t="s">
        <v>1607</v>
      </c>
      <c r="G46" s="204">
        <v>1.3</v>
      </c>
      <c r="H46" s="205">
        <v>0.8</v>
      </c>
      <c r="I46" s="206">
        <f t="shared" si="9"/>
        <v>2.1</v>
      </c>
      <c r="J46" s="217">
        <v>1.7</v>
      </c>
      <c r="K46" s="218">
        <v>4.2</v>
      </c>
      <c r="L46" s="219">
        <v>5</v>
      </c>
      <c r="M46" s="220">
        <v>5.2</v>
      </c>
      <c r="N46" s="220">
        <v>4.5</v>
      </c>
      <c r="O46" s="221">
        <f t="shared" si="10"/>
        <v>4.75</v>
      </c>
      <c r="P46" s="239">
        <f t="shared" si="11"/>
        <v>3.5500000000000007</v>
      </c>
      <c r="Q46" s="219"/>
      <c r="R46" s="209">
        <f t="shared" si="12"/>
        <v>5.65</v>
      </c>
      <c r="S46" s="21">
        <f>R22+R46</f>
        <v>10.9</v>
      </c>
      <c r="T46" s="17">
        <f>RANK(R46,$R$33:$R$53)</f>
        <v>18</v>
      </c>
      <c r="U46" s="22">
        <f>RANK(S46,$S$33:$S$53)</f>
        <v>16</v>
      </c>
      <c r="W46" s="31" t="str">
        <f t="shared" si="7"/>
        <v>obruč</v>
      </c>
      <c r="X46" s="27">
        <f t="shared" si="13"/>
        <v>2.1</v>
      </c>
      <c r="Y46" s="27">
        <f t="shared" si="8"/>
        <v>3.5500000000000007</v>
      </c>
      <c r="Z46" s="27">
        <f t="shared" si="8"/>
        <v>0</v>
      </c>
      <c r="AA46" s="27">
        <f t="shared" si="8"/>
        <v>5.65</v>
      </c>
      <c r="AB46" s="27">
        <f t="shared" si="8"/>
        <v>10.9</v>
      </c>
    </row>
    <row r="47" spans="1:28" ht="24.95" customHeight="1">
      <c r="A47" s="28">
        <f>Seznam!B107</f>
        <v>17</v>
      </c>
      <c r="B47" s="238" t="str">
        <f>Seznam!C107</f>
        <v>Vysušilová Lucie</v>
      </c>
      <c r="C47" s="238">
        <f>Seznam!D107</f>
        <v>2007</v>
      </c>
      <c r="D47" s="238" t="str">
        <f>Seznam!E107</f>
        <v>TJ Hostivař Praha</v>
      </c>
      <c r="E47" s="238" t="str">
        <f>Seznam!F107</f>
        <v>CZE</v>
      </c>
      <c r="F47" s="197" t="s">
        <v>1617</v>
      </c>
      <c r="G47" s="204">
        <v>2</v>
      </c>
      <c r="H47" s="205">
        <v>2.2000000000000002</v>
      </c>
      <c r="I47" s="206">
        <f t="shared" si="9"/>
        <v>4.2</v>
      </c>
      <c r="J47" s="217">
        <v>0.8</v>
      </c>
      <c r="K47" s="218">
        <v>1.2</v>
      </c>
      <c r="L47" s="219">
        <v>2</v>
      </c>
      <c r="M47" s="220">
        <v>1.6</v>
      </c>
      <c r="N47" s="220">
        <v>2.8</v>
      </c>
      <c r="O47" s="221">
        <f t="shared" si="10"/>
        <v>1.8</v>
      </c>
      <c r="P47" s="239">
        <f t="shared" si="11"/>
        <v>7.3999999999999995</v>
      </c>
      <c r="Q47" s="219"/>
      <c r="R47" s="209">
        <f t="shared" si="12"/>
        <v>11.6</v>
      </c>
      <c r="S47" s="21">
        <f>R23+R47</f>
        <v>19.25</v>
      </c>
      <c r="T47" s="17">
        <f>RANK(R47,$R$33:$R$53)</f>
        <v>2</v>
      </c>
      <c r="U47" s="22">
        <f>RANK(S47,$S$33:$S$53)</f>
        <v>2</v>
      </c>
      <c r="W47" s="31" t="str">
        <f t="shared" si="7"/>
        <v>kužele</v>
      </c>
      <c r="X47" s="27">
        <f t="shared" si="13"/>
        <v>4.2</v>
      </c>
      <c r="Y47" s="27">
        <f t="shared" si="8"/>
        <v>7.3999999999999995</v>
      </c>
      <c r="Z47" s="27">
        <f t="shared" si="8"/>
        <v>0</v>
      </c>
      <c r="AA47" s="27">
        <f t="shared" si="8"/>
        <v>11.6</v>
      </c>
      <c r="AB47" s="27">
        <f t="shared" si="8"/>
        <v>19.25</v>
      </c>
    </row>
    <row r="48" spans="1:28" ht="24.95" customHeight="1">
      <c r="A48" s="28">
        <f>Seznam!B108</f>
        <v>18</v>
      </c>
      <c r="B48" s="238" t="str">
        <f>Seznam!C108</f>
        <v>Petříková Valentýna</v>
      </c>
      <c r="C48" s="238">
        <f>Seznam!D108</f>
        <v>2007</v>
      </c>
      <c r="D48" s="238" t="str">
        <f>Seznam!E108</f>
        <v>TJ Sokol Bernartice</v>
      </c>
      <c r="E48" s="238" t="str">
        <f>Seznam!F108</f>
        <v>CZE</v>
      </c>
      <c r="F48" s="197" t="s">
        <v>1607</v>
      </c>
      <c r="G48" s="204">
        <v>1.4</v>
      </c>
      <c r="H48" s="205">
        <v>2.5</v>
      </c>
      <c r="I48" s="206">
        <f t="shared" si="9"/>
        <v>3.9</v>
      </c>
      <c r="J48" s="217">
        <v>0.8</v>
      </c>
      <c r="K48" s="218">
        <v>2.9</v>
      </c>
      <c r="L48" s="219">
        <v>2.6</v>
      </c>
      <c r="M48" s="220">
        <v>2.9</v>
      </c>
      <c r="N48" s="220">
        <v>3.4</v>
      </c>
      <c r="O48" s="221">
        <f t="shared" si="10"/>
        <v>2.9</v>
      </c>
      <c r="P48" s="239">
        <f t="shared" si="11"/>
        <v>6.2999999999999989</v>
      </c>
      <c r="Q48" s="219"/>
      <c r="R48" s="209">
        <f t="shared" si="12"/>
        <v>10.199999999999999</v>
      </c>
      <c r="S48" s="21">
        <f>R24+R48</f>
        <v>18.049999999999997</v>
      </c>
      <c r="T48" s="17">
        <f>RANK(R48,$R$33:$R$53)</f>
        <v>3</v>
      </c>
      <c r="U48" s="22">
        <f>RANK(S48,$S$33:$S$53)</f>
        <v>4</v>
      </c>
      <c r="W48" s="31" t="str">
        <f t="shared" si="7"/>
        <v>obruč</v>
      </c>
      <c r="X48" s="27">
        <f t="shared" si="13"/>
        <v>3.9</v>
      </c>
      <c r="Y48" s="27">
        <f t="shared" si="8"/>
        <v>6.2999999999999989</v>
      </c>
      <c r="Z48" s="27">
        <f t="shared" si="8"/>
        <v>0</v>
      </c>
      <c r="AA48" s="27">
        <f t="shared" si="8"/>
        <v>10.199999999999999</v>
      </c>
      <c r="AB48" s="27">
        <f t="shared" si="8"/>
        <v>18.049999999999997</v>
      </c>
    </row>
    <row r="49" spans="1:28" ht="24.95" customHeight="1">
      <c r="A49" s="28">
        <f>Seznam!B109</f>
        <v>20</v>
      </c>
      <c r="B49" s="238" t="str">
        <f>Seznam!C109</f>
        <v>Rudakovová Stefanie</v>
      </c>
      <c r="C49" s="238">
        <f>Seznam!D109</f>
        <v>2007</v>
      </c>
      <c r="D49" s="238" t="str">
        <f>Seznam!E109</f>
        <v>TJ SPKV</v>
      </c>
      <c r="E49" s="238" t="str">
        <f>Seznam!F109</f>
        <v>CZE</v>
      </c>
      <c r="F49" s="197" t="s">
        <v>1607</v>
      </c>
      <c r="G49" s="204">
        <v>1.2</v>
      </c>
      <c r="H49" s="205">
        <v>2.4</v>
      </c>
      <c r="I49" s="206">
        <f t="shared" si="9"/>
        <v>3.5999999999999996</v>
      </c>
      <c r="J49" s="217">
        <v>1</v>
      </c>
      <c r="K49" s="218">
        <v>1.9</v>
      </c>
      <c r="L49" s="219">
        <v>2.8</v>
      </c>
      <c r="M49" s="220">
        <v>2.9</v>
      </c>
      <c r="N49" s="220">
        <v>3.1</v>
      </c>
      <c r="O49" s="221">
        <f t="shared" si="10"/>
        <v>2.85</v>
      </c>
      <c r="P49" s="239">
        <f t="shared" si="11"/>
        <v>6.15</v>
      </c>
      <c r="Q49" s="219"/>
      <c r="R49" s="209">
        <f t="shared" si="12"/>
        <v>9.75</v>
      </c>
      <c r="S49" s="21">
        <f>R25+R49</f>
        <v>17.5</v>
      </c>
      <c r="T49" s="17">
        <f>RANK(R49,$R$33:$R$53)</f>
        <v>7</v>
      </c>
      <c r="U49" s="22">
        <f>RANK(S49,$S$33:$S$53)</f>
        <v>6</v>
      </c>
      <c r="W49" s="31" t="str">
        <f t="shared" si="7"/>
        <v>obruč</v>
      </c>
      <c r="X49" s="27">
        <f t="shared" si="13"/>
        <v>3.5999999999999996</v>
      </c>
      <c r="Y49" s="27">
        <f t="shared" ref="Y49:AB53" si="14">P49</f>
        <v>6.15</v>
      </c>
      <c r="Z49" s="27">
        <f t="shared" si="14"/>
        <v>0</v>
      </c>
      <c r="AA49" s="27">
        <f t="shared" si="14"/>
        <v>9.75</v>
      </c>
      <c r="AB49" s="27">
        <f t="shared" si="14"/>
        <v>17.5</v>
      </c>
    </row>
    <row r="50" spans="1:28" ht="24.95" customHeight="1">
      <c r="A50" s="28">
        <f>Seznam!B110</f>
        <v>21</v>
      </c>
      <c r="B50" s="238" t="str">
        <f>Seznam!C110</f>
        <v>Komarova Sofie</v>
      </c>
      <c r="C50" s="238">
        <f>Seznam!D110</f>
        <v>2006</v>
      </c>
      <c r="D50" s="238" t="str">
        <f>Seznam!E110</f>
        <v>TJ Bohemians Praha</v>
      </c>
      <c r="E50" s="238" t="str">
        <f>Seznam!F110</f>
        <v>CZE</v>
      </c>
      <c r="F50" s="197" t="s">
        <v>1607</v>
      </c>
      <c r="G50" s="204">
        <v>1.8</v>
      </c>
      <c r="H50" s="205">
        <v>1.6</v>
      </c>
      <c r="I50" s="206">
        <f t="shared" si="9"/>
        <v>3.4000000000000004</v>
      </c>
      <c r="J50" s="217">
        <v>1.1000000000000001</v>
      </c>
      <c r="K50" s="218">
        <v>3.8</v>
      </c>
      <c r="L50" s="219">
        <v>3</v>
      </c>
      <c r="M50" s="220">
        <v>4</v>
      </c>
      <c r="N50" s="220">
        <v>3.6</v>
      </c>
      <c r="O50" s="221">
        <f t="shared" si="10"/>
        <v>3.7</v>
      </c>
      <c r="P50" s="239">
        <f t="shared" si="11"/>
        <v>5.2</v>
      </c>
      <c r="Q50" s="219"/>
      <c r="R50" s="209">
        <f t="shared" si="12"/>
        <v>8.6000000000000014</v>
      </c>
      <c r="S50" s="21">
        <f>R26+R50</f>
        <v>14.750000000000002</v>
      </c>
      <c r="T50" s="17">
        <f>RANK(R50,$R$33:$R$53)</f>
        <v>9</v>
      </c>
      <c r="U50" s="22">
        <f>RANK(S50,$S$33:$S$53)</f>
        <v>8</v>
      </c>
      <c r="W50" s="31" t="str">
        <f t="shared" si="7"/>
        <v>obruč</v>
      </c>
      <c r="X50" s="27">
        <f t="shared" si="13"/>
        <v>3.4000000000000004</v>
      </c>
      <c r="Y50" s="27">
        <f t="shared" si="14"/>
        <v>5.2</v>
      </c>
      <c r="Z50" s="27">
        <f t="shared" si="14"/>
        <v>0</v>
      </c>
      <c r="AA50" s="27">
        <f t="shared" si="14"/>
        <v>8.6000000000000014</v>
      </c>
      <c r="AB50" s="27">
        <f t="shared" si="14"/>
        <v>14.750000000000002</v>
      </c>
    </row>
    <row r="51" spans="1:28" ht="24.95" customHeight="1">
      <c r="A51" s="28">
        <f>Seznam!B111</f>
        <v>22</v>
      </c>
      <c r="B51" s="238" t="str">
        <f>Seznam!C111</f>
        <v>Hubatková Veronika</v>
      </c>
      <c r="C51" s="238">
        <f>Seznam!D111</f>
        <v>2006</v>
      </c>
      <c r="D51" s="238" t="str">
        <f>Seznam!E111</f>
        <v>TJ Bohemians Praha</v>
      </c>
      <c r="E51" s="238" t="str">
        <f>Seznam!F111</f>
        <v>CZE</v>
      </c>
      <c r="F51" s="197" t="s">
        <v>1607</v>
      </c>
      <c r="G51" s="204">
        <v>1.9</v>
      </c>
      <c r="H51" s="205">
        <v>0.7</v>
      </c>
      <c r="I51" s="206">
        <f t="shared" si="9"/>
        <v>2.5999999999999996</v>
      </c>
      <c r="J51" s="217">
        <v>2.2999999999999998</v>
      </c>
      <c r="K51" s="218">
        <v>3.4</v>
      </c>
      <c r="L51" s="219">
        <v>3.5</v>
      </c>
      <c r="M51" s="220">
        <v>3.6</v>
      </c>
      <c r="N51" s="220">
        <v>4.0999999999999996</v>
      </c>
      <c r="O51" s="221">
        <f t="shared" si="10"/>
        <v>3.55</v>
      </c>
      <c r="P51" s="239">
        <f t="shared" si="11"/>
        <v>4.1500000000000004</v>
      </c>
      <c r="Q51" s="219"/>
      <c r="R51" s="209">
        <f t="shared" si="12"/>
        <v>6.75</v>
      </c>
      <c r="S51" s="21">
        <f>R27+R51</f>
        <v>11.75</v>
      </c>
      <c r="T51" s="17">
        <f>RANK(R51,$R$33:$R$53)</f>
        <v>14</v>
      </c>
      <c r="U51" s="22">
        <f>RANK(S51,$S$33:$S$53)</f>
        <v>14</v>
      </c>
      <c r="W51" s="31" t="str">
        <f t="shared" si="7"/>
        <v>obruč</v>
      </c>
      <c r="X51" s="27">
        <f t="shared" si="13"/>
        <v>2.5999999999999996</v>
      </c>
      <c r="Y51" s="27">
        <f t="shared" si="14"/>
        <v>4.1500000000000004</v>
      </c>
      <c r="Z51" s="27">
        <f t="shared" si="14"/>
        <v>0</v>
      </c>
      <c r="AA51" s="27">
        <f t="shared" si="14"/>
        <v>6.75</v>
      </c>
      <c r="AB51" s="27">
        <f t="shared" si="14"/>
        <v>11.75</v>
      </c>
    </row>
    <row r="52" spans="1:28" ht="24.95" customHeight="1">
      <c r="A52" s="28">
        <f>Seznam!B112</f>
        <v>25</v>
      </c>
      <c r="B52" s="238" t="str">
        <f>Seznam!C112</f>
        <v>Schvarczová Rozálie</v>
      </c>
      <c r="C52" s="238">
        <f>Seznam!D112</f>
        <v>2007</v>
      </c>
      <c r="D52" s="238" t="str">
        <f>Seznam!E112</f>
        <v>TJ Bohemians Praha</v>
      </c>
      <c r="E52" s="238" t="str">
        <f>Seznam!F112</f>
        <v>CZE</v>
      </c>
      <c r="F52" s="197" t="s">
        <v>1607</v>
      </c>
      <c r="G52" s="204">
        <v>2</v>
      </c>
      <c r="H52" s="205">
        <v>1.3</v>
      </c>
      <c r="I52" s="206">
        <f t="shared" si="9"/>
        <v>3.3</v>
      </c>
      <c r="J52" s="217">
        <v>2</v>
      </c>
      <c r="K52" s="218">
        <v>4.4000000000000004</v>
      </c>
      <c r="L52" s="219">
        <v>4.5999999999999996</v>
      </c>
      <c r="M52" s="220">
        <v>4.9000000000000004</v>
      </c>
      <c r="N52" s="220">
        <v>5.9</v>
      </c>
      <c r="O52" s="221">
        <f t="shared" si="10"/>
        <v>4.75</v>
      </c>
      <c r="P52" s="239">
        <f t="shared" si="11"/>
        <v>3.25</v>
      </c>
      <c r="Q52" s="219">
        <v>0.8</v>
      </c>
      <c r="R52" s="209">
        <f t="shared" si="12"/>
        <v>5.75</v>
      </c>
      <c r="S52" s="21">
        <f>R28+R52</f>
        <v>10.15</v>
      </c>
      <c r="T52" s="17">
        <f>RANK(R52,$R$33:$R$53)</f>
        <v>17</v>
      </c>
      <c r="U52" s="22">
        <f>RANK(S52,$S$33:$S$53)</f>
        <v>18</v>
      </c>
      <c r="W52" s="31" t="str">
        <f t="shared" si="7"/>
        <v>obruč</v>
      </c>
      <c r="X52" s="27">
        <f t="shared" si="13"/>
        <v>3.3</v>
      </c>
      <c r="Y52" s="27">
        <f t="shared" si="14"/>
        <v>3.25</v>
      </c>
      <c r="Z52" s="27">
        <f t="shared" si="14"/>
        <v>0.8</v>
      </c>
      <c r="AA52" s="27">
        <f t="shared" si="14"/>
        <v>5.75</v>
      </c>
      <c r="AB52" s="27">
        <f t="shared" si="14"/>
        <v>10.15</v>
      </c>
    </row>
    <row r="53" spans="1:28" ht="24.95" customHeight="1">
      <c r="A53" s="28">
        <f>Seznam!B113</f>
        <v>26</v>
      </c>
      <c r="B53" s="238" t="str">
        <f>Seznam!C113</f>
        <v>Mirošničenko Diana</v>
      </c>
      <c r="C53" s="238">
        <f>Seznam!D113</f>
        <v>2006</v>
      </c>
      <c r="D53" s="238" t="str">
        <f>Seznam!E113</f>
        <v>SKMG Chodov Praha</v>
      </c>
      <c r="E53" s="238" t="str">
        <f>Seznam!F113</f>
        <v>CZE</v>
      </c>
      <c r="F53" s="197" t="s">
        <v>1618</v>
      </c>
      <c r="G53" s="204">
        <v>1.5</v>
      </c>
      <c r="H53" s="205">
        <v>0.5</v>
      </c>
      <c r="I53" s="206">
        <f t="shared" si="9"/>
        <v>2</v>
      </c>
      <c r="J53" s="217">
        <v>1.4</v>
      </c>
      <c r="K53" s="218">
        <v>4.5999999999999996</v>
      </c>
      <c r="L53" s="219">
        <v>4.0999999999999996</v>
      </c>
      <c r="M53" s="220">
        <v>4.0999999999999996</v>
      </c>
      <c r="N53" s="220">
        <v>5</v>
      </c>
      <c r="O53" s="221">
        <f t="shared" si="10"/>
        <v>4.3499999999999996</v>
      </c>
      <c r="P53" s="239">
        <f t="shared" si="11"/>
        <v>4.25</v>
      </c>
      <c r="Q53" s="219"/>
      <c r="R53" s="209">
        <f t="shared" si="12"/>
        <v>6.25</v>
      </c>
      <c r="S53" s="21">
        <f>R29+R53</f>
        <v>12.45</v>
      </c>
      <c r="T53" s="17">
        <f>RANK(R53,$R$33:$R$53)</f>
        <v>15</v>
      </c>
      <c r="U53" s="22">
        <f>RANK(S53,$S$33:$S$53)</f>
        <v>12</v>
      </c>
      <c r="W53" s="31" t="str">
        <f t="shared" si="7"/>
        <v>stuha</v>
      </c>
      <c r="X53" s="27">
        <f t="shared" si="13"/>
        <v>2</v>
      </c>
      <c r="Y53" s="27">
        <f t="shared" si="14"/>
        <v>4.25</v>
      </c>
      <c r="Z53" s="27">
        <f t="shared" si="14"/>
        <v>0</v>
      </c>
      <c r="AA53" s="27">
        <f t="shared" si="14"/>
        <v>6.25</v>
      </c>
      <c r="AB53" s="27">
        <f t="shared" si="14"/>
        <v>12.45</v>
      </c>
    </row>
  </sheetData>
  <mergeCells count="14">
    <mergeCell ref="U7:U8"/>
    <mergeCell ref="F7:F8"/>
    <mergeCell ref="T7:T8"/>
    <mergeCell ref="A7:A8"/>
    <mergeCell ref="B7:B8"/>
    <mergeCell ref="C7:C8"/>
    <mergeCell ref="D7:D8"/>
    <mergeCell ref="E7:E8"/>
    <mergeCell ref="T31:T32"/>
    <mergeCell ref="U31:U32"/>
    <mergeCell ref="A31:A32"/>
    <mergeCell ref="B31:B32"/>
    <mergeCell ref="E31:E32"/>
    <mergeCell ref="F31:F32"/>
  </mergeCells>
  <phoneticPr fontId="13" type="noConversion"/>
  <conditionalFormatting sqref="J33:N53 G33:H53 G9:H29 J9:N29">
    <cfRule type="cellIs" dxfId="11" priority="1" stopIfTrue="1" operator="equal">
      <formula>0</formula>
    </cfRule>
  </conditionalFormatting>
  <conditionalFormatting sqref="I33:I53 I9:I29">
    <cfRule type="cellIs" dxfId="10" priority="2" stopIfTrue="1" operator="equal">
      <formula>0</formula>
    </cfRule>
    <cfRule type="cellIs" dxfId="9" priority="3" stopIfTrue="1" operator="greaterThan">
      <formula>-100</formula>
    </cfRule>
  </conditionalFormatting>
  <conditionalFormatting sqref="O32:O53 O8:O29">
    <cfRule type="cellIs" dxfId="8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3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opLeftCell="A14" workbookViewId="0">
      <selection activeCell="W18" sqref="W18:AB23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7" t="s">
        <v>1054</v>
      </c>
      <c r="O1" s="158" t="s">
        <v>11</v>
      </c>
      <c r="P1" s="1"/>
      <c r="Q1" s="243" t="s">
        <v>1267</v>
      </c>
      <c r="R1" s="244"/>
      <c r="S1" s="244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6">
        <v>4</v>
      </c>
      <c r="P2" s="1"/>
      <c r="Q2" s="243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_kat6</f>
        <v>7.kategorie - Juniorky, ročník 2005-2003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26" t="str">
        <f>Kat6S1</f>
        <v>sestava se stuhou</v>
      </c>
      <c r="H7" s="227"/>
      <c r="I7" s="16"/>
      <c r="J7" s="16"/>
      <c r="K7" s="16"/>
      <c r="L7" s="16"/>
      <c r="M7" s="16"/>
      <c r="N7" s="16"/>
      <c r="O7" s="16"/>
      <c r="P7" s="16"/>
      <c r="Q7" s="16"/>
      <c r="R7" s="16"/>
      <c r="S7" s="228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15" t="s">
        <v>11</v>
      </c>
      <c r="Q8" s="229" t="s">
        <v>5</v>
      </c>
      <c r="R8" s="223" t="s">
        <v>6</v>
      </c>
      <c r="S8" s="230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8">
        <f>Seznam!B114</f>
        <v>1</v>
      </c>
      <c r="B9" s="238" t="str">
        <f>Seznam!C114</f>
        <v>Stieblerová Nikola</v>
      </c>
      <c r="C9" s="238">
        <f>Seznam!D114</f>
        <v>0</v>
      </c>
      <c r="D9" s="238" t="str">
        <f>Seznam!E114</f>
        <v>SK Jihlava</v>
      </c>
      <c r="E9" s="238" t="str">
        <f>Seznam!F114</f>
        <v>CZE</v>
      </c>
      <c r="F9" s="9"/>
      <c r="G9" s="204">
        <v>2.6</v>
      </c>
      <c r="H9" s="205">
        <v>1.7</v>
      </c>
      <c r="I9" s="206">
        <f t="shared" ref="I9" si="0">G9+H9</f>
        <v>4.3</v>
      </c>
      <c r="J9" s="217">
        <v>0.8</v>
      </c>
      <c r="K9" s="218">
        <v>2.5</v>
      </c>
      <c r="L9" s="219">
        <v>3.8</v>
      </c>
      <c r="M9" s="220">
        <v>2.9</v>
      </c>
      <c r="N9" s="220">
        <v>3.3</v>
      </c>
      <c r="O9" s="221">
        <f t="shared" ref="O9" si="1">IF($O$2=2,TRUNC(SUM(K9:L9)/2*1000)/1000,IF($O$2=3,TRUNC(SUM(K9:M9)/3*1000)/1000,IF($O$2=4,TRUNC(MEDIAN(K9:N9)*1000)/1000,"???")))</f>
        <v>3.1</v>
      </c>
      <c r="P9" s="225">
        <f t="shared" ref="P9" si="2">IF(AND(J9=0,O9=0),0,IF(($Q$2-J9-O9)&lt;0,0,$Q$2-J9-O9))</f>
        <v>6.1</v>
      </c>
      <c r="Q9" s="219"/>
      <c r="R9" s="209">
        <f t="shared" ref="R9" si="3">I9+P9-Q9</f>
        <v>10.399999999999999</v>
      </c>
      <c r="S9" s="21" t="s">
        <v>200</v>
      </c>
      <c r="T9" s="17">
        <f t="shared" ref="T9" si="4">RANK(R9,$R$9:$R$14)</f>
        <v>1</v>
      </c>
      <c r="U9" s="242" t="s">
        <v>200</v>
      </c>
      <c r="W9" s="31"/>
      <c r="X9" s="27">
        <f t="shared" ref="X9:X14" si="5">I9</f>
        <v>4.3</v>
      </c>
      <c r="Y9" s="27">
        <f t="shared" ref="Y9:Y14" si="6">P9</f>
        <v>6.1</v>
      </c>
      <c r="Z9" s="27">
        <f t="shared" ref="Z9:Z14" si="7">Q9</f>
        <v>0</v>
      </c>
      <c r="AA9" s="27">
        <f t="shared" ref="AA9:AA14" si="8">R9</f>
        <v>10.399999999999999</v>
      </c>
    </row>
    <row r="10" spans="1:27" ht="24.95" customHeight="1">
      <c r="A10" s="28">
        <f>Seznam!B115</f>
        <v>2</v>
      </c>
      <c r="B10" s="238" t="str">
        <f>Seznam!C115</f>
        <v>Hnízdová Sára</v>
      </c>
      <c r="C10" s="238">
        <f>Seznam!D115</f>
        <v>0</v>
      </c>
      <c r="D10" s="238" t="str">
        <f>Seznam!E115</f>
        <v>TJ Bohemians Praha</v>
      </c>
      <c r="E10" s="238" t="str">
        <f>Seznam!F115</f>
        <v>CZE</v>
      </c>
      <c r="F10" s="9"/>
      <c r="G10" s="204">
        <v>1.8</v>
      </c>
      <c r="H10" s="205">
        <v>1.2</v>
      </c>
      <c r="I10" s="206">
        <f t="shared" ref="I10:I14" si="9">G10+H10</f>
        <v>3</v>
      </c>
      <c r="J10" s="217">
        <v>1.3</v>
      </c>
      <c r="K10" s="218">
        <v>2.6</v>
      </c>
      <c r="L10" s="219">
        <v>2.9</v>
      </c>
      <c r="M10" s="220">
        <v>3.6</v>
      </c>
      <c r="N10" s="220">
        <v>2.6</v>
      </c>
      <c r="O10" s="221">
        <f t="shared" ref="O10:O14" si="10">IF($O$2=2,TRUNC(SUM(K10:L10)/2*1000)/1000,IF($O$2=3,TRUNC(SUM(K10:M10)/3*1000)/1000,IF($O$2=4,TRUNC(MEDIAN(K10:N10)*1000)/1000,"???")))</f>
        <v>2.75</v>
      </c>
      <c r="P10" s="225">
        <f t="shared" ref="P10:P14" si="11">IF(AND(J10=0,O10=0),0,IF(($Q$2-J10-O10)&lt;0,0,$Q$2-J10-O10))</f>
        <v>5.9499999999999993</v>
      </c>
      <c r="Q10" s="219"/>
      <c r="R10" s="209">
        <f t="shared" ref="R10:R14" si="12">I10+P10-Q10</f>
        <v>8.9499999999999993</v>
      </c>
      <c r="S10" s="21" t="s">
        <v>200</v>
      </c>
      <c r="T10" s="17">
        <f t="shared" ref="T10:T14" si="13">RANK(R10,$R$9:$R$14)</f>
        <v>4</v>
      </c>
      <c r="U10" s="242" t="s">
        <v>200</v>
      </c>
      <c r="W10" s="31"/>
      <c r="X10" s="27">
        <f t="shared" si="5"/>
        <v>3</v>
      </c>
      <c r="Y10" s="27">
        <f t="shared" si="6"/>
        <v>5.9499999999999993</v>
      </c>
      <c r="Z10" s="27">
        <f t="shared" si="7"/>
        <v>0</v>
      </c>
      <c r="AA10" s="27">
        <f t="shared" si="8"/>
        <v>8.9499999999999993</v>
      </c>
    </row>
    <row r="11" spans="1:27" ht="24.95" customHeight="1">
      <c r="A11" s="28">
        <f>Seznam!B116</f>
        <v>3</v>
      </c>
      <c r="B11" s="238" t="str">
        <f>Seznam!C116</f>
        <v>Hoffmanová Tereza</v>
      </c>
      <c r="C11" s="238">
        <f>Seznam!D116</f>
        <v>0</v>
      </c>
      <c r="D11" s="238" t="str">
        <f>Seznam!E116</f>
        <v xml:space="preserve"> Sokol Praha VII</v>
      </c>
      <c r="E11" s="238" t="str">
        <f>Seznam!F116</f>
        <v>CZE</v>
      </c>
      <c r="F11" s="9"/>
      <c r="G11" s="204">
        <v>1.4</v>
      </c>
      <c r="H11" s="205">
        <v>1.4</v>
      </c>
      <c r="I11" s="206">
        <f t="shared" si="9"/>
        <v>2.8</v>
      </c>
      <c r="J11" s="217">
        <v>1.2</v>
      </c>
      <c r="K11" s="218">
        <v>4.8</v>
      </c>
      <c r="L11" s="219">
        <v>3.7</v>
      </c>
      <c r="M11" s="220">
        <v>2.5</v>
      </c>
      <c r="N11" s="220">
        <v>3.4</v>
      </c>
      <c r="O11" s="221">
        <f t="shared" si="10"/>
        <v>3.55</v>
      </c>
      <c r="P11" s="225">
        <f t="shared" si="11"/>
        <v>5.2500000000000009</v>
      </c>
      <c r="Q11" s="219"/>
      <c r="R11" s="209">
        <f t="shared" si="12"/>
        <v>8.0500000000000007</v>
      </c>
      <c r="S11" s="21" t="s">
        <v>200</v>
      </c>
      <c r="T11" s="17">
        <f t="shared" si="13"/>
        <v>6</v>
      </c>
      <c r="U11" s="242" t="s">
        <v>200</v>
      </c>
      <c r="W11" s="31"/>
      <c r="X11" s="27">
        <f t="shared" si="5"/>
        <v>2.8</v>
      </c>
      <c r="Y11" s="27">
        <f t="shared" si="6"/>
        <v>5.2500000000000009</v>
      </c>
      <c r="Z11" s="27">
        <f t="shared" si="7"/>
        <v>0</v>
      </c>
      <c r="AA11" s="27">
        <f t="shared" si="8"/>
        <v>8.0500000000000007</v>
      </c>
    </row>
    <row r="12" spans="1:27" ht="24.95" customHeight="1">
      <c r="A12" s="28">
        <f>Seznam!B117</f>
        <v>4</v>
      </c>
      <c r="B12" s="238" t="str">
        <f>Seznam!C117</f>
        <v>Šebková Natálie</v>
      </c>
      <c r="C12" s="238">
        <f>Seznam!D117</f>
        <v>2005</v>
      </c>
      <c r="D12" s="238" t="str">
        <f>Seznam!E117</f>
        <v>Sokol Praha VII</v>
      </c>
      <c r="E12" s="238" t="str">
        <f>Seznam!F117</f>
        <v>CZE</v>
      </c>
      <c r="F12" s="9"/>
      <c r="G12" s="204">
        <v>2.2999999999999998</v>
      </c>
      <c r="H12" s="205">
        <v>1.8</v>
      </c>
      <c r="I12" s="206">
        <f t="shared" si="9"/>
        <v>4.0999999999999996</v>
      </c>
      <c r="J12" s="217">
        <v>1.5</v>
      </c>
      <c r="K12" s="218">
        <v>3.3</v>
      </c>
      <c r="L12" s="219">
        <v>3.9</v>
      </c>
      <c r="M12" s="220">
        <v>4</v>
      </c>
      <c r="N12" s="220">
        <v>3</v>
      </c>
      <c r="O12" s="221">
        <f t="shared" si="10"/>
        <v>3.6</v>
      </c>
      <c r="P12" s="225">
        <f t="shared" si="11"/>
        <v>4.9000000000000004</v>
      </c>
      <c r="Q12" s="219"/>
      <c r="R12" s="209">
        <f t="shared" si="12"/>
        <v>9</v>
      </c>
      <c r="S12" s="21" t="s">
        <v>200</v>
      </c>
      <c r="T12" s="17">
        <f t="shared" si="13"/>
        <v>3</v>
      </c>
      <c r="U12" s="242" t="s">
        <v>200</v>
      </c>
      <c r="W12" s="31"/>
      <c r="X12" s="27">
        <f t="shared" si="5"/>
        <v>4.0999999999999996</v>
      </c>
      <c r="Y12" s="27">
        <f t="shared" si="6"/>
        <v>4.9000000000000004</v>
      </c>
      <c r="Z12" s="27">
        <f t="shared" si="7"/>
        <v>0</v>
      </c>
      <c r="AA12" s="27">
        <f t="shared" si="8"/>
        <v>9</v>
      </c>
    </row>
    <row r="13" spans="1:27" ht="24.95" customHeight="1">
      <c r="A13" s="28">
        <f>Seznam!B118</f>
        <v>5</v>
      </c>
      <c r="B13" s="238" t="str">
        <f>Seznam!C118</f>
        <v>Vedralová Kristýna</v>
      </c>
      <c r="C13" s="238">
        <f>Seznam!D118</f>
        <v>0</v>
      </c>
      <c r="D13" s="238" t="str">
        <f>Seznam!E118</f>
        <v>TJ Sokol Bedřichov</v>
      </c>
      <c r="E13" s="238" t="str">
        <f>Seznam!F118</f>
        <v>CZE</v>
      </c>
      <c r="F13" s="9"/>
      <c r="G13" s="204">
        <v>2.2999999999999998</v>
      </c>
      <c r="H13" s="205">
        <v>0.3</v>
      </c>
      <c r="I13" s="206">
        <f t="shared" si="9"/>
        <v>2.5999999999999996</v>
      </c>
      <c r="J13" s="217">
        <v>1.1000000000000001</v>
      </c>
      <c r="K13" s="218">
        <v>3.2</v>
      </c>
      <c r="L13" s="219">
        <v>3.6</v>
      </c>
      <c r="M13" s="220">
        <v>3</v>
      </c>
      <c r="N13" s="220">
        <v>2.7</v>
      </c>
      <c r="O13" s="221">
        <f t="shared" si="10"/>
        <v>3.1</v>
      </c>
      <c r="P13" s="225">
        <f t="shared" si="11"/>
        <v>5.8000000000000007</v>
      </c>
      <c r="Q13" s="219"/>
      <c r="R13" s="209">
        <f t="shared" si="12"/>
        <v>8.4</v>
      </c>
      <c r="S13" s="21" t="s">
        <v>200</v>
      </c>
      <c r="T13" s="17">
        <f t="shared" si="13"/>
        <v>5</v>
      </c>
      <c r="U13" s="242" t="s">
        <v>200</v>
      </c>
      <c r="W13" s="31"/>
      <c r="X13" s="27">
        <f t="shared" si="5"/>
        <v>2.5999999999999996</v>
      </c>
      <c r="Y13" s="27">
        <f t="shared" si="6"/>
        <v>5.8000000000000007</v>
      </c>
      <c r="Z13" s="27">
        <f t="shared" si="7"/>
        <v>0</v>
      </c>
      <c r="AA13" s="27">
        <f t="shared" si="8"/>
        <v>8.4</v>
      </c>
    </row>
    <row r="14" spans="1:27" ht="24.95" customHeight="1">
      <c r="A14" s="28">
        <f>Seznam!B119</f>
        <v>6</v>
      </c>
      <c r="B14" s="238" t="str">
        <f>Seznam!C119</f>
        <v>Jilečková Mariana</v>
      </c>
      <c r="C14" s="238">
        <f>Seznam!D119</f>
        <v>0</v>
      </c>
      <c r="D14" s="238" t="str">
        <f>Seznam!E119</f>
        <v>SK Jihlava</v>
      </c>
      <c r="E14" s="238" t="str">
        <f>Seznam!F119</f>
        <v>CZE</v>
      </c>
      <c r="F14" s="9"/>
      <c r="G14" s="204">
        <v>2</v>
      </c>
      <c r="H14" s="205">
        <v>0.7</v>
      </c>
      <c r="I14" s="206">
        <f t="shared" si="9"/>
        <v>2.7</v>
      </c>
      <c r="J14" s="217">
        <v>0.5</v>
      </c>
      <c r="K14" s="218">
        <v>3.3</v>
      </c>
      <c r="L14" s="219">
        <v>1.9</v>
      </c>
      <c r="M14" s="220">
        <v>3.8</v>
      </c>
      <c r="N14" s="220">
        <v>2.7</v>
      </c>
      <c r="O14" s="221">
        <f t="shared" si="10"/>
        <v>3</v>
      </c>
      <c r="P14" s="225">
        <f t="shared" si="11"/>
        <v>6.5</v>
      </c>
      <c r="Q14" s="219"/>
      <c r="R14" s="209">
        <f t="shared" si="12"/>
        <v>9.1999999999999993</v>
      </c>
      <c r="S14" s="21" t="s">
        <v>200</v>
      </c>
      <c r="T14" s="17">
        <f t="shared" si="13"/>
        <v>2</v>
      </c>
      <c r="U14" s="242" t="s">
        <v>200</v>
      </c>
      <c r="W14" s="31"/>
      <c r="X14" s="27">
        <f t="shared" si="5"/>
        <v>2.7</v>
      </c>
      <c r="Y14" s="27">
        <f t="shared" si="6"/>
        <v>6.5</v>
      </c>
      <c r="Z14" s="27">
        <f t="shared" si="7"/>
        <v>0</v>
      </c>
      <c r="AA14" s="27">
        <f t="shared" si="8"/>
        <v>9.1999999999999993</v>
      </c>
    </row>
    <row r="15" spans="1:27" s="160" customFormat="1" ht="75" customHeight="1" thickBot="1">
      <c r="C15" s="162"/>
      <c r="F15" s="161"/>
      <c r="G15" s="163"/>
      <c r="H15" s="163"/>
      <c r="I15" s="163"/>
      <c r="J15" s="163"/>
      <c r="K15" s="164"/>
      <c r="L15" s="181"/>
      <c r="M15" s="181"/>
      <c r="N15" s="181"/>
      <c r="O15" s="181"/>
      <c r="P15" s="181"/>
      <c r="Q15" s="164"/>
    </row>
    <row r="16" spans="1:27" ht="16.5" customHeight="1">
      <c r="A16" s="460" t="s">
        <v>0</v>
      </c>
      <c r="B16" s="462" t="s">
        <v>1</v>
      </c>
      <c r="C16" s="464" t="s">
        <v>2</v>
      </c>
      <c r="D16" s="462" t="s">
        <v>3</v>
      </c>
      <c r="E16" s="466" t="s">
        <v>4</v>
      </c>
      <c r="F16" s="466" t="s">
        <v>191</v>
      </c>
      <c r="G16" s="226" t="str">
        <f>Kat6S2</f>
        <v>sestava s libovolným náčiním</v>
      </c>
      <c r="H16" s="227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28"/>
      <c r="T16" s="458" t="s">
        <v>12</v>
      </c>
      <c r="U16" s="458" t="s">
        <v>1300</v>
      </c>
    </row>
    <row r="17" spans="1:28" ht="16.5" customHeight="1" thickBot="1">
      <c r="A17" s="461">
        <v>0</v>
      </c>
      <c r="B17" s="463">
        <v>0</v>
      </c>
      <c r="C17" s="465">
        <v>0</v>
      </c>
      <c r="D17" s="463">
        <v>0</v>
      </c>
      <c r="E17" s="467">
        <v>0</v>
      </c>
      <c r="F17" s="467">
        <v>0</v>
      </c>
      <c r="G17" s="224" t="s">
        <v>1257</v>
      </c>
      <c r="H17" s="222" t="s">
        <v>1262</v>
      </c>
      <c r="I17" s="223" t="s">
        <v>8</v>
      </c>
      <c r="J17" s="15" t="s">
        <v>1258</v>
      </c>
      <c r="K17" s="15" t="s">
        <v>9</v>
      </c>
      <c r="L17" s="15" t="s">
        <v>10</v>
      </c>
      <c r="M17" s="15" t="s">
        <v>1259</v>
      </c>
      <c r="N17" s="15" t="s">
        <v>1260</v>
      </c>
      <c r="O17" s="223" t="s">
        <v>1261</v>
      </c>
      <c r="P17" s="15" t="s">
        <v>11</v>
      </c>
      <c r="Q17" s="229" t="s">
        <v>5</v>
      </c>
      <c r="R17" s="223" t="s">
        <v>6</v>
      </c>
      <c r="S17" s="230" t="s">
        <v>13</v>
      </c>
      <c r="T17" s="459"/>
      <c r="U17" s="459"/>
      <c r="W17" s="30" t="s">
        <v>192</v>
      </c>
      <c r="X17" s="30" t="s">
        <v>8</v>
      </c>
      <c r="Y17" s="30" t="s">
        <v>11</v>
      </c>
      <c r="Z17" s="30" t="s">
        <v>193</v>
      </c>
      <c r="AA17" s="30" t="s">
        <v>13</v>
      </c>
      <c r="AB17" s="30" t="s">
        <v>6</v>
      </c>
    </row>
    <row r="18" spans="1:28" ht="24.95" customHeight="1">
      <c r="A18" s="28">
        <f>Seznam!B114</f>
        <v>1</v>
      </c>
      <c r="B18" s="238" t="str">
        <f>Seznam!C114</f>
        <v>Stieblerová Nikola</v>
      </c>
      <c r="C18" s="238">
        <f>Seznam!D114</f>
        <v>0</v>
      </c>
      <c r="D18" s="238" t="str">
        <f>Seznam!E114</f>
        <v>SK Jihlava</v>
      </c>
      <c r="E18" s="238" t="str">
        <f>Seznam!F114</f>
        <v>CZE</v>
      </c>
      <c r="F18" s="197" t="s">
        <v>1617</v>
      </c>
      <c r="G18" s="204">
        <v>1.9</v>
      </c>
      <c r="H18" s="205">
        <v>1.4</v>
      </c>
      <c r="I18" s="206">
        <f t="shared" ref="I18" si="14">G18+H18</f>
        <v>3.3</v>
      </c>
      <c r="J18" s="217">
        <v>1.9</v>
      </c>
      <c r="K18" s="218">
        <v>2.1</v>
      </c>
      <c r="L18" s="219">
        <v>2.6</v>
      </c>
      <c r="M18" s="220">
        <v>1.7</v>
      </c>
      <c r="N18" s="220">
        <v>1.3</v>
      </c>
      <c r="O18" s="221">
        <f t="shared" ref="O18" si="15">IF($O$2=2,TRUNC(SUM(K18:L18)/2*1000)/1000,IF($O$2=3,TRUNC(SUM(K18:M18)/3*1000)/1000,IF($O$2=4,TRUNC(MEDIAN(K18:N18)*1000)/1000,"???")))</f>
        <v>1.9</v>
      </c>
      <c r="P18" s="225">
        <f t="shared" ref="P18" si="16">IF(AND(J18=0,O18=0),0,IF(($Q$2-J18-O18)&lt;0,0,$Q$2-J18-O18))</f>
        <v>6.1999999999999993</v>
      </c>
      <c r="Q18" s="219"/>
      <c r="R18" s="209">
        <f t="shared" ref="R18" si="17">I18+P18-Q18</f>
        <v>9.5</v>
      </c>
      <c r="S18" s="21">
        <f t="shared" ref="S18" si="18">R9+R18</f>
        <v>19.899999999999999</v>
      </c>
      <c r="T18" s="17">
        <f t="shared" ref="T18" si="19">RANK(R18,$R$18:$R$23)</f>
        <v>3</v>
      </c>
      <c r="U18" s="22">
        <f t="shared" ref="U18" si="20">RANK(S18,$S$18:$S$23)</f>
        <v>2</v>
      </c>
      <c r="W18" s="31" t="str">
        <f t="shared" ref="W18:W23" si="21">F18</f>
        <v>kužele</v>
      </c>
      <c r="X18" s="27">
        <f t="shared" ref="X18:X23" si="22">I18</f>
        <v>3.3</v>
      </c>
      <c r="Y18" s="27">
        <f t="shared" ref="Y18:Y23" si="23">P18</f>
        <v>6.1999999999999993</v>
      </c>
      <c r="Z18" s="27">
        <f t="shared" ref="Z18:Z23" si="24">Q18</f>
        <v>0</v>
      </c>
      <c r="AA18" s="27">
        <f t="shared" ref="AA18:AA23" si="25">R18</f>
        <v>9.5</v>
      </c>
      <c r="AB18" s="27">
        <f t="shared" ref="AB18:AB23" si="26">S18</f>
        <v>19.899999999999999</v>
      </c>
    </row>
    <row r="19" spans="1:28" ht="24.95" customHeight="1">
      <c r="A19" s="28">
        <f>Seznam!B115</f>
        <v>2</v>
      </c>
      <c r="B19" s="238" t="str">
        <f>Seznam!C115</f>
        <v>Hnízdová Sára</v>
      </c>
      <c r="C19" s="238">
        <f>Seznam!D115</f>
        <v>0</v>
      </c>
      <c r="D19" s="238" t="str">
        <f>Seznam!E115</f>
        <v>TJ Bohemians Praha</v>
      </c>
      <c r="E19" s="238" t="str">
        <f>Seznam!F115</f>
        <v>CZE</v>
      </c>
      <c r="F19" s="197" t="s">
        <v>1617</v>
      </c>
      <c r="G19" s="204">
        <v>0.8</v>
      </c>
      <c r="H19" s="205">
        <v>2.1</v>
      </c>
      <c r="I19" s="206">
        <f t="shared" ref="I19:I23" si="27">G19+H19</f>
        <v>2.9000000000000004</v>
      </c>
      <c r="J19" s="217">
        <v>2.2999999999999998</v>
      </c>
      <c r="K19" s="218">
        <v>2.8</v>
      </c>
      <c r="L19" s="219">
        <v>3.3</v>
      </c>
      <c r="M19" s="220">
        <v>2.2000000000000002</v>
      </c>
      <c r="N19" s="220">
        <v>3</v>
      </c>
      <c r="O19" s="221">
        <f t="shared" ref="O19:O23" si="28">IF($O$2=2,TRUNC(SUM(K19:L19)/2*1000)/1000,IF($O$2=3,TRUNC(SUM(K19:M19)/3*1000)/1000,IF($O$2=4,TRUNC(MEDIAN(K19:N19)*1000)/1000,"???")))</f>
        <v>2.9</v>
      </c>
      <c r="P19" s="225">
        <f t="shared" ref="P19:P23" si="29">IF(AND(J19=0,O19=0),0,IF(($Q$2-J19-O19)&lt;0,0,$Q$2-J19-O19))</f>
        <v>4.8000000000000007</v>
      </c>
      <c r="Q19" s="219"/>
      <c r="R19" s="209">
        <f t="shared" ref="R19:R23" si="30">I19+P19-Q19</f>
        <v>7.7000000000000011</v>
      </c>
      <c r="S19" s="21">
        <f t="shared" ref="S19:S23" si="31">R10+R19</f>
        <v>16.649999999999999</v>
      </c>
      <c r="T19" s="17">
        <f t="shared" ref="T19:T23" si="32">RANK(R19,$R$18:$R$23)</f>
        <v>5</v>
      </c>
      <c r="U19" s="22">
        <f t="shared" ref="U19:U23" si="33">RANK(S19,$S$18:$S$23)</f>
        <v>5</v>
      </c>
      <c r="W19" s="31" t="str">
        <f t="shared" si="21"/>
        <v>kužele</v>
      </c>
      <c r="X19" s="27">
        <f t="shared" si="22"/>
        <v>2.9000000000000004</v>
      </c>
      <c r="Y19" s="27">
        <f t="shared" si="23"/>
        <v>4.8000000000000007</v>
      </c>
      <c r="Z19" s="27">
        <f t="shared" si="24"/>
        <v>0</v>
      </c>
      <c r="AA19" s="27">
        <f t="shared" si="25"/>
        <v>7.7000000000000011</v>
      </c>
      <c r="AB19" s="27">
        <f t="shared" si="26"/>
        <v>16.649999999999999</v>
      </c>
    </row>
    <row r="20" spans="1:28" ht="24.95" customHeight="1">
      <c r="A20" s="28">
        <f>Seznam!B116</f>
        <v>3</v>
      </c>
      <c r="B20" s="238" t="str">
        <f>Seznam!C116</f>
        <v>Hoffmanová Tereza</v>
      </c>
      <c r="C20" s="238">
        <f>Seznam!D116</f>
        <v>0</v>
      </c>
      <c r="D20" s="238" t="str">
        <f>Seznam!E116</f>
        <v xml:space="preserve"> Sokol Praha VII</v>
      </c>
      <c r="E20" s="238" t="str">
        <f>Seznam!F116</f>
        <v>CZE</v>
      </c>
      <c r="F20" s="197" t="s">
        <v>1617</v>
      </c>
      <c r="G20" s="204">
        <v>1.8</v>
      </c>
      <c r="H20" s="205">
        <v>2.7</v>
      </c>
      <c r="I20" s="206">
        <f t="shared" si="27"/>
        <v>4.5</v>
      </c>
      <c r="J20" s="217">
        <v>2.1</v>
      </c>
      <c r="K20" s="218">
        <v>2.4</v>
      </c>
      <c r="L20" s="219">
        <v>2.1</v>
      </c>
      <c r="M20" s="220">
        <v>2</v>
      </c>
      <c r="N20" s="220">
        <v>1.5</v>
      </c>
      <c r="O20" s="221">
        <f t="shared" si="28"/>
        <v>2.0499999999999998</v>
      </c>
      <c r="P20" s="225">
        <f t="shared" si="29"/>
        <v>5.8500000000000005</v>
      </c>
      <c r="Q20" s="219"/>
      <c r="R20" s="209">
        <f t="shared" si="30"/>
        <v>10.350000000000001</v>
      </c>
      <c r="S20" s="21">
        <f t="shared" si="31"/>
        <v>18.400000000000002</v>
      </c>
      <c r="T20" s="17">
        <f t="shared" si="32"/>
        <v>2</v>
      </c>
      <c r="U20" s="22">
        <f t="shared" si="33"/>
        <v>3</v>
      </c>
      <c r="W20" s="31" t="str">
        <f t="shared" si="21"/>
        <v>kužele</v>
      </c>
      <c r="X20" s="27">
        <f t="shared" si="22"/>
        <v>4.5</v>
      </c>
      <c r="Y20" s="27">
        <f t="shared" si="23"/>
        <v>5.8500000000000005</v>
      </c>
      <c r="Z20" s="27">
        <f t="shared" si="24"/>
        <v>0</v>
      </c>
      <c r="AA20" s="27">
        <f t="shared" si="25"/>
        <v>10.350000000000001</v>
      </c>
      <c r="AB20" s="27">
        <f t="shared" si="26"/>
        <v>18.400000000000002</v>
      </c>
    </row>
    <row r="21" spans="1:28" ht="24.95" customHeight="1">
      <c r="A21" s="28">
        <f>Seznam!B117</f>
        <v>4</v>
      </c>
      <c r="B21" s="238" t="str">
        <f>Seznam!C117</f>
        <v>Šebková Natálie</v>
      </c>
      <c r="C21" s="238">
        <f>Seznam!D117</f>
        <v>2005</v>
      </c>
      <c r="D21" s="238" t="str">
        <f>Seznam!E117</f>
        <v>Sokol Praha VII</v>
      </c>
      <c r="E21" s="238" t="str">
        <f>Seznam!F117</f>
        <v>CZE</v>
      </c>
      <c r="F21" s="197" t="s">
        <v>1607</v>
      </c>
      <c r="G21" s="204">
        <v>2.8</v>
      </c>
      <c r="H21" s="205">
        <v>3.4</v>
      </c>
      <c r="I21" s="206">
        <f t="shared" si="27"/>
        <v>6.1999999999999993</v>
      </c>
      <c r="J21" s="217">
        <v>1.4</v>
      </c>
      <c r="K21" s="218">
        <v>1.6</v>
      </c>
      <c r="L21" s="219">
        <v>1.6</v>
      </c>
      <c r="M21" s="220">
        <v>1.1000000000000001</v>
      </c>
      <c r="N21" s="220">
        <v>2.1</v>
      </c>
      <c r="O21" s="221">
        <f t="shared" si="28"/>
        <v>1.6</v>
      </c>
      <c r="P21" s="225">
        <f t="shared" si="29"/>
        <v>7</v>
      </c>
      <c r="Q21" s="219"/>
      <c r="R21" s="209">
        <f t="shared" si="30"/>
        <v>13.2</v>
      </c>
      <c r="S21" s="21">
        <f t="shared" si="31"/>
        <v>22.2</v>
      </c>
      <c r="T21" s="17">
        <f t="shared" si="32"/>
        <v>1</v>
      </c>
      <c r="U21" s="22">
        <f t="shared" si="33"/>
        <v>1</v>
      </c>
      <c r="W21" s="31" t="str">
        <f t="shared" si="21"/>
        <v>obruč</v>
      </c>
      <c r="X21" s="27">
        <f t="shared" si="22"/>
        <v>6.1999999999999993</v>
      </c>
      <c r="Y21" s="27">
        <f t="shared" si="23"/>
        <v>7</v>
      </c>
      <c r="Z21" s="27">
        <f t="shared" si="24"/>
        <v>0</v>
      </c>
      <c r="AA21" s="27">
        <f t="shared" si="25"/>
        <v>13.2</v>
      </c>
      <c r="AB21" s="27">
        <f t="shared" si="26"/>
        <v>22.2</v>
      </c>
    </row>
    <row r="22" spans="1:28" ht="24.95" customHeight="1">
      <c r="A22" s="28">
        <f>Seznam!B118</f>
        <v>5</v>
      </c>
      <c r="B22" s="238" t="str">
        <f>Seznam!C118</f>
        <v>Vedralová Kristýna</v>
      </c>
      <c r="C22" s="238">
        <f>Seznam!D118</f>
        <v>0</v>
      </c>
      <c r="D22" s="238" t="str">
        <f>Seznam!E118</f>
        <v>TJ Sokol Bedřichov</v>
      </c>
      <c r="E22" s="238" t="str">
        <f>Seznam!F118</f>
        <v>CZE</v>
      </c>
      <c r="F22" s="197" t="s">
        <v>1617</v>
      </c>
      <c r="G22" s="204">
        <v>1.7</v>
      </c>
      <c r="H22" s="205">
        <v>1.2</v>
      </c>
      <c r="I22" s="206">
        <f t="shared" si="27"/>
        <v>2.9</v>
      </c>
      <c r="J22" s="217">
        <v>2.6</v>
      </c>
      <c r="K22" s="218">
        <v>3.6</v>
      </c>
      <c r="L22" s="219">
        <v>1.4</v>
      </c>
      <c r="M22" s="220">
        <v>2.8</v>
      </c>
      <c r="N22" s="220">
        <v>3.4</v>
      </c>
      <c r="O22" s="221">
        <f t="shared" si="28"/>
        <v>3.1</v>
      </c>
      <c r="P22" s="225">
        <f t="shared" si="29"/>
        <v>4.3000000000000007</v>
      </c>
      <c r="Q22" s="219"/>
      <c r="R22" s="209">
        <f t="shared" si="30"/>
        <v>7.2000000000000011</v>
      </c>
      <c r="S22" s="21">
        <f t="shared" si="31"/>
        <v>15.600000000000001</v>
      </c>
      <c r="T22" s="17">
        <f t="shared" si="32"/>
        <v>6</v>
      </c>
      <c r="U22" s="22">
        <f t="shared" si="33"/>
        <v>6</v>
      </c>
      <c r="W22" s="31" t="str">
        <f t="shared" si="21"/>
        <v>kužele</v>
      </c>
      <c r="X22" s="27">
        <f t="shared" si="22"/>
        <v>2.9</v>
      </c>
      <c r="Y22" s="27">
        <f t="shared" si="23"/>
        <v>4.3000000000000007</v>
      </c>
      <c r="Z22" s="27">
        <f t="shared" si="24"/>
        <v>0</v>
      </c>
      <c r="AA22" s="27">
        <f t="shared" si="25"/>
        <v>7.2000000000000011</v>
      </c>
      <c r="AB22" s="27">
        <f t="shared" si="26"/>
        <v>15.600000000000001</v>
      </c>
    </row>
    <row r="23" spans="1:28" ht="24.95" customHeight="1">
      <c r="A23" s="28">
        <f>Seznam!B119</f>
        <v>6</v>
      </c>
      <c r="B23" s="238" t="str">
        <f>Seznam!C119</f>
        <v>Jilečková Mariana</v>
      </c>
      <c r="C23" s="238">
        <f>Seznam!D119</f>
        <v>0</v>
      </c>
      <c r="D23" s="238" t="str">
        <f>Seznam!E119</f>
        <v>SK Jihlava</v>
      </c>
      <c r="E23" s="238" t="str">
        <f>Seznam!F119</f>
        <v>CZE</v>
      </c>
      <c r="F23" s="197" t="s">
        <v>1607</v>
      </c>
      <c r="G23" s="204">
        <v>1.7</v>
      </c>
      <c r="H23" s="205">
        <v>1.2</v>
      </c>
      <c r="I23" s="206">
        <f t="shared" si="27"/>
        <v>2.9</v>
      </c>
      <c r="J23" s="217">
        <v>2.4</v>
      </c>
      <c r="K23" s="218">
        <v>2.5</v>
      </c>
      <c r="L23" s="219">
        <v>1.8</v>
      </c>
      <c r="M23" s="220">
        <v>3.4</v>
      </c>
      <c r="N23" s="220">
        <v>2.5</v>
      </c>
      <c r="O23" s="221">
        <f t="shared" si="28"/>
        <v>2.5</v>
      </c>
      <c r="P23" s="225">
        <f t="shared" si="29"/>
        <v>5.0999999999999996</v>
      </c>
      <c r="Q23" s="219"/>
      <c r="R23" s="209">
        <f t="shared" si="30"/>
        <v>8</v>
      </c>
      <c r="S23" s="21">
        <f t="shared" si="31"/>
        <v>17.2</v>
      </c>
      <c r="T23" s="17">
        <f t="shared" si="32"/>
        <v>4</v>
      </c>
      <c r="U23" s="22">
        <f t="shared" si="33"/>
        <v>4</v>
      </c>
      <c r="W23" s="31" t="str">
        <f t="shared" si="21"/>
        <v>obruč</v>
      </c>
      <c r="X23" s="27">
        <f t="shared" si="22"/>
        <v>2.9</v>
      </c>
      <c r="Y23" s="27">
        <f t="shared" si="23"/>
        <v>5.0999999999999996</v>
      </c>
      <c r="Z23" s="27">
        <f t="shared" si="24"/>
        <v>0</v>
      </c>
      <c r="AA23" s="27">
        <f t="shared" si="25"/>
        <v>8</v>
      </c>
      <c r="AB23" s="27">
        <f t="shared" si="26"/>
        <v>17.2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6:T17"/>
    <mergeCell ref="U16:U17"/>
    <mergeCell ref="A16:A17"/>
    <mergeCell ref="B16:B17"/>
    <mergeCell ref="C16:C17"/>
    <mergeCell ref="D16:D17"/>
    <mergeCell ref="E16:E17"/>
    <mergeCell ref="F16:F17"/>
  </mergeCells>
  <phoneticPr fontId="13" type="noConversion"/>
  <conditionalFormatting sqref="G9:H14 J9:N14 G18:H23 J18:N23">
    <cfRule type="cellIs" dxfId="23" priority="1" stopIfTrue="1" operator="equal">
      <formula>0</formula>
    </cfRule>
  </conditionalFormatting>
  <conditionalFormatting sqref="I9:I14 I18:I23">
    <cfRule type="cellIs" dxfId="22" priority="2" stopIfTrue="1" operator="equal">
      <formula>0</formula>
    </cfRule>
    <cfRule type="cellIs" dxfId="21" priority="3" stopIfTrue="1" operator="greaterThan">
      <formula>-100</formula>
    </cfRule>
  </conditionalFormatting>
  <conditionalFormatting sqref="O9:O14 O18:O23">
    <cfRule type="cellIs" dxfId="2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opLeftCell="A38" workbookViewId="0">
      <selection activeCell="F49" sqref="F49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7" t="s">
        <v>1054</v>
      </c>
      <c r="O1" s="158" t="s">
        <v>11</v>
      </c>
      <c r="P1" s="1"/>
      <c r="Q1" s="243" t="s">
        <v>1267</v>
      </c>
      <c r="R1" s="244"/>
      <c r="S1" s="244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6">
        <v>4</v>
      </c>
      <c r="P2" s="1"/>
      <c r="Q2" s="243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_kat7</f>
        <v>8.kategorie - Kadetky mladší, ročník 2007-2006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26" t="str">
        <f>Kat7S1</f>
        <v>sestava se švihadlem</v>
      </c>
      <c r="H7" s="227"/>
      <c r="I7" s="16"/>
      <c r="J7" s="16"/>
      <c r="K7" s="16"/>
      <c r="L7" s="16"/>
      <c r="M7" s="16"/>
      <c r="N7" s="16"/>
      <c r="O7" s="16"/>
      <c r="P7" s="16"/>
      <c r="Q7" s="16"/>
      <c r="R7" s="16"/>
      <c r="S7" s="228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15" t="s">
        <v>11</v>
      </c>
      <c r="Q8" s="229" t="s">
        <v>5</v>
      </c>
      <c r="R8" s="223" t="s">
        <v>6</v>
      </c>
      <c r="S8" s="230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8">
        <f>Seznam!B120</f>
        <v>1</v>
      </c>
      <c r="B9" s="238" t="str">
        <f>Seznam!C120</f>
        <v>Bodolló Anna</v>
      </c>
      <c r="C9" s="238">
        <f>Seznam!D120</f>
        <v>2006</v>
      </c>
      <c r="D9" s="238" t="str">
        <f>Seznam!E120</f>
        <v>SK GymŠarm Plzeň</v>
      </c>
      <c r="E9" s="238" t="str">
        <f>Seznam!F120</f>
        <v>CZE</v>
      </c>
      <c r="F9" s="9"/>
      <c r="G9" s="204">
        <v>0.9</v>
      </c>
      <c r="H9" s="205">
        <v>0.4</v>
      </c>
      <c r="I9" s="206">
        <f>G9+H9</f>
        <v>1.3</v>
      </c>
      <c r="J9" s="217">
        <v>3.4</v>
      </c>
      <c r="K9" s="218">
        <v>4.4000000000000004</v>
      </c>
      <c r="L9" s="219">
        <v>4.4000000000000004</v>
      </c>
      <c r="M9" s="220">
        <v>4.7</v>
      </c>
      <c r="N9" s="220">
        <v>5.4</v>
      </c>
      <c r="O9" s="221">
        <f>IF($O$2=2,TRUNC(SUM(K9:L9)/2*1000)/1000,IF($O$2=3,TRUNC(SUM(K9:M9)/3*1000)/1000,IF($O$2=4,TRUNC(MEDIAN(K9:N9)*1000)/1000,"???")))</f>
        <v>4.55</v>
      </c>
      <c r="P9" s="225">
        <f>IF(AND(J9=0,O9=0),0,IF(($Q$2-J9-O9)&lt;0,0,$Q$2-J9-O9))</f>
        <v>2.0499999999999998</v>
      </c>
      <c r="Q9" s="219"/>
      <c r="R9" s="209">
        <f>I9+P9-Q9</f>
        <v>3.3499999999999996</v>
      </c>
      <c r="S9" s="21" t="s">
        <v>200</v>
      </c>
      <c r="T9" s="17">
        <f>RANK(R9,$R$9:$R$27)</f>
        <v>17</v>
      </c>
      <c r="U9" s="242" t="s">
        <v>200</v>
      </c>
      <c r="W9" s="31"/>
      <c r="X9" s="27">
        <f>I9</f>
        <v>1.3</v>
      </c>
      <c r="Y9" s="27">
        <f t="shared" ref="Y9:AA27" si="0">P9</f>
        <v>2.0499999999999998</v>
      </c>
      <c r="Z9" s="27">
        <f t="shared" si="0"/>
        <v>0</v>
      </c>
      <c r="AA9" s="27">
        <f t="shared" si="0"/>
        <v>3.3499999999999996</v>
      </c>
    </row>
    <row r="10" spans="1:27" ht="24.95" customHeight="1">
      <c r="A10" s="28">
        <f>Seznam!B121</f>
        <v>2</v>
      </c>
      <c r="B10" s="238" t="str">
        <f>Seznam!C121</f>
        <v>Michálková Veronika</v>
      </c>
      <c r="C10" s="238">
        <f>Seznam!D121</f>
        <v>2007</v>
      </c>
      <c r="D10" s="238" t="str">
        <f>Seznam!E121</f>
        <v>TJ Hostivař Praha</v>
      </c>
      <c r="E10" s="238" t="str">
        <f>Seznam!F121</f>
        <v>CZE</v>
      </c>
      <c r="F10" s="9"/>
      <c r="G10" s="204">
        <v>1</v>
      </c>
      <c r="H10" s="205">
        <v>1.1000000000000001</v>
      </c>
      <c r="I10" s="206">
        <f t="shared" ref="I10:I27" si="1">G10+H10</f>
        <v>2.1</v>
      </c>
      <c r="J10" s="217">
        <v>1.9</v>
      </c>
      <c r="K10" s="218">
        <v>3.7</v>
      </c>
      <c r="L10" s="219">
        <v>3.9</v>
      </c>
      <c r="M10" s="220">
        <v>4.4000000000000004</v>
      </c>
      <c r="N10" s="220">
        <v>4.5</v>
      </c>
      <c r="O10" s="221">
        <f t="shared" ref="O10:O27" si="2">IF($O$2=2,TRUNC(SUM(K10:L10)/2*1000)/1000,IF($O$2=3,TRUNC(SUM(K10:M10)/3*1000)/1000,IF($O$2=4,TRUNC(MEDIAN(K10:N10)*1000)/1000,"???")))</f>
        <v>4.1500000000000004</v>
      </c>
      <c r="P10" s="225">
        <f t="shared" ref="P10:P27" si="3">IF(AND(J10=0,O10=0),0,IF(($Q$2-J10-O10)&lt;0,0,$Q$2-J10-O10))</f>
        <v>3.9499999999999993</v>
      </c>
      <c r="Q10" s="219"/>
      <c r="R10" s="209">
        <f t="shared" ref="R10:R27" si="4">I10+P10-Q10</f>
        <v>6.0499999999999989</v>
      </c>
      <c r="S10" s="21" t="s">
        <v>200</v>
      </c>
      <c r="T10" s="17">
        <f>RANK(R10,$R$9:$R$27)</f>
        <v>4</v>
      </c>
      <c r="U10" s="242" t="s">
        <v>200</v>
      </c>
      <c r="W10" s="31"/>
      <c r="X10" s="27">
        <f t="shared" ref="X10:X27" si="5">I10</f>
        <v>2.1</v>
      </c>
      <c r="Y10" s="27">
        <f t="shared" si="0"/>
        <v>3.9499999999999993</v>
      </c>
      <c r="Z10" s="27">
        <f t="shared" si="0"/>
        <v>0</v>
      </c>
      <c r="AA10" s="27">
        <f t="shared" si="0"/>
        <v>6.0499999999999989</v>
      </c>
    </row>
    <row r="11" spans="1:27" ht="24.95" customHeight="1">
      <c r="A11" s="28">
        <f>Seznam!B122</f>
        <v>3</v>
      </c>
      <c r="B11" s="238" t="str">
        <f>Seznam!C122</f>
        <v>Koutná Tereza</v>
      </c>
      <c r="C11" s="238">
        <f>Seznam!D122</f>
        <v>2007</v>
      </c>
      <c r="D11" s="238" t="str">
        <f>Seznam!E122</f>
        <v>Sportunion Rauris</v>
      </c>
      <c r="E11" s="238" t="str">
        <f>Seznam!F122</f>
        <v>AUT</v>
      </c>
      <c r="F11" s="9"/>
      <c r="G11" s="204">
        <v>0.7</v>
      </c>
      <c r="H11" s="205">
        <v>0.4</v>
      </c>
      <c r="I11" s="206">
        <f t="shared" si="1"/>
        <v>1.1000000000000001</v>
      </c>
      <c r="J11" s="217">
        <v>3.4</v>
      </c>
      <c r="K11" s="218">
        <v>3.9</v>
      </c>
      <c r="L11" s="219">
        <v>4</v>
      </c>
      <c r="M11" s="220">
        <v>3.9</v>
      </c>
      <c r="N11" s="220">
        <v>4.2</v>
      </c>
      <c r="O11" s="221">
        <f t="shared" si="2"/>
        <v>3.95</v>
      </c>
      <c r="P11" s="225">
        <f t="shared" si="3"/>
        <v>2.6499999999999995</v>
      </c>
      <c r="Q11" s="219"/>
      <c r="R11" s="209">
        <f t="shared" si="4"/>
        <v>3.7499999999999996</v>
      </c>
      <c r="S11" s="21" t="s">
        <v>200</v>
      </c>
      <c r="T11" s="17">
        <f>RANK(R11,$R$9:$R$27)</f>
        <v>14</v>
      </c>
      <c r="U11" s="242" t="s">
        <v>200</v>
      </c>
      <c r="W11" s="31"/>
      <c r="X11" s="27">
        <f t="shared" si="5"/>
        <v>1.1000000000000001</v>
      </c>
      <c r="Y11" s="27">
        <f t="shared" si="0"/>
        <v>2.6499999999999995</v>
      </c>
      <c r="Z11" s="27">
        <f t="shared" si="0"/>
        <v>0</v>
      </c>
      <c r="AA11" s="27">
        <f t="shared" si="0"/>
        <v>3.7499999999999996</v>
      </c>
    </row>
    <row r="12" spans="1:27" ht="24.95" customHeight="1">
      <c r="A12" s="28">
        <f>Seznam!B123</f>
        <v>4</v>
      </c>
      <c r="B12" s="238" t="str">
        <f>Seznam!C123</f>
        <v>Opálková Adriana</v>
      </c>
      <c r="C12" s="238">
        <f>Seznam!D123</f>
        <v>0</v>
      </c>
      <c r="D12" s="238" t="str">
        <f>Seznam!E123</f>
        <v>SK Provo Brno</v>
      </c>
      <c r="E12" s="238" t="str">
        <f>Seznam!F123</f>
        <v>CZE</v>
      </c>
      <c r="F12" s="9"/>
      <c r="G12" s="204">
        <v>0.6</v>
      </c>
      <c r="H12" s="205">
        <v>0.8</v>
      </c>
      <c r="I12" s="206">
        <f t="shared" si="1"/>
        <v>1.4</v>
      </c>
      <c r="J12" s="217">
        <v>1.5</v>
      </c>
      <c r="K12" s="218">
        <v>3.1</v>
      </c>
      <c r="L12" s="219">
        <v>3.6</v>
      </c>
      <c r="M12" s="220">
        <v>3.5</v>
      </c>
      <c r="N12" s="220">
        <v>4.3</v>
      </c>
      <c r="O12" s="221">
        <f t="shared" si="2"/>
        <v>3.55</v>
      </c>
      <c r="P12" s="225">
        <f t="shared" si="3"/>
        <v>4.95</v>
      </c>
      <c r="Q12" s="219"/>
      <c r="R12" s="209">
        <f t="shared" si="4"/>
        <v>6.35</v>
      </c>
      <c r="S12" s="21" t="s">
        <v>200</v>
      </c>
      <c r="T12" s="17">
        <f>RANK(R12,$R$9:$R$27)</f>
        <v>3</v>
      </c>
      <c r="U12" s="242" t="s">
        <v>200</v>
      </c>
      <c r="W12" s="31"/>
      <c r="X12" s="27">
        <f t="shared" si="5"/>
        <v>1.4</v>
      </c>
      <c r="Y12" s="27">
        <f t="shared" si="0"/>
        <v>4.95</v>
      </c>
      <c r="Z12" s="27">
        <f t="shared" si="0"/>
        <v>0</v>
      </c>
      <c r="AA12" s="27">
        <f t="shared" si="0"/>
        <v>6.35</v>
      </c>
    </row>
    <row r="13" spans="1:27" ht="24.95" customHeight="1">
      <c r="A13" s="28">
        <f>Seznam!B124</f>
        <v>6</v>
      </c>
      <c r="B13" s="238" t="str">
        <f>Seznam!C124</f>
        <v>Kuncová Klára</v>
      </c>
      <c r="C13" s="238">
        <f>Seznam!D124</f>
        <v>2006</v>
      </c>
      <c r="D13" s="238" t="str">
        <f>Seznam!E124</f>
        <v>T.J. Sokol Plzeň IV</v>
      </c>
      <c r="E13" s="238" t="str">
        <f>Seznam!F124</f>
        <v>CZE</v>
      </c>
      <c r="F13" s="9"/>
      <c r="G13" s="204">
        <v>0.6</v>
      </c>
      <c r="H13" s="205">
        <v>0.5</v>
      </c>
      <c r="I13" s="206">
        <f t="shared" si="1"/>
        <v>1.1000000000000001</v>
      </c>
      <c r="J13" s="217">
        <v>1.9</v>
      </c>
      <c r="K13" s="218">
        <v>4.3</v>
      </c>
      <c r="L13" s="219">
        <v>4.4000000000000004</v>
      </c>
      <c r="M13" s="220">
        <v>4.5</v>
      </c>
      <c r="N13" s="220">
        <v>4</v>
      </c>
      <c r="O13" s="221">
        <f t="shared" si="2"/>
        <v>4.3499999999999996</v>
      </c>
      <c r="P13" s="225">
        <f t="shared" si="3"/>
        <v>3.75</v>
      </c>
      <c r="Q13" s="219"/>
      <c r="R13" s="209">
        <f t="shared" si="4"/>
        <v>4.8499999999999996</v>
      </c>
      <c r="S13" s="21" t="s">
        <v>200</v>
      </c>
      <c r="T13" s="17">
        <f>RANK(R13,$R$9:$R$27)</f>
        <v>8</v>
      </c>
      <c r="U13" s="242" t="s">
        <v>200</v>
      </c>
      <c r="W13" s="31"/>
      <c r="X13" s="27">
        <f t="shared" si="5"/>
        <v>1.1000000000000001</v>
      </c>
      <c r="Y13" s="27">
        <f t="shared" si="0"/>
        <v>3.75</v>
      </c>
      <c r="Z13" s="27">
        <f t="shared" si="0"/>
        <v>0</v>
      </c>
      <c r="AA13" s="27">
        <f t="shared" si="0"/>
        <v>4.8499999999999996</v>
      </c>
    </row>
    <row r="14" spans="1:27" ht="24.95" customHeight="1">
      <c r="A14" s="28">
        <f>Seznam!B125</f>
        <v>7</v>
      </c>
      <c r="B14" s="238" t="str">
        <f>Seznam!C125</f>
        <v>Špalová Klára</v>
      </c>
      <c r="C14" s="238">
        <f>Seznam!D125</f>
        <v>2007</v>
      </c>
      <c r="D14" s="238" t="str">
        <f>Seznam!E125</f>
        <v>SK GymŠarm Plzeň</v>
      </c>
      <c r="E14" s="238" t="str">
        <f>Seznam!F125</f>
        <v>CZE</v>
      </c>
      <c r="F14" s="9"/>
      <c r="G14" s="204">
        <v>0.3</v>
      </c>
      <c r="H14" s="205">
        <v>0.4</v>
      </c>
      <c r="I14" s="206">
        <f t="shared" si="1"/>
        <v>0.7</v>
      </c>
      <c r="J14" s="217">
        <v>3.7</v>
      </c>
      <c r="K14" s="218">
        <v>3.9</v>
      </c>
      <c r="L14" s="219">
        <v>4.9000000000000004</v>
      </c>
      <c r="M14" s="220">
        <v>4.9000000000000004</v>
      </c>
      <c r="N14" s="220">
        <v>4.3</v>
      </c>
      <c r="O14" s="221">
        <f t="shared" si="2"/>
        <v>4.5999999999999996</v>
      </c>
      <c r="P14" s="225">
        <f t="shared" si="3"/>
        <v>1.7000000000000002</v>
      </c>
      <c r="Q14" s="219"/>
      <c r="R14" s="209">
        <f t="shared" si="4"/>
        <v>2.4000000000000004</v>
      </c>
      <c r="S14" s="21" t="s">
        <v>200</v>
      </c>
      <c r="T14" s="17">
        <f>RANK(R14,$R$9:$R$27)</f>
        <v>19</v>
      </c>
      <c r="U14" s="242" t="s">
        <v>200</v>
      </c>
      <c r="W14" s="31"/>
      <c r="X14" s="27">
        <f t="shared" si="5"/>
        <v>0.7</v>
      </c>
      <c r="Y14" s="27">
        <f t="shared" si="0"/>
        <v>1.7000000000000002</v>
      </c>
      <c r="Z14" s="27">
        <f t="shared" si="0"/>
        <v>0</v>
      </c>
      <c r="AA14" s="27">
        <f t="shared" si="0"/>
        <v>2.4000000000000004</v>
      </c>
    </row>
    <row r="15" spans="1:27" ht="24.95" customHeight="1">
      <c r="A15" s="28">
        <f>Seznam!B126</f>
        <v>8</v>
      </c>
      <c r="B15" s="238" t="str">
        <f>Seznam!C126</f>
        <v>Šimáková Veronika</v>
      </c>
      <c r="C15" s="238">
        <f>Seznam!D126</f>
        <v>2007</v>
      </c>
      <c r="D15" s="238" t="str">
        <f>Seznam!E126</f>
        <v>RG Proactive Milevsko</v>
      </c>
      <c r="E15" s="238" t="str">
        <f>Seznam!F126</f>
        <v>CZE</v>
      </c>
      <c r="F15" s="9"/>
      <c r="G15" s="204">
        <v>1.4</v>
      </c>
      <c r="H15" s="205">
        <v>1.7</v>
      </c>
      <c r="I15" s="206">
        <f t="shared" si="1"/>
        <v>3.0999999999999996</v>
      </c>
      <c r="J15" s="217">
        <v>0.8</v>
      </c>
      <c r="K15" s="218">
        <v>3.6</v>
      </c>
      <c r="L15" s="219">
        <v>3.6</v>
      </c>
      <c r="M15" s="220">
        <v>3.9</v>
      </c>
      <c r="N15" s="220">
        <v>4.8</v>
      </c>
      <c r="O15" s="221">
        <f t="shared" si="2"/>
        <v>3.75</v>
      </c>
      <c r="P15" s="225">
        <f t="shared" si="3"/>
        <v>5.4499999999999993</v>
      </c>
      <c r="Q15" s="219"/>
      <c r="R15" s="209">
        <f t="shared" si="4"/>
        <v>8.5499999999999989</v>
      </c>
      <c r="S15" s="21" t="s">
        <v>200</v>
      </c>
      <c r="T15" s="17">
        <f>RANK(R15,$R$9:$R$27)</f>
        <v>2</v>
      </c>
      <c r="U15" s="242" t="s">
        <v>200</v>
      </c>
      <c r="W15" s="31"/>
      <c r="X15" s="27">
        <f t="shared" si="5"/>
        <v>3.0999999999999996</v>
      </c>
      <c r="Y15" s="27">
        <f t="shared" si="0"/>
        <v>5.4499999999999993</v>
      </c>
      <c r="Z15" s="27">
        <f t="shared" si="0"/>
        <v>0</v>
      </c>
      <c r="AA15" s="27">
        <f t="shared" si="0"/>
        <v>8.5499999999999989</v>
      </c>
    </row>
    <row r="16" spans="1:27" ht="24.95" customHeight="1">
      <c r="A16" s="28">
        <f>Seznam!B127</f>
        <v>10</v>
      </c>
      <c r="B16" s="238" t="str">
        <f>Seznam!C127</f>
        <v>Štěpánová Adéla</v>
      </c>
      <c r="C16" s="238">
        <f>Seznam!D127</f>
        <v>0</v>
      </c>
      <c r="D16" s="238" t="str">
        <f>Seznam!E127</f>
        <v>TJ Bohemians Praha</v>
      </c>
      <c r="E16" s="238" t="str">
        <f>Seznam!F127</f>
        <v>CZE</v>
      </c>
      <c r="F16" s="9"/>
      <c r="G16" s="204">
        <v>1.2</v>
      </c>
      <c r="H16" s="205">
        <v>0.5</v>
      </c>
      <c r="I16" s="206">
        <f t="shared" si="1"/>
        <v>1.7</v>
      </c>
      <c r="J16" s="217">
        <v>1.8</v>
      </c>
      <c r="K16" s="218">
        <v>4.5999999999999996</v>
      </c>
      <c r="L16" s="219">
        <v>5.0999999999999996</v>
      </c>
      <c r="M16" s="220">
        <v>5.2</v>
      </c>
      <c r="N16" s="220">
        <v>4.8</v>
      </c>
      <c r="O16" s="221">
        <f t="shared" si="2"/>
        <v>4.95</v>
      </c>
      <c r="P16" s="225">
        <f t="shared" si="3"/>
        <v>3.2499999999999991</v>
      </c>
      <c r="Q16" s="219">
        <v>0.3</v>
      </c>
      <c r="R16" s="209">
        <f t="shared" si="4"/>
        <v>4.6499999999999995</v>
      </c>
      <c r="S16" s="21" t="s">
        <v>200</v>
      </c>
      <c r="T16" s="17">
        <f>RANK(R16,$R$9:$R$27)</f>
        <v>11</v>
      </c>
      <c r="U16" s="242" t="s">
        <v>200</v>
      </c>
      <c r="W16" s="31"/>
      <c r="X16" s="27">
        <f t="shared" si="5"/>
        <v>1.7</v>
      </c>
      <c r="Y16" s="27">
        <f t="shared" si="0"/>
        <v>3.2499999999999991</v>
      </c>
      <c r="Z16" s="27">
        <f t="shared" si="0"/>
        <v>0.3</v>
      </c>
      <c r="AA16" s="27">
        <f t="shared" si="0"/>
        <v>4.6499999999999995</v>
      </c>
    </row>
    <row r="17" spans="1:28" ht="24.95" customHeight="1">
      <c r="A17" s="28">
        <f>Seznam!B128</f>
        <v>11</v>
      </c>
      <c r="B17" s="238" t="str">
        <f>Seznam!C128</f>
        <v>Kořínková Justýna</v>
      </c>
      <c r="C17" s="238">
        <f>Seznam!D128</f>
        <v>2007</v>
      </c>
      <c r="D17" s="238" t="str">
        <f>Seznam!E128</f>
        <v>TJ Sokol Bedřichov</v>
      </c>
      <c r="E17" s="238" t="str">
        <f>Seznam!F128</f>
        <v>CZE</v>
      </c>
      <c r="F17" s="9"/>
      <c r="G17" s="204">
        <v>0.9</v>
      </c>
      <c r="H17" s="205">
        <v>0.5</v>
      </c>
      <c r="I17" s="206">
        <f t="shared" si="1"/>
        <v>1.4</v>
      </c>
      <c r="J17" s="217">
        <v>1.9</v>
      </c>
      <c r="K17" s="218">
        <v>4.2</v>
      </c>
      <c r="L17" s="219">
        <v>3.7</v>
      </c>
      <c r="M17" s="220">
        <v>4.8</v>
      </c>
      <c r="N17" s="220">
        <v>3.9</v>
      </c>
      <c r="O17" s="221">
        <f t="shared" si="2"/>
        <v>4.05</v>
      </c>
      <c r="P17" s="225">
        <f t="shared" si="3"/>
        <v>4.05</v>
      </c>
      <c r="Q17" s="219"/>
      <c r="R17" s="209">
        <f t="shared" si="4"/>
        <v>5.4499999999999993</v>
      </c>
      <c r="S17" s="21" t="s">
        <v>200</v>
      </c>
      <c r="T17" s="17">
        <f>RANK(R17,$R$9:$R$27)</f>
        <v>5</v>
      </c>
      <c r="U17" s="242" t="s">
        <v>200</v>
      </c>
      <c r="W17" s="31"/>
      <c r="X17" s="27">
        <f t="shared" si="5"/>
        <v>1.4</v>
      </c>
      <c r="Y17" s="27">
        <f t="shared" si="0"/>
        <v>4.05</v>
      </c>
      <c r="Z17" s="27">
        <f t="shared" si="0"/>
        <v>0</v>
      </c>
      <c r="AA17" s="27">
        <f t="shared" si="0"/>
        <v>5.4499999999999993</v>
      </c>
    </row>
    <row r="18" spans="1:28" ht="24.95" customHeight="1">
      <c r="A18" s="28">
        <f>Seznam!B129</f>
        <v>12</v>
      </c>
      <c r="B18" s="238" t="str">
        <f>Seznam!C129</f>
        <v>Janovová Nikola</v>
      </c>
      <c r="C18" s="238">
        <f>Seznam!D129</f>
        <v>0</v>
      </c>
      <c r="D18" s="238" t="str">
        <f>Seznam!E129</f>
        <v>SK Provo Brno</v>
      </c>
      <c r="E18" s="238" t="str">
        <f>Seznam!F129</f>
        <v>CZE</v>
      </c>
      <c r="F18" s="9"/>
      <c r="G18" s="204">
        <v>0.6</v>
      </c>
      <c r="H18" s="205">
        <v>0.4</v>
      </c>
      <c r="I18" s="206">
        <f t="shared" si="1"/>
        <v>1</v>
      </c>
      <c r="J18" s="217">
        <v>1.4</v>
      </c>
      <c r="K18" s="218">
        <v>4.2</v>
      </c>
      <c r="L18" s="219">
        <v>3.2</v>
      </c>
      <c r="M18" s="220">
        <v>4.4000000000000004</v>
      </c>
      <c r="N18" s="220">
        <v>4.9000000000000004</v>
      </c>
      <c r="O18" s="221">
        <f t="shared" si="2"/>
        <v>4.3</v>
      </c>
      <c r="P18" s="225">
        <f t="shared" si="3"/>
        <v>4.3</v>
      </c>
      <c r="Q18" s="219"/>
      <c r="R18" s="209">
        <f t="shared" si="4"/>
        <v>5.3</v>
      </c>
      <c r="S18" s="21" t="s">
        <v>200</v>
      </c>
      <c r="T18" s="17">
        <f>RANK(R18,$R$9:$R$27)</f>
        <v>6</v>
      </c>
      <c r="U18" s="242" t="s">
        <v>200</v>
      </c>
      <c r="W18" s="31"/>
      <c r="X18" s="27">
        <f t="shared" si="5"/>
        <v>1</v>
      </c>
      <c r="Y18" s="27">
        <f t="shared" si="0"/>
        <v>4.3</v>
      </c>
      <c r="Z18" s="27">
        <f t="shared" si="0"/>
        <v>0</v>
      </c>
      <c r="AA18" s="27">
        <f t="shared" si="0"/>
        <v>5.3</v>
      </c>
    </row>
    <row r="19" spans="1:28" ht="24.95" customHeight="1">
      <c r="A19" s="28">
        <f>Seznam!B130</f>
        <v>13</v>
      </c>
      <c r="B19" s="238" t="str">
        <f>Seznam!C130</f>
        <v>Blahová Sára</v>
      </c>
      <c r="C19" s="238">
        <f>Seznam!D130</f>
        <v>0</v>
      </c>
      <c r="D19" s="238" t="str">
        <f>Seznam!E130</f>
        <v>SK Provo Brno</v>
      </c>
      <c r="E19" s="238" t="str">
        <f>Seznam!F130</f>
        <v>CZE</v>
      </c>
      <c r="F19" s="9"/>
      <c r="G19" s="204">
        <v>1.2</v>
      </c>
      <c r="H19" s="205">
        <v>0.9</v>
      </c>
      <c r="I19" s="206">
        <f t="shared" si="1"/>
        <v>2.1</v>
      </c>
      <c r="J19" s="217">
        <v>0.6</v>
      </c>
      <c r="K19" s="218">
        <v>2.5</v>
      </c>
      <c r="L19" s="219">
        <v>2.4</v>
      </c>
      <c r="M19" s="220">
        <v>2.9</v>
      </c>
      <c r="N19" s="220">
        <v>3.8</v>
      </c>
      <c r="O19" s="221">
        <f t="shared" si="2"/>
        <v>2.7</v>
      </c>
      <c r="P19" s="225">
        <f t="shared" si="3"/>
        <v>6.7</v>
      </c>
      <c r="Q19" s="219"/>
      <c r="R19" s="209">
        <f t="shared" si="4"/>
        <v>8.8000000000000007</v>
      </c>
      <c r="S19" s="21" t="s">
        <v>200</v>
      </c>
      <c r="T19" s="17">
        <f>RANK(R19,$R$9:$R$27)</f>
        <v>1</v>
      </c>
      <c r="U19" s="242" t="s">
        <v>200</v>
      </c>
      <c r="W19" s="31"/>
      <c r="X19" s="27">
        <f t="shared" si="5"/>
        <v>2.1</v>
      </c>
      <c r="Y19" s="27">
        <f t="shared" si="0"/>
        <v>6.7</v>
      </c>
      <c r="Z19" s="27">
        <f t="shared" si="0"/>
        <v>0</v>
      </c>
      <c r="AA19" s="27">
        <f t="shared" si="0"/>
        <v>8.8000000000000007</v>
      </c>
    </row>
    <row r="20" spans="1:28" ht="24.95" customHeight="1">
      <c r="A20" s="28">
        <f>Seznam!B131</f>
        <v>14</v>
      </c>
      <c r="B20" s="238" t="str">
        <f>Seznam!C131</f>
        <v>Millet Estelle</v>
      </c>
      <c r="C20" s="238">
        <f>Seznam!D131</f>
        <v>0</v>
      </c>
      <c r="D20" s="238" t="str">
        <f>Seznam!E131</f>
        <v>TJ Bohemians Praha</v>
      </c>
      <c r="E20" s="238" t="str">
        <f>Seznam!F131</f>
        <v>CZE</v>
      </c>
      <c r="F20" s="9"/>
      <c r="G20" s="204">
        <v>1</v>
      </c>
      <c r="H20" s="205">
        <v>0.2</v>
      </c>
      <c r="I20" s="206">
        <f t="shared" si="1"/>
        <v>1.2</v>
      </c>
      <c r="J20" s="217">
        <v>2.7</v>
      </c>
      <c r="K20" s="218">
        <v>5.3</v>
      </c>
      <c r="L20" s="219">
        <v>4</v>
      </c>
      <c r="M20" s="220">
        <v>5</v>
      </c>
      <c r="N20" s="220">
        <v>4.4000000000000004</v>
      </c>
      <c r="O20" s="221">
        <f t="shared" si="2"/>
        <v>4.7</v>
      </c>
      <c r="P20" s="225">
        <f t="shared" si="3"/>
        <v>2.5999999999999996</v>
      </c>
      <c r="Q20" s="219"/>
      <c r="R20" s="209">
        <f t="shared" si="4"/>
        <v>3.8</v>
      </c>
      <c r="S20" s="21" t="s">
        <v>200</v>
      </c>
      <c r="T20" s="17">
        <f>RANK(R20,$R$9:$R$27)</f>
        <v>13</v>
      </c>
      <c r="U20" s="242" t="s">
        <v>200</v>
      </c>
      <c r="W20" s="31"/>
      <c r="X20" s="27">
        <f t="shared" si="5"/>
        <v>1.2</v>
      </c>
      <c r="Y20" s="27">
        <f t="shared" si="0"/>
        <v>2.5999999999999996</v>
      </c>
      <c r="Z20" s="27">
        <f t="shared" si="0"/>
        <v>0</v>
      </c>
      <c r="AA20" s="27">
        <f t="shared" si="0"/>
        <v>3.8</v>
      </c>
    </row>
    <row r="21" spans="1:28" ht="24.95" customHeight="1">
      <c r="A21" s="28">
        <f>Seznam!B132</f>
        <v>15</v>
      </c>
      <c r="B21" s="238" t="str">
        <f>Seznam!C132</f>
        <v>Spálenková Ella</v>
      </c>
      <c r="C21" s="238">
        <f>Seznam!D132</f>
        <v>2007</v>
      </c>
      <c r="D21" s="238" t="str">
        <f>Seznam!E132</f>
        <v>GSK Tábor</v>
      </c>
      <c r="E21" s="238" t="str">
        <f>Seznam!F132</f>
        <v>CZE</v>
      </c>
      <c r="F21" s="9"/>
      <c r="G21" s="204">
        <v>0.7</v>
      </c>
      <c r="H21" s="205">
        <v>0</v>
      </c>
      <c r="I21" s="206">
        <f t="shared" si="1"/>
        <v>0.7</v>
      </c>
      <c r="J21" s="217">
        <v>3.1</v>
      </c>
      <c r="K21" s="218">
        <v>3.9</v>
      </c>
      <c r="L21" s="219">
        <v>4.8</v>
      </c>
      <c r="M21" s="220">
        <v>3.8</v>
      </c>
      <c r="N21" s="220">
        <v>4.5</v>
      </c>
      <c r="O21" s="221">
        <f t="shared" si="2"/>
        <v>4.2</v>
      </c>
      <c r="P21" s="225">
        <f t="shared" si="3"/>
        <v>2.7</v>
      </c>
      <c r="Q21" s="219"/>
      <c r="R21" s="209">
        <f t="shared" si="4"/>
        <v>3.4000000000000004</v>
      </c>
      <c r="S21" s="21" t="s">
        <v>200</v>
      </c>
      <c r="T21" s="17">
        <f>RANK(R21,$R$9:$R$27)</f>
        <v>15</v>
      </c>
      <c r="U21" s="242" t="s">
        <v>200</v>
      </c>
      <c r="W21" s="31"/>
      <c r="X21" s="27">
        <f t="shared" si="5"/>
        <v>0.7</v>
      </c>
      <c r="Y21" s="27">
        <f t="shared" si="0"/>
        <v>2.7</v>
      </c>
      <c r="Z21" s="27">
        <f t="shared" si="0"/>
        <v>0</v>
      </c>
      <c r="AA21" s="27">
        <f t="shared" si="0"/>
        <v>3.4000000000000004</v>
      </c>
    </row>
    <row r="22" spans="1:28" ht="24.95" customHeight="1">
      <c r="A22" s="28">
        <f>Seznam!B133</f>
        <v>16</v>
      </c>
      <c r="B22" s="238" t="str">
        <f>Seznam!C133</f>
        <v>Machalová Eliška</v>
      </c>
      <c r="C22" s="238">
        <f>Seznam!D133</f>
        <v>2006</v>
      </c>
      <c r="D22" s="238" t="str">
        <f>Seznam!E133</f>
        <v>RG Proactive Milevsko</v>
      </c>
      <c r="E22" s="238" t="str">
        <f>Seznam!F133</f>
        <v>CZE</v>
      </c>
      <c r="F22" s="9"/>
      <c r="G22" s="204">
        <v>1</v>
      </c>
      <c r="H22" s="205">
        <v>0.5</v>
      </c>
      <c r="I22" s="206">
        <f t="shared" si="1"/>
        <v>1.5</v>
      </c>
      <c r="J22" s="217">
        <v>2.2000000000000002</v>
      </c>
      <c r="K22" s="218">
        <v>4.8</v>
      </c>
      <c r="L22" s="219">
        <v>5.8</v>
      </c>
      <c r="M22" s="220">
        <v>4.9000000000000004</v>
      </c>
      <c r="N22" s="220">
        <v>4</v>
      </c>
      <c r="O22" s="221">
        <f t="shared" si="2"/>
        <v>4.8499999999999996</v>
      </c>
      <c r="P22" s="225">
        <f t="shared" si="3"/>
        <v>2.95</v>
      </c>
      <c r="Q22" s="219"/>
      <c r="R22" s="209">
        <f t="shared" si="4"/>
        <v>4.45</v>
      </c>
      <c r="S22" s="21" t="s">
        <v>200</v>
      </c>
      <c r="T22" s="17">
        <f>RANK(R22,$R$9:$R$27)</f>
        <v>12</v>
      </c>
      <c r="U22" s="242" t="s">
        <v>200</v>
      </c>
      <c r="W22" s="31"/>
      <c r="X22" s="27">
        <f t="shared" si="5"/>
        <v>1.5</v>
      </c>
      <c r="Y22" s="27">
        <f t="shared" si="0"/>
        <v>2.95</v>
      </c>
      <c r="Z22" s="27">
        <f t="shared" si="0"/>
        <v>0</v>
      </c>
      <c r="AA22" s="27">
        <f t="shared" si="0"/>
        <v>4.45</v>
      </c>
    </row>
    <row r="23" spans="1:28" ht="24.95" customHeight="1">
      <c r="A23" s="28">
        <f>Seznam!B134</f>
        <v>17</v>
      </c>
      <c r="B23" s="238" t="str">
        <f>Seznam!C134</f>
        <v>Petrenko Taysina</v>
      </c>
      <c r="C23" s="238">
        <f>Seznam!D134</f>
        <v>0</v>
      </c>
      <c r="D23" s="238" t="str">
        <f>Seznam!E134</f>
        <v>TJ Bohemians Praha</v>
      </c>
      <c r="E23" s="238" t="str">
        <f>Seznam!F134</f>
        <v>CZE</v>
      </c>
      <c r="F23" s="9"/>
      <c r="G23" s="204">
        <v>0.5</v>
      </c>
      <c r="H23" s="205">
        <v>0.5</v>
      </c>
      <c r="I23" s="206">
        <f t="shared" si="1"/>
        <v>1</v>
      </c>
      <c r="J23" s="217">
        <v>2.8</v>
      </c>
      <c r="K23" s="218">
        <v>5.6</v>
      </c>
      <c r="L23" s="219">
        <v>4.9000000000000004</v>
      </c>
      <c r="M23" s="220">
        <v>4.8</v>
      </c>
      <c r="N23" s="220">
        <v>4.5</v>
      </c>
      <c r="O23" s="221">
        <f t="shared" si="2"/>
        <v>4.8499999999999996</v>
      </c>
      <c r="P23" s="225">
        <f t="shared" si="3"/>
        <v>2.3500000000000005</v>
      </c>
      <c r="Q23" s="219"/>
      <c r="R23" s="209">
        <f t="shared" si="4"/>
        <v>3.3500000000000005</v>
      </c>
      <c r="S23" s="21" t="s">
        <v>200</v>
      </c>
      <c r="T23" s="17">
        <f>RANK(R23,$R$9:$R$27)</f>
        <v>16</v>
      </c>
      <c r="U23" s="242" t="s">
        <v>200</v>
      </c>
      <c r="W23" s="31"/>
      <c r="X23" s="27">
        <f t="shared" si="5"/>
        <v>1</v>
      </c>
      <c r="Y23" s="27">
        <f t="shared" si="0"/>
        <v>2.3500000000000005</v>
      </c>
      <c r="Z23" s="27">
        <f t="shared" si="0"/>
        <v>0</v>
      </c>
      <c r="AA23" s="27">
        <f t="shared" si="0"/>
        <v>3.3500000000000005</v>
      </c>
    </row>
    <row r="24" spans="1:28" ht="24.95" customHeight="1">
      <c r="A24" s="28">
        <f>Seznam!B135</f>
        <v>19</v>
      </c>
      <c r="B24" s="238" t="str">
        <f>Seznam!C135</f>
        <v>Svobodová Klára</v>
      </c>
      <c r="C24" s="238">
        <f>Seznam!D135</f>
        <v>2007</v>
      </c>
      <c r="D24" s="238" t="str">
        <f>Seznam!E135</f>
        <v>RGC Karlovy Vary</v>
      </c>
      <c r="E24" s="238" t="str">
        <f>Seznam!F135</f>
        <v>CZE</v>
      </c>
      <c r="F24" s="9"/>
      <c r="G24" s="204">
        <v>0.9</v>
      </c>
      <c r="H24" s="205">
        <v>0.4</v>
      </c>
      <c r="I24" s="206">
        <f t="shared" si="1"/>
        <v>1.3</v>
      </c>
      <c r="J24" s="217">
        <v>2.4</v>
      </c>
      <c r="K24" s="218">
        <v>3.8</v>
      </c>
      <c r="L24" s="219">
        <v>3.1</v>
      </c>
      <c r="M24" s="220">
        <v>4.5</v>
      </c>
      <c r="N24" s="220">
        <v>3.9</v>
      </c>
      <c r="O24" s="221">
        <f t="shared" si="2"/>
        <v>3.85</v>
      </c>
      <c r="P24" s="225">
        <f t="shared" si="3"/>
        <v>3.7499999999999996</v>
      </c>
      <c r="Q24" s="219"/>
      <c r="R24" s="209">
        <f t="shared" si="4"/>
        <v>5.05</v>
      </c>
      <c r="S24" s="21" t="s">
        <v>200</v>
      </c>
      <c r="T24" s="17">
        <f>RANK(R24,$R$9:$R$27)</f>
        <v>7</v>
      </c>
      <c r="U24" s="242" t="s">
        <v>200</v>
      </c>
      <c r="W24" s="31"/>
      <c r="X24" s="27">
        <f t="shared" si="5"/>
        <v>1.3</v>
      </c>
      <c r="Y24" s="27">
        <f t="shared" si="0"/>
        <v>3.7499999999999996</v>
      </c>
      <c r="Z24" s="27">
        <f t="shared" si="0"/>
        <v>0</v>
      </c>
      <c r="AA24" s="27">
        <f t="shared" si="0"/>
        <v>5.05</v>
      </c>
    </row>
    <row r="25" spans="1:28" ht="24.95" customHeight="1">
      <c r="A25" s="28">
        <f>Seznam!B136</f>
        <v>20</v>
      </c>
      <c r="B25" s="238" t="str">
        <f>Seznam!C136</f>
        <v>Svancer Wanda</v>
      </c>
      <c r="C25" s="238">
        <f>Seznam!D136</f>
        <v>2006</v>
      </c>
      <c r="D25" s="238" t="str">
        <f>Seznam!E136</f>
        <v>Sportunion Rauris</v>
      </c>
      <c r="E25" s="238" t="str">
        <f>Seznam!F136</f>
        <v>AUT</v>
      </c>
      <c r="F25" s="9"/>
      <c r="G25" s="204">
        <v>0.3</v>
      </c>
      <c r="H25" s="205">
        <v>0.4</v>
      </c>
      <c r="I25" s="206">
        <f t="shared" si="1"/>
        <v>0.7</v>
      </c>
      <c r="J25" s="217">
        <v>3.4</v>
      </c>
      <c r="K25" s="218">
        <v>5.2</v>
      </c>
      <c r="L25" s="219">
        <v>4.8</v>
      </c>
      <c r="M25" s="220">
        <v>3</v>
      </c>
      <c r="N25" s="220">
        <v>4.3</v>
      </c>
      <c r="O25" s="221">
        <f t="shared" si="2"/>
        <v>4.55</v>
      </c>
      <c r="P25" s="225">
        <f t="shared" si="3"/>
        <v>2.0499999999999998</v>
      </c>
      <c r="Q25" s="219"/>
      <c r="R25" s="209">
        <f t="shared" si="4"/>
        <v>2.75</v>
      </c>
      <c r="S25" s="21" t="s">
        <v>200</v>
      </c>
      <c r="T25" s="17">
        <f>RANK(R25,$R$9:$R$27)</f>
        <v>18</v>
      </c>
      <c r="U25" s="242" t="s">
        <v>200</v>
      </c>
      <c r="W25" s="31"/>
      <c r="X25" s="27">
        <f t="shared" si="5"/>
        <v>0.7</v>
      </c>
      <c r="Y25" s="27">
        <f t="shared" si="0"/>
        <v>2.0499999999999998</v>
      </c>
      <c r="Z25" s="27">
        <f t="shared" si="0"/>
        <v>0</v>
      </c>
      <c r="AA25" s="27">
        <f t="shared" si="0"/>
        <v>2.75</v>
      </c>
    </row>
    <row r="26" spans="1:28" ht="24.95" customHeight="1">
      <c r="A26" s="159">
        <f>Seznam!B137</f>
        <v>21</v>
      </c>
      <c r="B26" s="284" t="str">
        <f>Seznam!C137</f>
        <v>Bouzková Barbora</v>
      </c>
      <c r="C26" s="284">
        <f>Seznam!D137</f>
        <v>2006</v>
      </c>
      <c r="D26" s="284" t="str">
        <f>Seznam!E137</f>
        <v>T.J. Sokol Plzeň IV</v>
      </c>
      <c r="E26" s="284" t="str">
        <f>Seznam!F137</f>
        <v>CZE</v>
      </c>
      <c r="F26" s="9"/>
      <c r="G26" s="204">
        <v>0.6</v>
      </c>
      <c r="H26" s="205">
        <v>0.4</v>
      </c>
      <c r="I26" s="206">
        <f t="shared" si="1"/>
        <v>1</v>
      </c>
      <c r="J26" s="217">
        <v>1.8</v>
      </c>
      <c r="K26" s="218">
        <v>4.5</v>
      </c>
      <c r="L26" s="219">
        <v>3.9</v>
      </c>
      <c r="M26" s="220">
        <v>5.7</v>
      </c>
      <c r="N26" s="220">
        <v>4.2</v>
      </c>
      <c r="O26" s="221">
        <f t="shared" si="2"/>
        <v>4.3499999999999996</v>
      </c>
      <c r="P26" s="225">
        <f t="shared" si="3"/>
        <v>3.8499999999999996</v>
      </c>
      <c r="Q26" s="219"/>
      <c r="R26" s="209">
        <f t="shared" si="4"/>
        <v>4.8499999999999996</v>
      </c>
      <c r="S26" s="21" t="s">
        <v>200</v>
      </c>
      <c r="T26" s="17">
        <f>RANK(R26,$R$9:$R$27)</f>
        <v>8</v>
      </c>
      <c r="U26" s="242" t="s">
        <v>200</v>
      </c>
      <c r="W26" s="31"/>
      <c r="X26" s="27">
        <f t="shared" si="5"/>
        <v>1</v>
      </c>
      <c r="Y26" s="27">
        <f t="shared" si="0"/>
        <v>3.8499999999999996</v>
      </c>
      <c r="Z26" s="27">
        <f t="shared" si="0"/>
        <v>0</v>
      </c>
      <c r="AA26" s="27">
        <f t="shared" si="0"/>
        <v>4.8499999999999996</v>
      </c>
    </row>
    <row r="27" spans="1:28" ht="24.95" customHeight="1">
      <c r="A27" s="28">
        <f>Seznam!B138</f>
        <v>22</v>
      </c>
      <c r="B27" s="2" t="str">
        <f>Seznam!C138</f>
        <v>Deimová Annna</v>
      </c>
      <c r="C27" s="9">
        <f>Seznam!D138</f>
        <v>2007</v>
      </c>
      <c r="D27" s="29" t="str">
        <f>Seznam!E138</f>
        <v>GSK Tábor</v>
      </c>
      <c r="E27" s="29" t="str">
        <f>Seznam!F138</f>
        <v>CZE</v>
      </c>
      <c r="F27" s="9"/>
      <c r="G27" s="204">
        <v>0.5</v>
      </c>
      <c r="H27" s="205">
        <v>0.5</v>
      </c>
      <c r="I27" s="206">
        <f t="shared" si="1"/>
        <v>1</v>
      </c>
      <c r="J27" s="217">
        <v>2.2999999999999998</v>
      </c>
      <c r="K27" s="218">
        <v>5.4</v>
      </c>
      <c r="L27" s="219">
        <v>3.5</v>
      </c>
      <c r="M27" s="220">
        <v>3.9</v>
      </c>
      <c r="N27" s="220">
        <v>4.0999999999999996</v>
      </c>
      <c r="O27" s="221">
        <f t="shared" si="2"/>
        <v>4</v>
      </c>
      <c r="P27" s="225">
        <f t="shared" si="3"/>
        <v>3.7</v>
      </c>
      <c r="Q27" s="219"/>
      <c r="R27" s="209">
        <f t="shared" si="4"/>
        <v>4.7</v>
      </c>
      <c r="S27" s="21" t="s">
        <v>200</v>
      </c>
      <c r="T27" s="17">
        <f>RANK(R27,$R$9:$R$27)</f>
        <v>10</v>
      </c>
      <c r="U27" s="242" t="s">
        <v>200</v>
      </c>
      <c r="W27" s="31"/>
      <c r="X27" s="27">
        <f t="shared" si="5"/>
        <v>1</v>
      </c>
      <c r="Y27" s="27">
        <f t="shared" si="0"/>
        <v>3.7</v>
      </c>
      <c r="Z27" s="27">
        <f t="shared" si="0"/>
        <v>0</v>
      </c>
      <c r="AA27" s="27">
        <f t="shared" si="0"/>
        <v>4.7</v>
      </c>
    </row>
    <row r="28" spans="1:28" s="160" customFormat="1" ht="89.25" customHeight="1" thickBot="1">
      <c r="C28" s="162"/>
      <c r="F28" s="161"/>
      <c r="G28" s="163"/>
      <c r="H28" s="163"/>
      <c r="I28" s="163"/>
      <c r="J28" s="163"/>
      <c r="K28" s="164"/>
      <c r="L28" s="181"/>
      <c r="M28" s="181"/>
      <c r="N28" s="181"/>
      <c r="O28" s="181"/>
      <c r="P28" s="181"/>
      <c r="Q28" s="164"/>
    </row>
    <row r="29" spans="1:28" ht="16.5" customHeight="1">
      <c r="A29" s="460" t="s">
        <v>0</v>
      </c>
      <c r="B29" s="462" t="s">
        <v>1</v>
      </c>
      <c r="C29" s="464" t="s">
        <v>2</v>
      </c>
      <c r="D29" s="462" t="s">
        <v>3</v>
      </c>
      <c r="E29" s="466" t="s">
        <v>4</v>
      </c>
      <c r="F29" s="466" t="s">
        <v>191</v>
      </c>
      <c r="G29" s="226" t="str">
        <f>Kat7S2</f>
        <v>sestava s libovolným náčiním</v>
      </c>
      <c r="H29" s="22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28"/>
      <c r="T29" s="458" t="s">
        <v>12</v>
      </c>
      <c r="U29" s="458" t="s">
        <v>1300</v>
      </c>
    </row>
    <row r="30" spans="1:28" ht="16.5" customHeight="1" thickBot="1">
      <c r="A30" s="461">
        <v>0</v>
      </c>
      <c r="B30" s="463">
        <v>0</v>
      </c>
      <c r="C30" s="465">
        <v>0</v>
      </c>
      <c r="D30" s="463">
        <v>0</v>
      </c>
      <c r="E30" s="467">
        <v>0</v>
      </c>
      <c r="F30" s="467">
        <v>0</v>
      </c>
      <c r="G30" s="224" t="s">
        <v>1257</v>
      </c>
      <c r="H30" s="222" t="s">
        <v>1262</v>
      </c>
      <c r="I30" s="223" t="s">
        <v>8</v>
      </c>
      <c r="J30" s="15" t="s">
        <v>1258</v>
      </c>
      <c r="K30" s="15" t="s">
        <v>9</v>
      </c>
      <c r="L30" s="15" t="s">
        <v>10</v>
      </c>
      <c r="M30" s="15" t="s">
        <v>1259</v>
      </c>
      <c r="N30" s="15" t="s">
        <v>1260</v>
      </c>
      <c r="O30" s="223" t="s">
        <v>1261</v>
      </c>
      <c r="P30" s="15" t="s">
        <v>11</v>
      </c>
      <c r="Q30" s="229" t="s">
        <v>5</v>
      </c>
      <c r="R30" s="223" t="s">
        <v>6</v>
      </c>
      <c r="S30" s="230" t="s">
        <v>13</v>
      </c>
      <c r="T30" s="459"/>
      <c r="U30" s="459"/>
      <c r="W30" s="30" t="s">
        <v>192</v>
      </c>
      <c r="X30" s="30" t="s">
        <v>8</v>
      </c>
      <c r="Y30" s="30" t="s">
        <v>11</v>
      </c>
      <c r="Z30" s="30" t="s">
        <v>193</v>
      </c>
      <c r="AA30" s="30" t="s">
        <v>13</v>
      </c>
      <c r="AB30" s="30" t="s">
        <v>6</v>
      </c>
    </row>
    <row r="31" spans="1:28" ht="24.95" customHeight="1">
      <c r="A31" s="28">
        <f>Seznam!B120</f>
        <v>1</v>
      </c>
      <c r="B31" s="238" t="str">
        <f>Seznam!C120</f>
        <v>Bodolló Anna</v>
      </c>
      <c r="C31" s="238">
        <f>Seznam!D120</f>
        <v>2006</v>
      </c>
      <c r="D31" s="238" t="str">
        <f>Seznam!E120</f>
        <v>SK GymŠarm Plzeň</v>
      </c>
      <c r="E31" s="238" t="str">
        <f>Seznam!F120</f>
        <v>CZE</v>
      </c>
      <c r="F31" s="197" t="s">
        <v>1607</v>
      </c>
      <c r="G31" s="204">
        <v>0.8</v>
      </c>
      <c r="H31" s="205">
        <v>0.6</v>
      </c>
      <c r="I31" s="206">
        <f>G31+H31</f>
        <v>1.4</v>
      </c>
      <c r="J31" s="217">
        <v>3.6</v>
      </c>
      <c r="K31" s="218">
        <v>4.2</v>
      </c>
      <c r="L31" s="219">
        <v>3.1</v>
      </c>
      <c r="M31" s="220">
        <v>5.4</v>
      </c>
      <c r="N31" s="220">
        <v>3.6</v>
      </c>
      <c r="O31" s="221">
        <f>IF($O$2=2,TRUNC(SUM(K31:L31)/2*1000)/1000,IF($O$2=3,TRUNC(SUM(K31:M31)/3*1000)/1000,IF($O$2=4,TRUNC(MEDIAN(K31:N31)*1000)/1000,"???")))</f>
        <v>3.9</v>
      </c>
      <c r="P31" s="225">
        <f>IF(AND(J31=0,O31=0),0,IF(($Q$2-J31-O31)&lt;0,0,$Q$2-J31-O31))</f>
        <v>2.5000000000000004</v>
      </c>
      <c r="Q31" s="219"/>
      <c r="R31" s="209">
        <f>I31+P31-Q31</f>
        <v>3.9000000000000004</v>
      </c>
      <c r="S31" s="21">
        <f>R9+R31</f>
        <v>7.25</v>
      </c>
      <c r="T31" s="17">
        <f>RANK(R31,$R$31:$R$49)</f>
        <v>15</v>
      </c>
      <c r="U31" s="22">
        <f>RANK(S31,$S$31:$S$49)</f>
        <v>16</v>
      </c>
      <c r="W31" s="31" t="str">
        <f t="shared" ref="W31:W49" si="6">F31</f>
        <v>obruč</v>
      </c>
      <c r="X31" s="27">
        <f>I31</f>
        <v>1.4</v>
      </c>
      <c r="Y31" s="27">
        <f t="shared" ref="Y31:AB49" si="7">P31</f>
        <v>2.5000000000000004</v>
      </c>
      <c r="Z31" s="27">
        <f t="shared" si="7"/>
        <v>0</v>
      </c>
      <c r="AA31" s="27">
        <f t="shared" si="7"/>
        <v>3.9000000000000004</v>
      </c>
      <c r="AB31" s="27">
        <f t="shared" si="7"/>
        <v>7.25</v>
      </c>
    </row>
    <row r="32" spans="1:28" ht="24.95" customHeight="1">
      <c r="A32" s="28">
        <f>Seznam!B121</f>
        <v>2</v>
      </c>
      <c r="B32" s="238" t="str">
        <f>Seznam!C121</f>
        <v>Michálková Veronika</v>
      </c>
      <c r="C32" s="238">
        <f>Seznam!D121</f>
        <v>2007</v>
      </c>
      <c r="D32" s="238" t="str">
        <f>Seznam!E121</f>
        <v>TJ Hostivař Praha</v>
      </c>
      <c r="E32" s="238" t="str">
        <f>Seznam!F121</f>
        <v>CZE</v>
      </c>
      <c r="F32" s="197" t="s">
        <v>1607</v>
      </c>
      <c r="G32" s="204">
        <v>0.9</v>
      </c>
      <c r="H32" s="205">
        <v>1.1000000000000001</v>
      </c>
      <c r="I32" s="206">
        <f t="shared" ref="I32:I49" si="8">G32+H32</f>
        <v>2</v>
      </c>
      <c r="J32" s="217">
        <v>3.1</v>
      </c>
      <c r="K32" s="218">
        <v>3.3</v>
      </c>
      <c r="L32" s="219">
        <v>2.9</v>
      </c>
      <c r="M32" s="220">
        <v>3.8</v>
      </c>
      <c r="N32" s="220">
        <v>4.8</v>
      </c>
      <c r="O32" s="221">
        <f t="shared" ref="O32:O49" si="9">IF($O$2=2,TRUNC(SUM(K32:L32)/2*1000)/1000,IF($O$2=3,TRUNC(SUM(K32:M32)/3*1000)/1000,IF($O$2=4,TRUNC(MEDIAN(K32:N32)*1000)/1000,"???")))</f>
        <v>3.55</v>
      </c>
      <c r="P32" s="225">
        <f t="shared" ref="P32:P49" si="10">IF(AND(J32=0,O32=0),0,IF(($Q$2-J32-O32)&lt;0,0,$Q$2-J32-O32))</f>
        <v>3.3500000000000005</v>
      </c>
      <c r="Q32" s="219"/>
      <c r="R32" s="209">
        <f t="shared" ref="R32:R49" si="11">I32+P32-Q32</f>
        <v>5.3500000000000005</v>
      </c>
      <c r="S32" s="21">
        <f>R10+R32</f>
        <v>11.399999999999999</v>
      </c>
      <c r="T32" s="17">
        <f>RANK(R32,$R$31:$R$49)</f>
        <v>6</v>
      </c>
      <c r="U32" s="22">
        <f>RANK(S32,$S$31:$S$49)</f>
        <v>4</v>
      </c>
      <c r="W32" s="31" t="str">
        <f t="shared" si="6"/>
        <v>obruč</v>
      </c>
      <c r="X32" s="27">
        <f t="shared" ref="X32:X49" si="12">I32</f>
        <v>2</v>
      </c>
      <c r="Y32" s="27">
        <f t="shared" si="7"/>
        <v>3.3500000000000005</v>
      </c>
      <c r="Z32" s="27">
        <f t="shared" si="7"/>
        <v>0</v>
      </c>
      <c r="AA32" s="27">
        <f t="shared" si="7"/>
        <v>5.3500000000000005</v>
      </c>
      <c r="AB32" s="27">
        <f t="shared" si="7"/>
        <v>11.399999999999999</v>
      </c>
    </row>
    <row r="33" spans="1:28" ht="24.95" customHeight="1">
      <c r="A33" s="28">
        <f>Seznam!B122</f>
        <v>3</v>
      </c>
      <c r="B33" s="238" t="str">
        <f>Seznam!C122</f>
        <v>Koutná Tereza</v>
      </c>
      <c r="C33" s="238">
        <f>Seznam!D122</f>
        <v>2007</v>
      </c>
      <c r="D33" s="238" t="str">
        <f>Seznam!E122</f>
        <v>Sportunion Rauris</v>
      </c>
      <c r="E33" s="238" t="str">
        <f>Seznam!F122</f>
        <v>AUT</v>
      </c>
      <c r="F33" s="197" t="s">
        <v>1619</v>
      </c>
      <c r="G33" s="204">
        <v>1</v>
      </c>
      <c r="H33" s="205">
        <v>1.3</v>
      </c>
      <c r="I33" s="206">
        <f t="shared" si="8"/>
        <v>2.2999999999999998</v>
      </c>
      <c r="J33" s="217">
        <v>3.7</v>
      </c>
      <c r="K33" s="218">
        <v>2.9</v>
      </c>
      <c r="L33" s="219">
        <v>2.5</v>
      </c>
      <c r="M33" s="220">
        <v>3.4</v>
      </c>
      <c r="N33" s="220">
        <v>2.8</v>
      </c>
      <c r="O33" s="221">
        <f t="shared" si="9"/>
        <v>2.85</v>
      </c>
      <c r="P33" s="225">
        <f t="shared" si="10"/>
        <v>3.4499999999999997</v>
      </c>
      <c r="Q33" s="219"/>
      <c r="R33" s="209">
        <f t="shared" si="11"/>
        <v>5.75</v>
      </c>
      <c r="S33" s="21">
        <f>R11+R33</f>
        <v>9.5</v>
      </c>
      <c r="T33" s="17">
        <f>RANK(R33,$R$31:$R$49)</f>
        <v>3</v>
      </c>
      <c r="U33" s="22">
        <f>RANK(S33,$S$31:$S$49)</f>
        <v>10</v>
      </c>
      <c r="W33" s="31" t="str">
        <f t="shared" si="6"/>
        <v>míč</v>
      </c>
      <c r="X33" s="27">
        <f t="shared" si="12"/>
        <v>2.2999999999999998</v>
      </c>
      <c r="Y33" s="27">
        <f t="shared" si="7"/>
        <v>3.4499999999999997</v>
      </c>
      <c r="Z33" s="27">
        <f t="shared" si="7"/>
        <v>0</v>
      </c>
      <c r="AA33" s="27">
        <f t="shared" si="7"/>
        <v>5.75</v>
      </c>
      <c r="AB33" s="27">
        <f t="shared" si="7"/>
        <v>9.5</v>
      </c>
    </row>
    <row r="34" spans="1:28" ht="24.95" customHeight="1">
      <c r="A34" s="28">
        <f>Seznam!B123</f>
        <v>4</v>
      </c>
      <c r="B34" s="238" t="str">
        <f>Seznam!C123</f>
        <v>Opálková Adriana</v>
      </c>
      <c r="C34" s="238">
        <f>Seznam!D123</f>
        <v>0</v>
      </c>
      <c r="D34" s="238" t="str">
        <f>Seznam!E123</f>
        <v>SK Provo Brno</v>
      </c>
      <c r="E34" s="238" t="str">
        <f>Seznam!F123</f>
        <v>CZE</v>
      </c>
      <c r="F34" s="197" t="s">
        <v>1607</v>
      </c>
      <c r="G34" s="204">
        <v>0.9</v>
      </c>
      <c r="H34" s="205">
        <v>0.7</v>
      </c>
      <c r="I34" s="206">
        <f t="shared" si="8"/>
        <v>1.6</v>
      </c>
      <c r="J34" s="217">
        <v>3.6</v>
      </c>
      <c r="K34" s="218">
        <v>2.9</v>
      </c>
      <c r="L34" s="219">
        <v>4.7</v>
      </c>
      <c r="M34" s="220">
        <v>3.5</v>
      </c>
      <c r="N34" s="220">
        <v>4.2</v>
      </c>
      <c r="O34" s="221">
        <f t="shared" si="9"/>
        <v>3.85</v>
      </c>
      <c r="P34" s="225">
        <f t="shared" si="10"/>
        <v>2.5500000000000003</v>
      </c>
      <c r="Q34" s="219"/>
      <c r="R34" s="209">
        <f t="shared" si="11"/>
        <v>4.1500000000000004</v>
      </c>
      <c r="S34" s="21">
        <f>R12+R34</f>
        <v>10.5</v>
      </c>
      <c r="T34" s="17">
        <f>RANK(R34,$R$31:$R$49)</f>
        <v>13</v>
      </c>
      <c r="U34" s="22">
        <f>RANK(S34,$S$31:$S$49)</f>
        <v>6</v>
      </c>
      <c r="W34" s="31" t="str">
        <f t="shared" si="6"/>
        <v>obruč</v>
      </c>
      <c r="X34" s="27">
        <f t="shared" si="12"/>
        <v>1.6</v>
      </c>
      <c r="Y34" s="27">
        <f t="shared" si="7"/>
        <v>2.5500000000000003</v>
      </c>
      <c r="Z34" s="27">
        <f t="shared" si="7"/>
        <v>0</v>
      </c>
      <c r="AA34" s="27">
        <f t="shared" si="7"/>
        <v>4.1500000000000004</v>
      </c>
      <c r="AB34" s="27">
        <f t="shared" si="7"/>
        <v>10.5</v>
      </c>
    </row>
    <row r="35" spans="1:28" ht="24.95" customHeight="1">
      <c r="A35" s="28">
        <f>Seznam!B124</f>
        <v>6</v>
      </c>
      <c r="B35" s="238" t="str">
        <f>Seznam!C124</f>
        <v>Kuncová Klára</v>
      </c>
      <c r="C35" s="238">
        <f>Seznam!D124</f>
        <v>2006</v>
      </c>
      <c r="D35" s="238" t="str">
        <f>Seznam!E124</f>
        <v>T.J. Sokol Plzeň IV</v>
      </c>
      <c r="E35" s="238" t="str">
        <f>Seznam!F124</f>
        <v>CZE</v>
      </c>
      <c r="F35" s="197" t="s">
        <v>1619</v>
      </c>
      <c r="G35" s="204">
        <v>0.8</v>
      </c>
      <c r="H35" s="205">
        <v>0.9</v>
      </c>
      <c r="I35" s="206">
        <f t="shared" si="8"/>
        <v>1.7000000000000002</v>
      </c>
      <c r="J35" s="217">
        <v>3.3</v>
      </c>
      <c r="K35" s="218">
        <v>3.6</v>
      </c>
      <c r="L35" s="219">
        <v>3.8</v>
      </c>
      <c r="M35" s="220">
        <v>2.8</v>
      </c>
      <c r="N35" s="220">
        <v>2.8</v>
      </c>
      <c r="O35" s="221">
        <f t="shared" si="9"/>
        <v>3.2</v>
      </c>
      <c r="P35" s="225">
        <f t="shared" si="10"/>
        <v>3.5</v>
      </c>
      <c r="Q35" s="219"/>
      <c r="R35" s="209">
        <f t="shared" si="11"/>
        <v>5.2</v>
      </c>
      <c r="S35" s="21">
        <f>R13+R35</f>
        <v>10.050000000000001</v>
      </c>
      <c r="T35" s="17">
        <f>RANK(R35,$R$31:$R$49)</f>
        <v>7</v>
      </c>
      <c r="U35" s="22">
        <f>RANK(S35,$S$31:$S$49)</f>
        <v>9</v>
      </c>
      <c r="W35" s="31" t="str">
        <f t="shared" si="6"/>
        <v>míč</v>
      </c>
      <c r="X35" s="27">
        <f t="shared" si="12"/>
        <v>1.7000000000000002</v>
      </c>
      <c r="Y35" s="27">
        <f t="shared" si="7"/>
        <v>3.5</v>
      </c>
      <c r="Z35" s="27">
        <f t="shared" si="7"/>
        <v>0</v>
      </c>
      <c r="AA35" s="27">
        <f t="shared" si="7"/>
        <v>5.2</v>
      </c>
      <c r="AB35" s="27">
        <f t="shared" si="7"/>
        <v>10.050000000000001</v>
      </c>
    </row>
    <row r="36" spans="1:28" ht="24.95" customHeight="1">
      <c r="A36" s="28">
        <f>Seznam!B125</f>
        <v>7</v>
      </c>
      <c r="B36" s="238" t="str">
        <f>Seznam!C125</f>
        <v>Špalová Klára</v>
      </c>
      <c r="C36" s="238">
        <f>Seznam!D125</f>
        <v>2007</v>
      </c>
      <c r="D36" s="238" t="str">
        <f>Seznam!E125</f>
        <v>SK GymŠarm Plzeň</v>
      </c>
      <c r="E36" s="238" t="str">
        <f>Seznam!F125</f>
        <v>CZE</v>
      </c>
      <c r="F36" s="197" t="s">
        <v>1607</v>
      </c>
      <c r="G36" s="204">
        <v>0.6</v>
      </c>
      <c r="H36" s="205">
        <v>0.2</v>
      </c>
      <c r="I36" s="206">
        <f t="shared" si="8"/>
        <v>0.8</v>
      </c>
      <c r="J36" s="217">
        <v>3.8</v>
      </c>
      <c r="K36" s="218">
        <v>5.3</v>
      </c>
      <c r="L36" s="219">
        <v>6.1</v>
      </c>
      <c r="M36" s="220">
        <v>5.2</v>
      </c>
      <c r="N36" s="220">
        <v>6.4</v>
      </c>
      <c r="O36" s="221">
        <f t="shared" si="9"/>
        <v>5.7</v>
      </c>
      <c r="P36" s="225">
        <f t="shared" si="10"/>
        <v>0.5</v>
      </c>
      <c r="Q36" s="219"/>
      <c r="R36" s="209">
        <f t="shared" si="11"/>
        <v>1.3</v>
      </c>
      <c r="S36" s="21">
        <f>R14+R36</f>
        <v>3.7</v>
      </c>
      <c r="T36" s="17">
        <f>RANK(R36,$R$31:$R$49)</f>
        <v>19</v>
      </c>
      <c r="U36" s="22">
        <f>RANK(S36,$S$31:$S$49)</f>
        <v>19</v>
      </c>
      <c r="W36" s="31" t="str">
        <f t="shared" si="6"/>
        <v>obruč</v>
      </c>
      <c r="X36" s="27">
        <f t="shared" si="12"/>
        <v>0.8</v>
      </c>
      <c r="Y36" s="27">
        <f t="shared" si="7"/>
        <v>0.5</v>
      </c>
      <c r="Z36" s="27">
        <f t="shared" si="7"/>
        <v>0</v>
      </c>
      <c r="AA36" s="27">
        <f t="shared" si="7"/>
        <v>1.3</v>
      </c>
      <c r="AB36" s="27">
        <f t="shared" si="7"/>
        <v>3.7</v>
      </c>
    </row>
    <row r="37" spans="1:28" ht="24.95" customHeight="1">
      <c r="A37" s="28">
        <f>Seznam!B126</f>
        <v>8</v>
      </c>
      <c r="B37" s="238" t="str">
        <f>Seznam!C126</f>
        <v>Šimáková Veronika</v>
      </c>
      <c r="C37" s="238">
        <f>Seznam!D126</f>
        <v>2007</v>
      </c>
      <c r="D37" s="238" t="str">
        <f>Seznam!E126</f>
        <v>RG Proactive Milevsko</v>
      </c>
      <c r="E37" s="238" t="str">
        <f>Seznam!F126</f>
        <v>CZE</v>
      </c>
      <c r="F37" s="197" t="s">
        <v>1607</v>
      </c>
      <c r="G37" s="204">
        <v>1</v>
      </c>
      <c r="H37" s="205">
        <v>1.2</v>
      </c>
      <c r="I37" s="206">
        <f t="shared" si="8"/>
        <v>2.2000000000000002</v>
      </c>
      <c r="J37" s="217">
        <v>2.6</v>
      </c>
      <c r="K37" s="218">
        <v>4.4000000000000004</v>
      </c>
      <c r="L37" s="219">
        <v>4</v>
      </c>
      <c r="M37" s="220">
        <v>2.2000000000000002</v>
      </c>
      <c r="N37" s="220">
        <v>4.8</v>
      </c>
      <c r="O37" s="221">
        <f t="shared" si="9"/>
        <v>4.2</v>
      </c>
      <c r="P37" s="225">
        <f t="shared" si="10"/>
        <v>3.2</v>
      </c>
      <c r="Q37" s="219"/>
      <c r="R37" s="209">
        <f t="shared" si="11"/>
        <v>5.4</v>
      </c>
      <c r="S37" s="21">
        <f>R15+R37</f>
        <v>13.95</v>
      </c>
      <c r="T37" s="17">
        <f>RANK(R37,$R$31:$R$49)</f>
        <v>5</v>
      </c>
      <c r="U37" s="22">
        <f>RANK(S37,$S$31:$S$49)</f>
        <v>2</v>
      </c>
      <c r="W37" s="31" t="str">
        <f t="shared" si="6"/>
        <v>obruč</v>
      </c>
      <c r="X37" s="27">
        <f t="shared" si="12"/>
        <v>2.2000000000000002</v>
      </c>
      <c r="Y37" s="27">
        <f t="shared" si="7"/>
        <v>3.2</v>
      </c>
      <c r="Z37" s="27">
        <f t="shared" si="7"/>
        <v>0</v>
      </c>
      <c r="AA37" s="27">
        <f t="shared" si="7"/>
        <v>5.4</v>
      </c>
      <c r="AB37" s="27">
        <f t="shared" si="7"/>
        <v>13.95</v>
      </c>
    </row>
    <row r="38" spans="1:28" ht="24.95" customHeight="1">
      <c r="A38" s="28">
        <f>Seznam!B127</f>
        <v>10</v>
      </c>
      <c r="B38" s="238" t="str">
        <f>Seznam!C127</f>
        <v>Štěpánová Adéla</v>
      </c>
      <c r="C38" s="238">
        <f>Seznam!D127</f>
        <v>0</v>
      </c>
      <c r="D38" s="238" t="str">
        <f>Seznam!E127</f>
        <v>TJ Bohemians Praha</v>
      </c>
      <c r="E38" s="238" t="str">
        <f>Seznam!F127</f>
        <v>CZE</v>
      </c>
      <c r="F38" s="197" t="s">
        <v>1607</v>
      </c>
      <c r="G38" s="204">
        <v>0.8</v>
      </c>
      <c r="H38" s="205">
        <v>1.1000000000000001</v>
      </c>
      <c r="I38" s="206">
        <f t="shared" si="8"/>
        <v>1.9000000000000001</v>
      </c>
      <c r="J38" s="217">
        <v>3.5</v>
      </c>
      <c r="K38" s="218">
        <v>3.4</v>
      </c>
      <c r="L38" s="219">
        <v>3.8</v>
      </c>
      <c r="M38" s="220">
        <v>3.8</v>
      </c>
      <c r="N38" s="220">
        <v>3.9</v>
      </c>
      <c r="O38" s="221">
        <f t="shared" si="9"/>
        <v>3.8</v>
      </c>
      <c r="P38" s="225">
        <f t="shared" si="10"/>
        <v>2.7</v>
      </c>
      <c r="Q38" s="219"/>
      <c r="R38" s="209">
        <f t="shared" si="11"/>
        <v>4.6000000000000005</v>
      </c>
      <c r="S38" s="21">
        <f>R16+R38</f>
        <v>9.25</v>
      </c>
      <c r="T38" s="17">
        <f>RANK(R38,$R$31:$R$49)</f>
        <v>12</v>
      </c>
      <c r="U38" s="22">
        <f>RANK(S38,$S$31:$S$49)</f>
        <v>11</v>
      </c>
      <c r="W38" s="31" t="str">
        <f t="shared" si="6"/>
        <v>obruč</v>
      </c>
      <c r="X38" s="27">
        <f t="shared" si="12"/>
        <v>1.9000000000000001</v>
      </c>
      <c r="Y38" s="27">
        <f t="shared" si="7"/>
        <v>2.7</v>
      </c>
      <c r="Z38" s="27">
        <f t="shared" si="7"/>
        <v>0</v>
      </c>
      <c r="AA38" s="27">
        <f t="shared" si="7"/>
        <v>4.6000000000000005</v>
      </c>
      <c r="AB38" s="27">
        <f t="shared" si="7"/>
        <v>9.25</v>
      </c>
    </row>
    <row r="39" spans="1:28" ht="24.95" customHeight="1">
      <c r="A39" s="28">
        <f>Seznam!B128</f>
        <v>11</v>
      </c>
      <c r="B39" s="238" t="str">
        <f>Seznam!C128</f>
        <v>Kořínková Justýna</v>
      </c>
      <c r="C39" s="238">
        <f>Seznam!D128</f>
        <v>2007</v>
      </c>
      <c r="D39" s="238" t="str">
        <f>Seznam!E128</f>
        <v>TJ Sokol Bedřichov</v>
      </c>
      <c r="E39" s="238" t="str">
        <f>Seznam!F128</f>
        <v>CZE</v>
      </c>
      <c r="F39" s="197" t="s">
        <v>1607</v>
      </c>
      <c r="G39" s="204">
        <v>0.9</v>
      </c>
      <c r="H39" s="205">
        <v>0.9</v>
      </c>
      <c r="I39" s="206">
        <f t="shared" si="8"/>
        <v>1.8</v>
      </c>
      <c r="J39" s="217">
        <v>3.1</v>
      </c>
      <c r="K39" s="218">
        <v>3.8</v>
      </c>
      <c r="L39" s="219">
        <v>2.6</v>
      </c>
      <c r="M39" s="220">
        <v>3.3</v>
      </c>
      <c r="N39" s="220">
        <v>3.2</v>
      </c>
      <c r="O39" s="221">
        <f t="shared" si="9"/>
        <v>3.25</v>
      </c>
      <c r="P39" s="225">
        <f t="shared" si="10"/>
        <v>3.6500000000000004</v>
      </c>
      <c r="Q39" s="219"/>
      <c r="R39" s="209">
        <f t="shared" si="11"/>
        <v>5.45</v>
      </c>
      <c r="S39" s="21">
        <f>R17+R39</f>
        <v>10.899999999999999</v>
      </c>
      <c r="T39" s="17">
        <f>RANK(R39,$R$31:$R$49)</f>
        <v>4</v>
      </c>
      <c r="U39" s="22">
        <f>RANK(S39,$S$31:$S$49)</f>
        <v>5</v>
      </c>
      <c r="W39" s="31" t="str">
        <f t="shared" si="6"/>
        <v>obruč</v>
      </c>
      <c r="X39" s="27">
        <f t="shared" si="12"/>
        <v>1.8</v>
      </c>
      <c r="Y39" s="27">
        <f t="shared" si="7"/>
        <v>3.6500000000000004</v>
      </c>
      <c r="Z39" s="27">
        <f t="shared" si="7"/>
        <v>0</v>
      </c>
      <c r="AA39" s="27">
        <f t="shared" si="7"/>
        <v>5.45</v>
      </c>
      <c r="AB39" s="27">
        <f t="shared" si="7"/>
        <v>10.899999999999999</v>
      </c>
    </row>
    <row r="40" spans="1:28" ht="24.95" customHeight="1">
      <c r="A40" s="28">
        <f>Seznam!B129</f>
        <v>12</v>
      </c>
      <c r="B40" s="238" t="str">
        <f>Seznam!C129</f>
        <v>Janovová Nikola</v>
      </c>
      <c r="C40" s="238">
        <f>Seznam!D129</f>
        <v>0</v>
      </c>
      <c r="D40" s="238" t="str">
        <f>Seznam!E129</f>
        <v>SK Provo Brno</v>
      </c>
      <c r="E40" s="238" t="str">
        <f>Seznam!F129</f>
        <v>CZE</v>
      </c>
      <c r="F40" s="197" t="s">
        <v>1607</v>
      </c>
      <c r="G40" s="204">
        <v>0.8</v>
      </c>
      <c r="H40" s="205">
        <v>1.1000000000000001</v>
      </c>
      <c r="I40" s="206">
        <f t="shared" si="8"/>
        <v>1.9000000000000001</v>
      </c>
      <c r="J40" s="217">
        <v>3.4</v>
      </c>
      <c r="K40" s="218">
        <v>2</v>
      </c>
      <c r="L40" s="219">
        <v>2.9</v>
      </c>
      <c r="M40" s="220">
        <v>3.8</v>
      </c>
      <c r="N40" s="220">
        <v>3.9</v>
      </c>
      <c r="O40" s="221">
        <f t="shared" si="9"/>
        <v>3.35</v>
      </c>
      <c r="P40" s="225">
        <f t="shared" si="10"/>
        <v>3.2499999999999996</v>
      </c>
      <c r="Q40" s="219"/>
      <c r="R40" s="209">
        <f t="shared" si="11"/>
        <v>5.1499999999999995</v>
      </c>
      <c r="S40" s="21">
        <f>R18+R40</f>
        <v>10.45</v>
      </c>
      <c r="T40" s="17">
        <f>RANK(R40,$R$31:$R$49)</f>
        <v>10</v>
      </c>
      <c r="U40" s="22">
        <f>RANK(S40,$S$31:$S$49)</f>
        <v>7</v>
      </c>
      <c r="W40" s="31" t="str">
        <f t="shared" si="6"/>
        <v>obruč</v>
      </c>
      <c r="X40" s="27">
        <f t="shared" si="12"/>
        <v>1.9000000000000001</v>
      </c>
      <c r="Y40" s="27">
        <f t="shared" si="7"/>
        <v>3.2499999999999996</v>
      </c>
      <c r="Z40" s="27">
        <f t="shared" si="7"/>
        <v>0</v>
      </c>
      <c r="AA40" s="27">
        <f t="shared" si="7"/>
        <v>5.1499999999999995</v>
      </c>
      <c r="AB40" s="27">
        <f t="shared" si="7"/>
        <v>10.45</v>
      </c>
    </row>
    <row r="41" spans="1:28" ht="24.95" customHeight="1">
      <c r="A41" s="28">
        <f>Seznam!B130</f>
        <v>13</v>
      </c>
      <c r="B41" s="238" t="str">
        <f>Seznam!C130</f>
        <v>Blahová Sára</v>
      </c>
      <c r="C41" s="238">
        <f>Seznam!D130</f>
        <v>0</v>
      </c>
      <c r="D41" s="238" t="str">
        <f>Seznam!E130</f>
        <v>SK Provo Brno</v>
      </c>
      <c r="E41" s="238" t="str">
        <f>Seznam!F130</f>
        <v>CZE</v>
      </c>
      <c r="F41" s="197" t="s">
        <v>1607</v>
      </c>
      <c r="G41" s="204">
        <v>2.2000000000000002</v>
      </c>
      <c r="H41" s="205">
        <v>1</v>
      </c>
      <c r="I41" s="206">
        <f t="shared" si="8"/>
        <v>3.2</v>
      </c>
      <c r="J41" s="217">
        <v>2.7</v>
      </c>
      <c r="K41" s="218">
        <v>3.7</v>
      </c>
      <c r="L41" s="219">
        <v>2.2999999999999998</v>
      </c>
      <c r="M41" s="220">
        <v>2.1</v>
      </c>
      <c r="N41" s="220">
        <v>2.2999999999999998</v>
      </c>
      <c r="O41" s="221">
        <f t="shared" si="9"/>
        <v>2.2999999999999998</v>
      </c>
      <c r="P41" s="225">
        <f t="shared" si="10"/>
        <v>5</v>
      </c>
      <c r="Q41" s="219"/>
      <c r="R41" s="209">
        <f t="shared" si="11"/>
        <v>8.1999999999999993</v>
      </c>
      <c r="S41" s="21">
        <f>R19+R41</f>
        <v>17</v>
      </c>
      <c r="T41" s="17">
        <f>RANK(R41,$R$31:$R$49)</f>
        <v>1</v>
      </c>
      <c r="U41" s="22">
        <f>RANK(S41,$S$31:$S$49)</f>
        <v>1</v>
      </c>
      <c r="W41" s="31" t="str">
        <f t="shared" si="6"/>
        <v>obruč</v>
      </c>
      <c r="X41" s="27">
        <f t="shared" si="12"/>
        <v>3.2</v>
      </c>
      <c r="Y41" s="27">
        <f t="shared" si="7"/>
        <v>5</v>
      </c>
      <c r="Z41" s="27">
        <f t="shared" si="7"/>
        <v>0</v>
      </c>
      <c r="AA41" s="27">
        <f t="shared" si="7"/>
        <v>8.1999999999999993</v>
      </c>
      <c r="AB41" s="27">
        <f t="shared" si="7"/>
        <v>17</v>
      </c>
    </row>
    <row r="42" spans="1:28" ht="24.95" customHeight="1">
      <c r="A42" s="28">
        <f>Seznam!B131</f>
        <v>14</v>
      </c>
      <c r="B42" s="238" t="str">
        <f>Seznam!C131</f>
        <v>Millet Estelle</v>
      </c>
      <c r="C42" s="238">
        <f>Seznam!D131</f>
        <v>0</v>
      </c>
      <c r="D42" s="238" t="str">
        <f>Seznam!E131</f>
        <v>TJ Bohemians Praha</v>
      </c>
      <c r="E42" s="238" t="str">
        <f>Seznam!F131</f>
        <v>CZE</v>
      </c>
      <c r="F42" s="197" t="s">
        <v>1607</v>
      </c>
      <c r="G42" s="204">
        <v>0.4</v>
      </c>
      <c r="H42" s="205">
        <v>0.2</v>
      </c>
      <c r="I42" s="206">
        <f t="shared" si="8"/>
        <v>0.60000000000000009</v>
      </c>
      <c r="J42" s="217">
        <v>3.7</v>
      </c>
      <c r="K42" s="218">
        <v>5.6</v>
      </c>
      <c r="L42" s="219">
        <v>5.3</v>
      </c>
      <c r="M42" s="220">
        <v>5.5</v>
      </c>
      <c r="N42" s="220">
        <v>3.6</v>
      </c>
      <c r="O42" s="221">
        <f t="shared" si="9"/>
        <v>5.4</v>
      </c>
      <c r="P42" s="225">
        <f t="shared" si="10"/>
        <v>0.89999999999999947</v>
      </c>
      <c r="Q42" s="219"/>
      <c r="R42" s="209">
        <f t="shared" si="11"/>
        <v>1.4999999999999996</v>
      </c>
      <c r="S42" s="21">
        <f>R20+R42</f>
        <v>5.2999999999999989</v>
      </c>
      <c r="T42" s="17">
        <f>RANK(R42,$R$31:$R$49)</f>
        <v>18</v>
      </c>
      <c r="U42" s="22">
        <f>RANK(S42,$S$31:$S$49)</f>
        <v>18</v>
      </c>
      <c r="W42" s="31" t="str">
        <f t="shared" si="6"/>
        <v>obruč</v>
      </c>
      <c r="X42" s="27">
        <f t="shared" si="12"/>
        <v>0.60000000000000009</v>
      </c>
      <c r="Y42" s="27">
        <f t="shared" si="7"/>
        <v>0.89999999999999947</v>
      </c>
      <c r="Z42" s="27">
        <f t="shared" si="7"/>
        <v>0</v>
      </c>
      <c r="AA42" s="27">
        <f t="shared" si="7"/>
        <v>1.4999999999999996</v>
      </c>
      <c r="AB42" s="27">
        <f t="shared" si="7"/>
        <v>5.2999999999999989</v>
      </c>
    </row>
    <row r="43" spans="1:28" ht="24.95" customHeight="1">
      <c r="A43" s="28">
        <f>Seznam!B132</f>
        <v>15</v>
      </c>
      <c r="B43" s="238" t="str">
        <f>Seznam!C132</f>
        <v>Spálenková Ella</v>
      </c>
      <c r="C43" s="238">
        <f>Seznam!D132</f>
        <v>2007</v>
      </c>
      <c r="D43" s="238" t="str">
        <f>Seznam!E132</f>
        <v>GSK Tábor</v>
      </c>
      <c r="E43" s="238" t="str">
        <f>Seznam!F132</f>
        <v>CZE</v>
      </c>
      <c r="F43" s="197" t="s">
        <v>1607</v>
      </c>
      <c r="G43" s="204">
        <v>1.6</v>
      </c>
      <c r="H43" s="205">
        <v>0.6</v>
      </c>
      <c r="I43" s="206">
        <f t="shared" si="8"/>
        <v>2.2000000000000002</v>
      </c>
      <c r="J43" s="217">
        <v>3.3</v>
      </c>
      <c r="K43" s="218">
        <v>3.7</v>
      </c>
      <c r="L43" s="219">
        <v>4.5</v>
      </c>
      <c r="M43" s="220">
        <v>3.5</v>
      </c>
      <c r="N43" s="220">
        <v>3.7</v>
      </c>
      <c r="O43" s="221">
        <f t="shared" si="9"/>
        <v>3.7</v>
      </c>
      <c r="P43" s="225">
        <f t="shared" si="10"/>
        <v>3</v>
      </c>
      <c r="Q43" s="219"/>
      <c r="R43" s="209">
        <f t="shared" si="11"/>
        <v>5.2</v>
      </c>
      <c r="S43" s="21">
        <f>R21+R43</f>
        <v>8.6000000000000014</v>
      </c>
      <c r="T43" s="17">
        <f>RANK(R43,$R$31:$R$49)</f>
        <v>7</v>
      </c>
      <c r="U43" s="22">
        <f>RANK(S43,$S$31:$S$49)</f>
        <v>13</v>
      </c>
      <c r="W43" s="31" t="str">
        <f t="shared" si="6"/>
        <v>obruč</v>
      </c>
      <c r="X43" s="27">
        <f t="shared" si="12"/>
        <v>2.2000000000000002</v>
      </c>
      <c r="Y43" s="27">
        <f t="shared" si="7"/>
        <v>3</v>
      </c>
      <c r="Z43" s="27">
        <f t="shared" si="7"/>
        <v>0</v>
      </c>
      <c r="AA43" s="27">
        <f t="shared" si="7"/>
        <v>5.2</v>
      </c>
      <c r="AB43" s="27">
        <f t="shared" si="7"/>
        <v>8.6000000000000014</v>
      </c>
    </row>
    <row r="44" spans="1:28" ht="24.95" customHeight="1">
      <c r="A44" s="28">
        <f>Seznam!B133</f>
        <v>16</v>
      </c>
      <c r="B44" s="238" t="str">
        <f>Seznam!C133</f>
        <v>Machalová Eliška</v>
      </c>
      <c r="C44" s="238">
        <f>Seznam!D133</f>
        <v>2006</v>
      </c>
      <c r="D44" s="238" t="str">
        <f>Seznam!E133</f>
        <v>RG Proactive Milevsko</v>
      </c>
      <c r="E44" s="238" t="str">
        <f>Seznam!F133</f>
        <v>CZE</v>
      </c>
      <c r="F44" s="197" t="s">
        <v>1607</v>
      </c>
      <c r="G44" s="204">
        <v>1.5</v>
      </c>
      <c r="H44" s="205">
        <v>1.4</v>
      </c>
      <c r="I44" s="206">
        <f t="shared" si="8"/>
        <v>2.9</v>
      </c>
      <c r="J44" s="217">
        <v>2.6</v>
      </c>
      <c r="K44" s="218">
        <v>3</v>
      </c>
      <c r="L44" s="219">
        <v>3.4</v>
      </c>
      <c r="M44" s="220">
        <v>2.9</v>
      </c>
      <c r="N44" s="220">
        <v>2.7</v>
      </c>
      <c r="O44" s="221">
        <f t="shared" si="9"/>
        <v>2.95</v>
      </c>
      <c r="P44" s="225">
        <f t="shared" si="10"/>
        <v>4.45</v>
      </c>
      <c r="Q44" s="219"/>
      <c r="R44" s="209">
        <f t="shared" si="11"/>
        <v>7.35</v>
      </c>
      <c r="S44" s="21">
        <f>R22+R44</f>
        <v>11.8</v>
      </c>
      <c r="T44" s="17">
        <f>RANK(R44,$R$31:$R$49)</f>
        <v>2</v>
      </c>
      <c r="U44" s="22">
        <f>RANK(S44,$S$31:$S$49)</f>
        <v>3</v>
      </c>
      <c r="W44" s="31" t="str">
        <f t="shared" si="6"/>
        <v>obruč</v>
      </c>
      <c r="X44" s="27">
        <f t="shared" si="12"/>
        <v>2.9</v>
      </c>
      <c r="Y44" s="27">
        <f t="shared" si="7"/>
        <v>4.45</v>
      </c>
      <c r="Z44" s="27">
        <f t="shared" si="7"/>
        <v>0</v>
      </c>
      <c r="AA44" s="27">
        <f t="shared" si="7"/>
        <v>7.35</v>
      </c>
      <c r="AB44" s="27">
        <f t="shared" si="7"/>
        <v>11.8</v>
      </c>
    </row>
    <row r="45" spans="1:28" ht="24.95" customHeight="1">
      <c r="A45" s="28">
        <f>Seznam!B134</f>
        <v>17</v>
      </c>
      <c r="B45" s="238" t="str">
        <f>Seznam!C134</f>
        <v>Petrenko Taysina</v>
      </c>
      <c r="C45" s="238">
        <f>Seznam!D134</f>
        <v>0</v>
      </c>
      <c r="D45" s="238" t="str">
        <f>Seznam!E134</f>
        <v>TJ Bohemians Praha</v>
      </c>
      <c r="E45" s="238" t="str">
        <f>Seznam!F134</f>
        <v>CZE</v>
      </c>
      <c r="F45" s="197" t="s">
        <v>1619</v>
      </c>
      <c r="G45" s="204">
        <v>0.3</v>
      </c>
      <c r="H45" s="205">
        <v>0.5</v>
      </c>
      <c r="I45" s="206">
        <f t="shared" si="8"/>
        <v>0.8</v>
      </c>
      <c r="J45" s="217">
        <v>3.3</v>
      </c>
      <c r="K45" s="218">
        <v>5.9</v>
      </c>
      <c r="L45" s="219">
        <v>3.6</v>
      </c>
      <c r="M45" s="220">
        <v>3.4</v>
      </c>
      <c r="N45" s="220">
        <v>4.2</v>
      </c>
      <c r="O45" s="221">
        <f t="shared" si="9"/>
        <v>3.9</v>
      </c>
      <c r="P45" s="225">
        <f t="shared" si="10"/>
        <v>2.8000000000000003</v>
      </c>
      <c r="Q45" s="219"/>
      <c r="R45" s="209">
        <f t="shared" si="11"/>
        <v>3.6000000000000005</v>
      </c>
      <c r="S45" s="21">
        <f>R23+R45</f>
        <v>6.9500000000000011</v>
      </c>
      <c r="T45" s="17">
        <f>RANK(R45,$R$31:$R$49)</f>
        <v>16</v>
      </c>
      <c r="U45" s="22">
        <f>RANK(S45,$S$31:$S$49)</f>
        <v>17</v>
      </c>
      <c r="W45" s="31" t="str">
        <f t="shared" si="6"/>
        <v>míč</v>
      </c>
      <c r="X45" s="27">
        <f t="shared" si="12"/>
        <v>0.8</v>
      </c>
      <c r="Y45" s="27">
        <f t="shared" si="7"/>
        <v>2.8000000000000003</v>
      </c>
      <c r="Z45" s="27">
        <f t="shared" si="7"/>
        <v>0</v>
      </c>
      <c r="AA45" s="27">
        <f t="shared" si="7"/>
        <v>3.6000000000000005</v>
      </c>
      <c r="AB45" s="27">
        <f t="shared" si="7"/>
        <v>6.9500000000000011</v>
      </c>
    </row>
    <row r="46" spans="1:28" ht="24.95" customHeight="1">
      <c r="A46" s="28">
        <f>Seznam!B135</f>
        <v>19</v>
      </c>
      <c r="B46" s="238" t="str">
        <f>Seznam!C135</f>
        <v>Svobodová Klára</v>
      </c>
      <c r="C46" s="238">
        <f>Seznam!D135</f>
        <v>2007</v>
      </c>
      <c r="D46" s="238" t="str">
        <f>Seznam!E135</f>
        <v>RGC Karlovy Vary</v>
      </c>
      <c r="E46" s="238" t="str">
        <f>Seznam!F135</f>
        <v>CZE</v>
      </c>
      <c r="F46" s="197" t="s">
        <v>1619</v>
      </c>
      <c r="G46" s="204">
        <v>1</v>
      </c>
      <c r="H46" s="205">
        <v>0.8</v>
      </c>
      <c r="I46" s="206">
        <f t="shared" si="8"/>
        <v>1.8</v>
      </c>
      <c r="J46" s="217">
        <v>3.4</v>
      </c>
      <c r="K46" s="218">
        <v>3.6</v>
      </c>
      <c r="L46" s="219">
        <v>2.4</v>
      </c>
      <c r="M46" s="220">
        <v>3.8</v>
      </c>
      <c r="N46" s="220">
        <v>2.8</v>
      </c>
      <c r="O46" s="221">
        <f t="shared" si="9"/>
        <v>3.2</v>
      </c>
      <c r="P46" s="225">
        <f t="shared" si="10"/>
        <v>3.3999999999999995</v>
      </c>
      <c r="Q46" s="219"/>
      <c r="R46" s="209">
        <f t="shared" si="11"/>
        <v>5.1999999999999993</v>
      </c>
      <c r="S46" s="21">
        <f>R24+R46</f>
        <v>10.25</v>
      </c>
      <c r="T46" s="17">
        <f>RANK(R46,$R$31:$R$49)</f>
        <v>9</v>
      </c>
      <c r="U46" s="22">
        <f>RANK(S46,$S$31:$S$49)</f>
        <v>8</v>
      </c>
      <c r="W46" s="31" t="str">
        <f t="shared" si="6"/>
        <v>míč</v>
      </c>
      <c r="X46" s="27">
        <f t="shared" si="12"/>
        <v>1.8</v>
      </c>
      <c r="Y46" s="27">
        <f t="shared" si="7"/>
        <v>3.3999999999999995</v>
      </c>
      <c r="Z46" s="27">
        <f t="shared" si="7"/>
        <v>0</v>
      </c>
      <c r="AA46" s="27">
        <f t="shared" si="7"/>
        <v>5.1999999999999993</v>
      </c>
      <c r="AB46" s="27">
        <f t="shared" si="7"/>
        <v>10.25</v>
      </c>
    </row>
    <row r="47" spans="1:28" ht="24.95" customHeight="1">
      <c r="A47" s="28">
        <f>Seznam!B136</f>
        <v>20</v>
      </c>
      <c r="B47" s="238" t="str">
        <f>Seznam!C136</f>
        <v>Svancer Wanda</v>
      </c>
      <c r="C47" s="238">
        <f>Seznam!D136</f>
        <v>2006</v>
      </c>
      <c r="D47" s="238" t="str">
        <f>Seznam!E136</f>
        <v>Sportunion Rauris</v>
      </c>
      <c r="E47" s="238" t="str">
        <f>Seznam!F136</f>
        <v>AUT</v>
      </c>
      <c r="F47" s="197" t="s">
        <v>1619</v>
      </c>
      <c r="G47" s="204">
        <v>0.7</v>
      </c>
      <c r="H47" s="205">
        <v>0.6</v>
      </c>
      <c r="I47" s="206">
        <f t="shared" si="8"/>
        <v>1.2999999999999998</v>
      </c>
      <c r="J47" s="217">
        <v>3.3</v>
      </c>
      <c r="K47" s="218">
        <v>2.8</v>
      </c>
      <c r="L47" s="219">
        <v>3.2</v>
      </c>
      <c r="M47" s="220">
        <v>3.4</v>
      </c>
      <c r="N47" s="220">
        <v>4.5999999999999996</v>
      </c>
      <c r="O47" s="221">
        <f t="shared" si="9"/>
        <v>3.3</v>
      </c>
      <c r="P47" s="225">
        <f t="shared" si="10"/>
        <v>3.4000000000000004</v>
      </c>
      <c r="Q47" s="219"/>
      <c r="R47" s="209">
        <f t="shared" si="11"/>
        <v>4.7</v>
      </c>
      <c r="S47" s="21">
        <f>R25+R47</f>
        <v>7.45</v>
      </c>
      <c r="T47" s="17">
        <f>RANK(R47,$R$31:$R$49)</f>
        <v>11</v>
      </c>
      <c r="U47" s="22">
        <f>RANK(S47,$S$31:$S$49)</f>
        <v>14</v>
      </c>
      <c r="W47" s="31" t="str">
        <f t="shared" si="6"/>
        <v>míč</v>
      </c>
      <c r="X47" s="27">
        <f t="shared" si="12"/>
        <v>1.2999999999999998</v>
      </c>
      <c r="Y47" s="27">
        <f t="shared" si="7"/>
        <v>3.4000000000000004</v>
      </c>
      <c r="Z47" s="27">
        <f t="shared" si="7"/>
        <v>0</v>
      </c>
      <c r="AA47" s="27">
        <f t="shared" si="7"/>
        <v>4.7</v>
      </c>
      <c r="AB47" s="27">
        <f t="shared" si="7"/>
        <v>7.45</v>
      </c>
    </row>
    <row r="48" spans="1:28" ht="24.95" customHeight="1">
      <c r="A48" s="28">
        <f>Seznam!B137</f>
        <v>21</v>
      </c>
      <c r="B48" s="238" t="str">
        <f>Seznam!C137</f>
        <v>Bouzková Barbora</v>
      </c>
      <c r="C48" s="238">
        <f>Seznam!D137</f>
        <v>2006</v>
      </c>
      <c r="D48" s="238" t="str">
        <f>Seznam!E137</f>
        <v>T.J. Sokol Plzeň IV</v>
      </c>
      <c r="E48" s="238" t="str">
        <f>Seznam!F137</f>
        <v>CZE</v>
      </c>
      <c r="F48" s="197" t="s">
        <v>1619</v>
      </c>
      <c r="G48" s="204">
        <v>0.2</v>
      </c>
      <c r="H48" s="205">
        <v>0.5</v>
      </c>
      <c r="I48" s="206">
        <f t="shared" si="8"/>
        <v>0.7</v>
      </c>
      <c r="J48" s="217">
        <v>3.5</v>
      </c>
      <c r="K48" s="218">
        <v>5</v>
      </c>
      <c r="L48" s="219">
        <v>4.2</v>
      </c>
      <c r="M48" s="220">
        <v>3.9</v>
      </c>
      <c r="N48" s="220">
        <v>5.4</v>
      </c>
      <c r="O48" s="221">
        <f t="shared" si="9"/>
        <v>4.5999999999999996</v>
      </c>
      <c r="P48" s="225">
        <f t="shared" si="10"/>
        <v>1.9000000000000004</v>
      </c>
      <c r="Q48" s="219"/>
      <c r="R48" s="209">
        <f t="shared" si="11"/>
        <v>2.6000000000000005</v>
      </c>
      <c r="S48" s="21">
        <f>R26+R48</f>
        <v>7.45</v>
      </c>
      <c r="T48" s="17">
        <f>RANK(R48,$R$31:$R$49)</f>
        <v>17</v>
      </c>
      <c r="U48" s="22">
        <f>RANK(S48,$S$31:$S$49)</f>
        <v>14</v>
      </c>
      <c r="W48" s="31" t="str">
        <f t="shared" si="6"/>
        <v>míč</v>
      </c>
      <c r="X48" s="27">
        <f t="shared" si="12"/>
        <v>0.7</v>
      </c>
      <c r="Y48" s="27">
        <f t="shared" si="7"/>
        <v>1.9000000000000004</v>
      </c>
      <c r="Z48" s="27">
        <f t="shared" si="7"/>
        <v>0</v>
      </c>
      <c r="AA48" s="27">
        <f t="shared" si="7"/>
        <v>2.6000000000000005</v>
      </c>
      <c r="AB48" s="27">
        <f t="shared" si="7"/>
        <v>7.45</v>
      </c>
    </row>
    <row r="49" spans="1:28" ht="24.95" customHeight="1">
      <c r="A49" s="28">
        <f>Seznam!B138</f>
        <v>22</v>
      </c>
      <c r="B49" s="2" t="str">
        <f>Seznam!C138</f>
        <v>Deimová Annna</v>
      </c>
      <c r="C49" s="341">
        <f>Seznam!D138</f>
        <v>2007</v>
      </c>
      <c r="D49" s="29" t="str">
        <f>Seznam!E138</f>
        <v>GSK Tábor</v>
      </c>
      <c r="E49" s="29" t="str">
        <f>Seznam!F138</f>
        <v>CZE</v>
      </c>
      <c r="F49" s="197"/>
      <c r="G49" s="204">
        <v>0.6</v>
      </c>
      <c r="H49" s="205">
        <v>0.6</v>
      </c>
      <c r="I49" s="206">
        <f t="shared" si="8"/>
        <v>1.2</v>
      </c>
      <c r="J49" s="217">
        <v>3</v>
      </c>
      <c r="K49" s="218">
        <v>3.3</v>
      </c>
      <c r="L49" s="219">
        <v>4.3</v>
      </c>
      <c r="M49" s="220">
        <v>4</v>
      </c>
      <c r="N49" s="220">
        <v>6.1</v>
      </c>
      <c r="O49" s="221">
        <f t="shared" si="9"/>
        <v>4.1500000000000004</v>
      </c>
      <c r="P49" s="225">
        <f t="shared" si="10"/>
        <v>2.8499999999999996</v>
      </c>
      <c r="Q49" s="219"/>
      <c r="R49" s="209">
        <f t="shared" si="11"/>
        <v>4.05</v>
      </c>
      <c r="S49" s="21">
        <f>R27+R49</f>
        <v>8.75</v>
      </c>
      <c r="T49" s="17">
        <f>RANK(R49,$R$31:$R$49)</f>
        <v>14</v>
      </c>
      <c r="U49" s="22">
        <f>RANK(S49,$S$31:$S$49)</f>
        <v>12</v>
      </c>
      <c r="W49" s="31">
        <f t="shared" si="6"/>
        <v>0</v>
      </c>
      <c r="X49" s="27">
        <f t="shared" si="12"/>
        <v>1.2</v>
      </c>
      <c r="Y49" s="27">
        <f t="shared" si="7"/>
        <v>2.8499999999999996</v>
      </c>
      <c r="Z49" s="27">
        <f t="shared" si="7"/>
        <v>0</v>
      </c>
      <c r="AA49" s="27">
        <f t="shared" si="7"/>
        <v>4.05</v>
      </c>
      <c r="AB49" s="27">
        <f t="shared" si="7"/>
        <v>8.75</v>
      </c>
    </row>
  </sheetData>
  <mergeCells count="16">
    <mergeCell ref="T29:T30"/>
    <mergeCell ref="U29:U30"/>
    <mergeCell ref="A29:A30"/>
    <mergeCell ref="B29:B30"/>
    <mergeCell ref="C29:C30"/>
    <mergeCell ref="D29:D30"/>
    <mergeCell ref="E29:E30"/>
    <mergeCell ref="F29:F30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31:H49 J31:N49 G9:H27 J9:N27">
    <cfRule type="cellIs" dxfId="15" priority="1" stopIfTrue="1" operator="equal">
      <formula>0</formula>
    </cfRule>
  </conditionalFormatting>
  <conditionalFormatting sqref="I31:I49 I9:I27">
    <cfRule type="cellIs" dxfId="14" priority="2" stopIfTrue="1" operator="equal">
      <formula>0</formula>
    </cfRule>
    <cfRule type="cellIs" dxfId="13" priority="3" stopIfTrue="1" operator="greaterThan">
      <formula>-100</formula>
    </cfRule>
  </conditionalFormatting>
  <conditionalFormatting sqref="O31:O49 O9:O27">
    <cfRule type="cellIs" dxfId="12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opLeftCell="A46" workbookViewId="0">
      <selection activeCell="O53" sqref="O53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7" t="s">
        <v>1054</v>
      </c>
      <c r="O1" s="158" t="s">
        <v>11</v>
      </c>
      <c r="P1" s="1"/>
      <c r="Q1" s="243" t="s">
        <v>1267</v>
      </c>
      <c r="R1" s="244"/>
      <c r="S1" s="244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6">
        <v>4</v>
      </c>
      <c r="P2" s="1"/>
      <c r="Q2" s="243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_kat8</f>
        <v>9.kategorie - Kadetky starší, ročník 2005-2003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26" t="str">
        <f>Kat8S1</f>
        <v>sestava s kužely</v>
      </c>
      <c r="H7" s="227"/>
      <c r="I7" s="16"/>
      <c r="J7" s="16"/>
      <c r="K7" s="16"/>
      <c r="L7" s="16"/>
      <c r="M7" s="16"/>
      <c r="N7" s="16"/>
      <c r="O7" s="16"/>
      <c r="P7" s="16"/>
      <c r="Q7" s="16"/>
      <c r="R7" s="16"/>
      <c r="S7" s="228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15" t="s">
        <v>11</v>
      </c>
      <c r="Q8" s="229" t="s">
        <v>5</v>
      </c>
      <c r="R8" s="223" t="s">
        <v>6</v>
      </c>
      <c r="S8" s="230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8">
        <f>Seznam!B139</f>
        <v>2</v>
      </c>
      <c r="B9" s="238" t="str">
        <f>Seznam!C139</f>
        <v>Brandnerová Emma</v>
      </c>
      <c r="C9" s="238">
        <f>Seznam!D139</f>
        <v>0</v>
      </c>
      <c r="D9" s="238" t="str">
        <f>Seznam!E139</f>
        <v>TJ Bohemians Praha</v>
      </c>
      <c r="E9" s="238" t="str">
        <f>Seznam!F139</f>
        <v>CZE</v>
      </c>
      <c r="F9" s="9"/>
      <c r="G9" s="204">
        <v>0.5</v>
      </c>
      <c r="H9" s="205">
        <v>1.8</v>
      </c>
      <c r="I9" s="206">
        <f t="shared" ref="I9:I29" si="0">G9+H9</f>
        <v>2.2999999999999998</v>
      </c>
      <c r="J9" s="217">
        <v>2.8</v>
      </c>
      <c r="K9" s="218">
        <v>3.3</v>
      </c>
      <c r="L9" s="219">
        <v>2.5</v>
      </c>
      <c r="M9" s="220">
        <v>3</v>
      </c>
      <c r="N9" s="220">
        <v>3</v>
      </c>
      <c r="O9" s="221">
        <f t="shared" ref="O9:O29" si="1">IF($O$2=2,TRUNC(SUM(K9:L9)/2*1000)/1000,IF($O$2=3,TRUNC(SUM(K9:M9)/3*1000)/1000,IF($O$2=4,TRUNC(MEDIAN(K9:N9)*1000)/1000,"???")))</f>
        <v>3</v>
      </c>
      <c r="P9" s="225">
        <f t="shared" ref="P9:P29" si="2">IF(AND(J9=0,O9=0),0,IF(($Q$2-J9-O9)&lt;0,0,$Q$2-J9-O9))</f>
        <v>4.2</v>
      </c>
      <c r="Q9" s="219"/>
      <c r="R9" s="209">
        <f>I9+P9-Q9</f>
        <v>6.5</v>
      </c>
      <c r="S9" s="21" t="s">
        <v>200</v>
      </c>
      <c r="T9" s="17">
        <f>RANK(R9,$R$9:$R$29)</f>
        <v>10</v>
      </c>
      <c r="U9" s="242" t="s">
        <v>200</v>
      </c>
      <c r="W9" s="31"/>
      <c r="X9" s="27">
        <f t="shared" ref="X9:X29" si="3">I9</f>
        <v>2.2999999999999998</v>
      </c>
      <c r="Y9" s="27">
        <f t="shared" ref="Y9:AA29" si="4">P9</f>
        <v>4.2</v>
      </c>
      <c r="Z9" s="27">
        <f t="shared" si="4"/>
        <v>0</v>
      </c>
      <c r="AA9" s="27">
        <f t="shared" si="4"/>
        <v>6.5</v>
      </c>
    </row>
    <row r="10" spans="1:27" ht="24.95" customHeight="1">
      <c r="A10" s="28">
        <f>Seznam!B140</f>
        <v>4</v>
      </c>
      <c r="B10" s="238" t="str">
        <f>Seznam!C140</f>
        <v>Menšíková Adéla</v>
      </c>
      <c r="C10" s="238">
        <f>Seznam!D140</f>
        <v>2005</v>
      </c>
      <c r="D10" s="238" t="str">
        <f>Seznam!E140</f>
        <v>TJ Sokol Bedřichov</v>
      </c>
      <c r="E10" s="238" t="str">
        <f>Seznam!F140</f>
        <v>CZE</v>
      </c>
      <c r="F10" s="9"/>
      <c r="G10" s="204">
        <v>1.1000000000000001</v>
      </c>
      <c r="H10" s="205">
        <v>1.9</v>
      </c>
      <c r="I10" s="206">
        <f t="shared" si="0"/>
        <v>3</v>
      </c>
      <c r="J10" s="217">
        <v>2.6</v>
      </c>
      <c r="K10" s="218">
        <v>2.2000000000000002</v>
      </c>
      <c r="L10" s="219">
        <v>1.8</v>
      </c>
      <c r="M10" s="220">
        <v>2.9</v>
      </c>
      <c r="N10" s="220">
        <v>2.6</v>
      </c>
      <c r="O10" s="221">
        <f t="shared" si="1"/>
        <v>2.4</v>
      </c>
      <c r="P10" s="225">
        <f t="shared" si="2"/>
        <v>5</v>
      </c>
      <c r="Q10" s="219"/>
      <c r="R10" s="209">
        <f t="shared" ref="R9:R29" si="5">I10+P10-Q10</f>
        <v>8</v>
      </c>
      <c r="S10" s="21" t="s">
        <v>200</v>
      </c>
      <c r="T10" s="17">
        <f>RANK(R10,$R$9:$R$29)</f>
        <v>4</v>
      </c>
      <c r="U10" s="242" t="s">
        <v>200</v>
      </c>
      <c r="W10" s="31"/>
      <c r="X10" s="27">
        <f t="shared" si="3"/>
        <v>3</v>
      </c>
      <c r="Y10" s="27">
        <f t="shared" si="4"/>
        <v>5</v>
      </c>
      <c r="Z10" s="27">
        <f t="shared" si="4"/>
        <v>0</v>
      </c>
      <c r="AA10" s="27">
        <f t="shared" si="4"/>
        <v>8</v>
      </c>
    </row>
    <row r="11" spans="1:27" ht="24.95" customHeight="1">
      <c r="A11" s="28">
        <f>Seznam!B141</f>
        <v>5</v>
      </c>
      <c r="B11" s="238" t="str">
        <f>Seznam!C141</f>
        <v>Štveráčková Adéla</v>
      </c>
      <c r="C11" s="238">
        <f>Seznam!D141</f>
        <v>2004</v>
      </c>
      <c r="D11" s="238" t="str">
        <f>Seznam!E141</f>
        <v>SK Jihlava</v>
      </c>
      <c r="E11" s="238" t="str">
        <f>Seznam!F141</f>
        <v>CZE</v>
      </c>
      <c r="F11" s="9"/>
      <c r="G11" s="204">
        <v>0.5</v>
      </c>
      <c r="H11" s="205">
        <v>1.5</v>
      </c>
      <c r="I11" s="206">
        <f t="shared" si="0"/>
        <v>2</v>
      </c>
      <c r="J11" s="217">
        <v>3.1</v>
      </c>
      <c r="K11" s="218">
        <v>4.0999999999999996</v>
      </c>
      <c r="L11" s="219">
        <v>4</v>
      </c>
      <c r="M11" s="220">
        <v>3.2</v>
      </c>
      <c r="N11" s="220">
        <v>2.9</v>
      </c>
      <c r="O11" s="221">
        <f t="shared" si="1"/>
        <v>3.6</v>
      </c>
      <c r="P11" s="225">
        <f t="shared" si="2"/>
        <v>3.3000000000000003</v>
      </c>
      <c r="Q11" s="219"/>
      <c r="R11" s="209">
        <f t="shared" si="5"/>
        <v>5.3000000000000007</v>
      </c>
      <c r="S11" s="21" t="s">
        <v>200</v>
      </c>
      <c r="T11" s="17">
        <f>RANK(R11,$R$9:$R$29)</f>
        <v>16</v>
      </c>
      <c r="U11" s="242" t="s">
        <v>200</v>
      </c>
      <c r="W11" s="31"/>
      <c r="X11" s="27">
        <f t="shared" si="3"/>
        <v>2</v>
      </c>
      <c r="Y11" s="27">
        <f t="shared" si="4"/>
        <v>3.3000000000000003</v>
      </c>
      <c r="Z11" s="27">
        <f t="shared" si="4"/>
        <v>0</v>
      </c>
      <c r="AA11" s="27">
        <f t="shared" si="4"/>
        <v>5.3000000000000007</v>
      </c>
    </row>
    <row r="12" spans="1:27" ht="24.95" customHeight="1">
      <c r="A12" s="28">
        <f>Seznam!B142</f>
        <v>6</v>
      </c>
      <c r="B12" s="238" t="str">
        <f>Seznam!C142</f>
        <v>Rákosová Eliška</v>
      </c>
      <c r="C12" s="238">
        <f>Seznam!D142</f>
        <v>2004</v>
      </c>
      <c r="D12" s="238" t="str">
        <f>Seznam!E142</f>
        <v>SK MG Mantila Brno</v>
      </c>
      <c r="E12" s="238" t="str">
        <f>Seznam!F142</f>
        <v>CZE</v>
      </c>
      <c r="F12" s="9"/>
      <c r="G12" s="204">
        <v>1.3</v>
      </c>
      <c r="H12" s="205">
        <v>0.8</v>
      </c>
      <c r="I12" s="206">
        <f t="shared" si="0"/>
        <v>2.1</v>
      </c>
      <c r="J12" s="217">
        <v>2.7</v>
      </c>
      <c r="K12" s="218">
        <v>3.3</v>
      </c>
      <c r="L12" s="219">
        <v>3.7</v>
      </c>
      <c r="M12" s="220">
        <v>3.1</v>
      </c>
      <c r="N12" s="220">
        <v>3.4</v>
      </c>
      <c r="O12" s="221">
        <f t="shared" si="1"/>
        <v>3.35</v>
      </c>
      <c r="P12" s="225">
        <f t="shared" si="2"/>
        <v>3.9499999999999997</v>
      </c>
      <c r="Q12" s="219"/>
      <c r="R12" s="209">
        <f t="shared" si="5"/>
        <v>6.05</v>
      </c>
      <c r="S12" s="21" t="s">
        <v>200</v>
      </c>
      <c r="T12" s="17">
        <f>RANK(R12,$R$9:$R$29)</f>
        <v>14</v>
      </c>
      <c r="U12" s="242" t="s">
        <v>200</v>
      </c>
      <c r="W12" s="31"/>
      <c r="X12" s="27">
        <f t="shared" si="3"/>
        <v>2.1</v>
      </c>
      <c r="Y12" s="27">
        <f t="shared" si="4"/>
        <v>3.9499999999999997</v>
      </c>
      <c r="Z12" s="27">
        <f t="shared" si="4"/>
        <v>0</v>
      </c>
      <c r="AA12" s="27">
        <f t="shared" si="4"/>
        <v>6.05</v>
      </c>
    </row>
    <row r="13" spans="1:27" ht="24.95" customHeight="1">
      <c r="A13" s="28">
        <f>Seznam!B143</f>
        <v>7</v>
      </c>
      <c r="B13" s="238" t="str">
        <f>Seznam!C143</f>
        <v>Opálková Klára</v>
      </c>
      <c r="C13" s="238">
        <f>Seznam!D143</f>
        <v>0</v>
      </c>
      <c r="D13" s="238" t="str">
        <f>Seznam!E143</f>
        <v>SK Provo Brno</v>
      </c>
      <c r="E13" s="238" t="str">
        <f>Seznam!F143</f>
        <v>CZE</v>
      </c>
      <c r="F13" s="9"/>
      <c r="G13" s="204">
        <v>0.2</v>
      </c>
      <c r="H13" s="205">
        <v>0.9</v>
      </c>
      <c r="I13" s="206">
        <f t="shared" si="0"/>
        <v>1.1000000000000001</v>
      </c>
      <c r="J13" s="217">
        <v>3.6</v>
      </c>
      <c r="K13" s="218">
        <v>3</v>
      </c>
      <c r="L13" s="219">
        <v>3.9</v>
      </c>
      <c r="M13" s="220">
        <v>3</v>
      </c>
      <c r="N13" s="220">
        <v>3.8</v>
      </c>
      <c r="O13" s="221">
        <f t="shared" si="1"/>
        <v>3.4</v>
      </c>
      <c r="P13" s="225">
        <f t="shared" si="2"/>
        <v>3.0000000000000004</v>
      </c>
      <c r="Q13" s="219"/>
      <c r="R13" s="209">
        <f t="shared" si="5"/>
        <v>4.1000000000000005</v>
      </c>
      <c r="S13" s="21" t="s">
        <v>200</v>
      </c>
      <c r="T13" s="17">
        <f>RANK(R13,$R$9:$R$29)</f>
        <v>20</v>
      </c>
      <c r="U13" s="242" t="s">
        <v>200</v>
      </c>
      <c r="W13" s="31"/>
      <c r="X13" s="27">
        <f t="shared" si="3"/>
        <v>1.1000000000000001</v>
      </c>
      <c r="Y13" s="27">
        <f t="shared" si="4"/>
        <v>3.0000000000000004</v>
      </c>
      <c r="Z13" s="27">
        <f t="shared" si="4"/>
        <v>0</v>
      </c>
      <c r="AA13" s="27">
        <f t="shared" si="4"/>
        <v>4.1000000000000005</v>
      </c>
    </row>
    <row r="14" spans="1:27" ht="24.95" customHeight="1">
      <c r="A14" s="28">
        <f>Seznam!B144</f>
        <v>9</v>
      </c>
      <c r="B14" s="238" t="str">
        <f>Seznam!C144</f>
        <v>Stockl Lea</v>
      </c>
      <c r="C14" s="238">
        <f>Seznam!D144</f>
        <v>2005</v>
      </c>
      <c r="D14" s="238" t="str">
        <f>Seznam!E144</f>
        <v>Sportunion Rauris</v>
      </c>
      <c r="E14" s="238" t="str">
        <f>Seznam!F144</f>
        <v>AUT</v>
      </c>
      <c r="F14" s="9"/>
      <c r="G14" s="204">
        <v>1.8</v>
      </c>
      <c r="H14" s="205">
        <v>0.2</v>
      </c>
      <c r="I14" s="206">
        <f t="shared" si="0"/>
        <v>2</v>
      </c>
      <c r="J14" s="217">
        <v>3.7</v>
      </c>
      <c r="K14" s="218">
        <v>6.1</v>
      </c>
      <c r="L14" s="219">
        <v>4.4000000000000004</v>
      </c>
      <c r="M14" s="220">
        <v>4.5999999999999996</v>
      </c>
      <c r="N14" s="220">
        <v>4</v>
      </c>
      <c r="O14" s="221">
        <f t="shared" si="1"/>
        <v>4.5</v>
      </c>
      <c r="P14" s="225">
        <f t="shared" si="2"/>
        <v>1.7999999999999998</v>
      </c>
      <c r="Q14" s="219"/>
      <c r="R14" s="209">
        <f t="shared" si="5"/>
        <v>3.8</v>
      </c>
      <c r="S14" s="21" t="s">
        <v>200</v>
      </c>
      <c r="T14" s="17">
        <f>RANK(R14,$R$9:$R$29)</f>
        <v>21</v>
      </c>
      <c r="U14" s="242" t="s">
        <v>200</v>
      </c>
      <c r="W14" s="31"/>
      <c r="X14" s="27">
        <f t="shared" si="3"/>
        <v>2</v>
      </c>
      <c r="Y14" s="27">
        <f t="shared" si="4"/>
        <v>1.7999999999999998</v>
      </c>
      <c r="Z14" s="27">
        <f t="shared" si="4"/>
        <v>0</v>
      </c>
      <c r="AA14" s="27">
        <f t="shared" si="4"/>
        <v>3.8</v>
      </c>
    </row>
    <row r="15" spans="1:27" ht="24.95" customHeight="1">
      <c r="A15" s="28">
        <f>Seznam!B145</f>
        <v>11</v>
      </c>
      <c r="B15" s="238" t="str">
        <f>Seznam!C145</f>
        <v>Vejnarová Johanka</v>
      </c>
      <c r="C15" s="238">
        <f>Seznam!D145</f>
        <v>0</v>
      </c>
      <c r="D15" s="238" t="str">
        <f>Seznam!E145</f>
        <v>Sokol Praha VII</v>
      </c>
      <c r="E15" s="238" t="str">
        <f>Seznam!F145</f>
        <v>CZE</v>
      </c>
      <c r="F15" s="9"/>
      <c r="G15" s="204">
        <v>0.7</v>
      </c>
      <c r="H15" s="205">
        <v>0.9</v>
      </c>
      <c r="I15" s="206">
        <f t="shared" si="0"/>
        <v>1.6</v>
      </c>
      <c r="J15" s="217">
        <v>3.1</v>
      </c>
      <c r="K15" s="218">
        <v>4.2</v>
      </c>
      <c r="L15" s="219">
        <v>4</v>
      </c>
      <c r="M15" s="220">
        <v>4.3</v>
      </c>
      <c r="N15" s="220">
        <v>3.2</v>
      </c>
      <c r="O15" s="221">
        <f t="shared" si="1"/>
        <v>4.0999999999999996</v>
      </c>
      <c r="P15" s="225">
        <f t="shared" si="2"/>
        <v>2.8000000000000007</v>
      </c>
      <c r="Q15" s="219"/>
      <c r="R15" s="209">
        <f t="shared" si="5"/>
        <v>4.4000000000000004</v>
      </c>
      <c r="S15" s="21" t="s">
        <v>200</v>
      </c>
      <c r="T15" s="17">
        <f>RANK(R15,$R$9:$R$29)</f>
        <v>18</v>
      </c>
      <c r="U15" s="242" t="s">
        <v>200</v>
      </c>
      <c r="W15" s="31"/>
      <c r="X15" s="27">
        <f t="shared" si="3"/>
        <v>1.6</v>
      </c>
      <c r="Y15" s="27">
        <f t="shared" si="4"/>
        <v>2.8000000000000007</v>
      </c>
      <c r="Z15" s="27">
        <f t="shared" si="4"/>
        <v>0</v>
      </c>
      <c r="AA15" s="27">
        <f t="shared" si="4"/>
        <v>4.4000000000000004</v>
      </c>
    </row>
    <row r="16" spans="1:27" ht="24.95" customHeight="1">
      <c r="A16" s="28">
        <f>Seznam!B146</f>
        <v>12</v>
      </c>
      <c r="B16" s="238" t="str">
        <f>Seznam!C146</f>
        <v>Vilímková Julie</v>
      </c>
      <c r="C16" s="238">
        <f>Seznam!D146</f>
        <v>2004</v>
      </c>
      <c r="D16" s="238" t="str">
        <f>Seznam!E146</f>
        <v>TJ SPKV</v>
      </c>
      <c r="E16" s="238" t="str">
        <f>Seznam!F146</f>
        <v>CZE</v>
      </c>
      <c r="F16" s="9"/>
      <c r="G16" s="204">
        <v>1.8</v>
      </c>
      <c r="H16" s="205">
        <v>1</v>
      </c>
      <c r="I16" s="206">
        <f t="shared" si="0"/>
        <v>2.8</v>
      </c>
      <c r="J16" s="217">
        <v>2.7</v>
      </c>
      <c r="K16" s="218">
        <v>2.6</v>
      </c>
      <c r="L16" s="219">
        <v>2.1</v>
      </c>
      <c r="M16" s="220">
        <v>2.5</v>
      </c>
      <c r="N16" s="220">
        <v>2.8</v>
      </c>
      <c r="O16" s="221">
        <f t="shared" si="1"/>
        <v>2.5499999999999998</v>
      </c>
      <c r="P16" s="225">
        <f t="shared" si="2"/>
        <v>4.75</v>
      </c>
      <c r="Q16" s="219"/>
      <c r="R16" s="209">
        <f t="shared" si="5"/>
        <v>7.55</v>
      </c>
      <c r="S16" s="21" t="s">
        <v>200</v>
      </c>
      <c r="T16" s="17">
        <f>RANK(R16,$R$9:$R$29)</f>
        <v>5</v>
      </c>
      <c r="U16" s="242" t="s">
        <v>200</v>
      </c>
      <c r="W16" s="31"/>
      <c r="X16" s="27">
        <f t="shared" si="3"/>
        <v>2.8</v>
      </c>
      <c r="Y16" s="27">
        <f t="shared" si="4"/>
        <v>4.75</v>
      </c>
      <c r="Z16" s="27">
        <f t="shared" si="4"/>
        <v>0</v>
      </c>
      <c r="AA16" s="27">
        <f t="shared" si="4"/>
        <v>7.55</v>
      </c>
    </row>
    <row r="17" spans="1:28" ht="24.95" customHeight="1">
      <c r="A17" s="28">
        <f>Seznam!B147</f>
        <v>13</v>
      </c>
      <c r="B17" s="238" t="str">
        <f>Seznam!C147</f>
        <v>Komendová Nikola</v>
      </c>
      <c r="C17" s="238">
        <f>Seznam!D147</f>
        <v>2004</v>
      </c>
      <c r="D17" s="238" t="str">
        <f>Seznam!E147</f>
        <v>GSK Tábor</v>
      </c>
      <c r="E17" s="238" t="str">
        <f>Seznam!F147</f>
        <v>CZE</v>
      </c>
      <c r="F17" s="9"/>
      <c r="G17" s="204">
        <v>0.8</v>
      </c>
      <c r="H17" s="205">
        <v>0.8</v>
      </c>
      <c r="I17" s="206">
        <f t="shared" si="0"/>
        <v>1.6</v>
      </c>
      <c r="J17" s="217">
        <v>2.7</v>
      </c>
      <c r="K17" s="218">
        <v>4.0999999999999996</v>
      </c>
      <c r="L17" s="219">
        <v>3.7</v>
      </c>
      <c r="M17" s="220">
        <v>3.7</v>
      </c>
      <c r="N17" s="220">
        <v>1.9</v>
      </c>
      <c r="O17" s="221">
        <f t="shared" si="1"/>
        <v>3.7</v>
      </c>
      <c r="P17" s="225">
        <f t="shared" si="2"/>
        <v>3.5999999999999996</v>
      </c>
      <c r="Q17" s="219"/>
      <c r="R17" s="209">
        <f t="shared" si="5"/>
        <v>5.1999999999999993</v>
      </c>
      <c r="S17" s="21" t="s">
        <v>200</v>
      </c>
      <c r="T17" s="17">
        <f>RANK(R17,$R$9:$R$29)</f>
        <v>17</v>
      </c>
      <c r="U17" s="242" t="s">
        <v>200</v>
      </c>
      <c r="W17" s="31"/>
      <c r="X17" s="27">
        <f t="shared" si="3"/>
        <v>1.6</v>
      </c>
      <c r="Y17" s="27">
        <f t="shared" si="4"/>
        <v>3.5999999999999996</v>
      </c>
      <c r="Z17" s="27">
        <f t="shared" si="4"/>
        <v>0</v>
      </c>
      <c r="AA17" s="27">
        <f t="shared" si="4"/>
        <v>5.1999999999999993</v>
      </c>
    </row>
    <row r="18" spans="1:28" ht="24.95" customHeight="1">
      <c r="A18" s="28">
        <f>Seznam!B148</f>
        <v>16</v>
      </c>
      <c r="B18" s="238" t="str">
        <f>Seznam!C148</f>
        <v>Daum Magdalena</v>
      </c>
      <c r="C18" s="238">
        <f>Seznam!D148</f>
        <v>2004</v>
      </c>
      <c r="D18" s="238" t="str">
        <f>Seznam!E148</f>
        <v>Sportunion Rauris</v>
      </c>
      <c r="E18" s="238" t="str">
        <f>Seznam!F148</f>
        <v>AUT</v>
      </c>
      <c r="F18" s="9"/>
      <c r="G18" s="204">
        <v>2.2000000000000002</v>
      </c>
      <c r="H18" s="205">
        <v>0.9</v>
      </c>
      <c r="I18" s="206">
        <f t="shared" si="0"/>
        <v>3.1</v>
      </c>
      <c r="J18" s="217">
        <v>3</v>
      </c>
      <c r="K18" s="218">
        <v>3.2</v>
      </c>
      <c r="L18" s="219">
        <v>3.3</v>
      </c>
      <c r="M18" s="220">
        <v>4</v>
      </c>
      <c r="N18" s="220">
        <v>4.5999999999999996</v>
      </c>
      <c r="O18" s="221">
        <f t="shared" si="1"/>
        <v>3.65</v>
      </c>
      <c r="P18" s="225">
        <f t="shared" si="2"/>
        <v>3.35</v>
      </c>
      <c r="Q18" s="219"/>
      <c r="R18" s="209">
        <f t="shared" si="5"/>
        <v>6.45</v>
      </c>
      <c r="S18" s="21" t="s">
        <v>200</v>
      </c>
      <c r="T18" s="17">
        <f>RANK(R18,$R$9:$R$29)</f>
        <v>11</v>
      </c>
      <c r="U18" s="242" t="s">
        <v>200</v>
      </c>
      <c r="W18" s="31"/>
      <c r="X18" s="27">
        <f t="shared" si="3"/>
        <v>3.1</v>
      </c>
      <c r="Y18" s="27">
        <f t="shared" si="4"/>
        <v>3.35</v>
      </c>
      <c r="Z18" s="27">
        <f t="shared" si="4"/>
        <v>0</v>
      </c>
      <c r="AA18" s="27">
        <f t="shared" si="4"/>
        <v>6.45</v>
      </c>
    </row>
    <row r="19" spans="1:28" ht="24.95" customHeight="1">
      <c r="A19" s="28">
        <f>Seznam!B149</f>
        <v>18</v>
      </c>
      <c r="B19" s="238" t="str">
        <f>Seznam!C149</f>
        <v>Bouck Elizabeth</v>
      </c>
      <c r="C19" s="238">
        <f>Seznam!D149</f>
        <v>2004</v>
      </c>
      <c r="D19" s="238" t="str">
        <f>Seznam!E149</f>
        <v>TJ SPKV</v>
      </c>
      <c r="E19" s="238" t="str">
        <f>Seznam!F149</f>
        <v>CZE</v>
      </c>
      <c r="F19" s="9"/>
      <c r="G19" s="204">
        <v>1.8</v>
      </c>
      <c r="H19" s="205">
        <v>0.7</v>
      </c>
      <c r="I19" s="206">
        <f t="shared" si="0"/>
        <v>2.5</v>
      </c>
      <c r="J19" s="217">
        <v>3.2</v>
      </c>
      <c r="K19" s="218">
        <v>3.4</v>
      </c>
      <c r="L19" s="219">
        <v>3</v>
      </c>
      <c r="M19" s="220">
        <v>2</v>
      </c>
      <c r="N19" s="220">
        <v>2.8</v>
      </c>
      <c r="O19" s="221">
        <f t="shared" si="1"/>
        <v>2.9</v>
      </c>
      <c r="P19" s="225">
        <f t="shared" si="2"/>
        <v>3.9</v>
      </c>
      <c r="Q19" s="219"/>
      <c r="R19" s="209">
        <f t="shared" si="5"/>
        <v>6.4</v>
      </c>
      <c r="S19" s="21" t="s">
        <v>200</v>
      </c>
      <c r="T19" s="17">
        <f>RANK(R19,$R$9:$R$29)</f>
        <v>12</v>
      </c>
      <c r="U19" s="242" t="s">
        <v>200</v>
      </c>
      <c r="W19" s="31"/>
      <c r="X19" s="27">
        <f t="shared" si="3"/>
        <v>2.5</v>
      </c>
      <c r="Y19" s="27">
        <f t="shared" si="4"/>
        <v>3.9</v>
      </c>
      <c r="Z19" s="27">
        <f t="shared" si="4"/>
        <v>0</v>
      </c>
      <c r="AA19" s="27">
        <f t="shared" si="4"/>
        <v>6.4</v>
      </c>
    </row>
    <row r="20" spans="1:28" ht="24.95" customHeight="1">
      <c r="A20" s="28">
        <f>Seznam!B150</f>
        <v>19</v>
      </c>
      <c r="B20" s="238" t="str">
        <f>Seznam!C150</f>
        <v>Houdová Linda</v>
      </c>
      <c r="C20" s="238">
        <f>Seznam!D150</f>
        <v>2004</v>
      </c>
      <c r="D20" s="238" t="str">
        <f>Seznam!E150</f>
        <v>RG Proactive Milevsko</v>
      </c>
      <c r="E20" s="238" t="str">
        <f>Seznam!F150</f>
        <v>CZE</v>
      </c>
      <c r="F20" s="9"/>
      <c r="G20" s="204">
        <v>1.2</v>
      </c>
      <c r="H20" s="205">
        <v>1.1000000000000001</v>
      </c>
      <c r="I20" s="206">
        <f t="shared" si="0"/>
        <v>2.2999999999999998</v>
      </c>
      <c r="J20" s="217">
        <v>2.7</v>
      </c>
      <c r="K20" s="218">
        <v>2.7</v>
      </c>
      <c r="L20" s="219">
        <v>2.5</v>
      </c>
      <c r="M20" s="220">
        <v>4.0999999999999996</v>
      </c>
      <c r="N20" s="220">
        <v>2.2999999999999998</v>
      </c>
      <c r="O20" s="221">
        <f t="shared" si="1"/>
        <v>2.6</v>
      </c>
      <c r="P20" s="225">
        <f t="shared" si="2"/>
        <v>4.6999999999999993</v>
      </c>
      <c r="Q20" s="219"/>
      <c r="R20" s="209">
        <f t="shared" si="5"/>
        <v>6.9999999999999991</v>
      </c>
      <c r="S20" s="21" t="s">
        <v>200</v>
      </c>
      <c r="T20" s="17">
        <f>RANK(R20,$R$9:$R$29)</f>
        <v>7</v>
      </c>
      <c r="U20" s="242" t="s">
        <v>200</v>
      </c>
      <c r="W20" s="31"/>
      <c r="X20" s="27">
        <f t="shared" si="3"/>
        <v>2.2999999999999998</v>
      </c>
      <c r="Y20" s="27">
        <f t="shared" si="4"/>
        <v>4.6999999999999993</v>
      </c>
      <c r="Z20" s="27">
        <f t="shared" si="4"/>
        <v>0</v>
      </c>
      <c r="AA20" s="27">
        <f t="shared" si="4"/>
        <v>6.9999999999999991</v>
      </c>
    </row>
    <row r="21" spans="1:28" ht="24.95" customHeight="1">
      <c r="A21" s="28">
        <f>Seznam!B151</f>
        <v>20</v>
      </c>
      <c r="B21" s="238" t="str">
        <f>Seznam!C151</f>
        <v>Terzieve Charlore</v>
      </c>
      <c r="C21" s="238">
        <f>Seznam!D151</f>
        <v>2004</v>
      </c>
      <c r="D21" s="238" t="str">
        <f>Seznam!E151</f>
        <v>SK MG Mantila Brno</v>
      </c>
      <c r="E21" s="238" t="str">
        <f>Seznam!F151</f>
        <v>CZE</v>
      </c>
      <c r="F21" s="9"/>
      <c r="G21" s="204">
        <v>1.4</v>
      </c>
      <c r="H21" s="205">
        <v>1.1000000000000001</v>
      </c>
      <c r="I21" s="206">
        <f t="shared" si="0"/>
        <v>2.5</v>
      </c>
      <c r="J21" s="217">
        <v>2.9</v>
      </c>
      <c r="K21" s="218">
        <v>2</v>
      </c>
      <c r="L21" s="219">
        <v>2.8</v>
      </c>
      <c r="M21" s="220">
        <v>3.1</v>
      </c>
      <c r="N21" s="220">
        <v>1.6</v>
      </c>
      <c r="O21" s="221">
        <f t="shared" si="1"/>
        <v>2.4</v>
      </c>
      <c r="P21" s="225">
        <f t="shared" si="2"/>
        <v>4.6999999999999993</v>
      </c>
      <c r="Q21" s="219"/>
      <c r="R21" s="209">
        <f t="shared" si="5"/>
        <v>7.1999999999999993</v>
      </c>
      <c r="S21" s="21" t="s">
        <v>200</v>
      </c>
      <c r="T21" s="17">
        <f>RANK(R21,$R$9:$R$29)</f>
        <v>6</v>
      </c>
      <c r="U21" s="242" t="s">
        <v>200</v>
      </c>
      <c r="W21" s="31"/>
      <c r="X21" s="27">
        <f t="shared" si="3"/>
        <v>2.5</v>
      </c>
      <c r="Y21" s="27">
        <f t="shared" si="4"/>
        <v>4.6999999999999993</v>
      </c>
      <c r="Z21" s="27">
        <f t="shared" si="4"/>
        <v>0</v>
      </c>
      <c r="AA21" s="27">
        <f t="shared" si="4"/>
        <v>7.1999999999999993</v>
      </c>
    </row>
    <row r="22" spans="1:28" ht="24.95" customHeight="1">
      <c r="A22" s="28">
        <f>Seznam!B152</f>
        <v>21</v>
      </c>
      <c r="B22" s="238" t="str">
        <f>Seznam!C152</f>
        <v>Mokrá Simona</v>
      </c>
      <c r="C22" s="238">
        <f>Seznam!D152</f>
        <v>2004</v>
      </c>
      <c r="D22" s="238" t="str">
        <f>Seznam!E152</f>
        <v>TJ Sokol Bedřichov</v>
      </c>
      <c r="E22" s="238" t="str">
        <f>Seznam!F152</f>
        <v>CZE</v>
      </c>
      <c r="F22" s="9"/>
      <c r="G22" s="204">
        <v>1.4</v>
      </c>
      <c r="H22" s="205">
        <v>1.7</v>
      </c>
      <c r="I22" s="206">
        <f t="shared" si="0"/>
        <v>3.0999999999999996</v>
      </c>
      <c r="J22" s="217">
        <v>2.5</v>
      </c>
      <c r="K22" s="218">
        <v>2.4</v>
      </c>
      <c r="L22" s="219">
        <v>1.2</v>
      </c>
      <c r="M22" s="220">
        <v>1.8</v>
      </c>
      <c r="N22" s="220">
        <v>2.1</v>
      </c>
      <c r="O22" s="221">
        <f t="shared" si="1"/>
        <v>1.95</v>
      </c>
      <c r="P22" s="225">
        <f t="shared" si="2"/>
        <v>5.55</v>
      </c>
      <c r="Q22" s="219"/>
      <c r="R22" s="209">
        <f t="shared" si="5"/>
        <v>8.6499999999999986</v>
      </c>
      <c r="S22" s="21" t="s">
        <v>200</v>
      </c>
      <c r="T22" s="17">
        <f>RANK(R22,$R$9:$R$29)</f>
        <v>2</v>
      </c>
      <c r="U22" s="242" t="s">
        <v>200</v>
      </c>
      <c r="W22" s="31"/>
      <c r="X22" s="27">
        <f t="shared" si="3"/>
        <v>3.0999999999999996</v>
      </c>
      <c r="Y22" s="27">
        <f t="shared" si="4"/>
        <v>5.55</v>
      </c>
      <c r="Z22" s="27">
        <f t="shared" si="4"/>
        <v>0</v>
      </c>
      <c r="AA22" s="27">
        <f t="shared" si="4"/>
        <v>8.6499999999999986</v>
      </c>
    </row>
    <row r="23" spans="1:28" ht="24.95" customHeight="1">
      <c r="A23" s="28">
        <f>Seznam!B153</f>
        <v>22</v>
      </c>
      <c r="B23" s="238" t="str">
        <f>Seznam!C153</f>
        <v>Janoušková Tereza</v>
      </c>
      <c r="C23" s="238">
        <f>Seznam!D153</f>
        <v>2005</v>
      </c>
      <c r="D23" s="238" t="str">
        <f>Seznam!E153</f>
        <v>SK MG Mantila Brno</v>
      </c>
      <c r="E23" s="238" t="str">
        <f>Seznam!F153</f>
        <v>CZE</v>
      </c>
      <c r="F23" s="9"/>
      <c r="G23" s="204">
        <v>0.9</v>
      </c>
      <c r="H23" s="205">
        <v>1.2</v>
      </c>
      <c r="I23" s="206">
        <f t="shared" si="0"/>
        <v>2.1</v>
      </c>
      <c r="J23" s="217">
        <v>2.8</v>
      </c>
      <c r="K23" s="218">
        <v>2.7</v>
      </c>
      <c r="L23" s="219">
        <v>2.4</v>
      </c>
      <c r="M23" s="220">
        <v>2.4</v>
      </c>
      <c r="N23" s="220">
        <v>2.9</v>
      </c>
      <c r="O23" s="221">
        <f t="shared" si="1"/>
        <v>2.5499999999999998</v>
      </c>
      <c r="P23" s="225">
        <f t="shared" si="2"/>
        <v>4.6500000000000004</v>
      </c>
      <c r="Q23" s="219"/>
      <c r="R23" s="209">
        <f t="shared" si="5"/>
        <v>6.75</v>
      </c>
      <c r="S23" s="21" t="s">
        <v>200</v>
      </c>
      <c r="T23" s="17">
        <f>RANK(R23,$R$9:$R$29)</f>
        <v>9</v>
      </c>
      <c r="U23" s="242" t="s">
        <v>200</v>
      </c>
      <c r="W23" s="31"/>
      <c r="X23" s="27">
        <f t="shared" si="3"/>
        <v>2.1</v>
      </c>
      <c r="Y23" s="27">
        <f t="shared" si="4"/>
        <v>4.6500000000000004</v>
      </c>
      <c r="Z23" s="27">
        <f t="shared" si="4"/>
        <v>0</v>
      </c>
      <c r="AA23" s="27">
        <f t="shared" si="4"/>
        <v>6.75</v>
      </c>
    </row>
    <row r="24" spans="1:28" ht="24.95" customHeight="1">
      <c r="A24" s="28">
        <f>Seznam!B154</f>
        <v>23</v>
      </c>
      <c r="B24" s="238" t="str">
        <f>Seznam!C154</f>
        <v>Szmeková Jolana</v>
      </c>
      <c r="C24" s="238">
        <f>Seznam!D154</f>
        <v>0</v>
      </c>
      <c r="D24" s="238" t="str">
        <f>Seznam!E154</f>
        <v>SK Provo Brno</v>
      </c>
      <c r="E24" s="238" t="str">
        <f>Seznam!F154</f>
        <v>CZE</v>
      </c>
      <c r="F24" s="9"/>
      <c r="G24" s="204">
        <v>1</v>
      </c>
      <c r="H24" s="205">
        <v>0.5</v>
      </c>
      <c r="I24" s="206">
        <f t="shared" si="0"/>
        <v>1.5</v>
      </c>
      <c r="J24" s="217">
        <v>3.5</v>
      </c>
      <c r="K24" s="218">
        <v>3.6</v>
      </c>
      <c r="L24" s="219">
        <v>3.8</v>
      </c>
      <c r="M24" s="220">
        <v>3.8</v>
      </c>
      <c r="N24" s="220">
        <v>3.3</v>
      </c>
      <c r="O24" s="221">
        <f t="shared" si="1"/>
        <v>3.7</v>
      </c>
      <c r="P24" s="225">
        <f t="shared" si="2"/>
        <v>2.8</v>
      </c>
      <c r="Q24" s="219"/>
      <c r="R24" s="209">
        <f t="shared" si="5"/>
        <v>4.3</v>
      </c>
      <c r="S24" s="21" t="s">
        <v>200</v>
      </c>
      <c r="T24" s="17">
        <f>RANK(R24,$R$9:$R$29)</f>
        <v>19</v>
      </c>
      <c r="U24" s="242" t="s">
        <v>200</v>
      </c>
      <c r="W24" s="31"/>
      <c r="X24" s="27">
        <f t="shared" si="3"/>
        <v>1.5</v>
      </c>
      <c r="Y24" s="27">
        <f t="shared" si="4"/>
        <v>2.8</v>
      </c>
      <c r="Z24" s="27">
        <f t="shared" si="4"/>
        <v>0</v>
      </c>
      <c r="AA24" s="27">
        <f t="shared" si="4"/>
        <v>4.3</v>
      </c>
    </row>
    <row r="25" spans="1:28" ht="24.95" customHeight="1">
      <c r="A25" s="28">
        <f>Seznam!B155</f>
        <v>24</v>
      </c>
      <c r="B25" s="238" t="str">
        <f>Seznam!C155</f>
        <v>Sommerbichler Lena</v>
      </c>
      <c r="C25" s="238">
        <f>Seznam!D155</f>
        <v>2005</v>
      </c>
      <c r="D25" s="238" t="str">
        <f>Seznam!E155</f>
        <v>Sportunion Rauris</v>
      </c>
      <c r="E25" s="238" t="str">
        <f>Seznam!F155</f>
        <v>AUT</v>
      </c>
      <c r="F25" s="9"/>
      <c r="G25" s="204">
        <v>1.6</v>
      </c>
      <c r="H25" s="205">
        <v>0.7</v>
      </c>
      <c r="I25" s="206">
        <f t="shared" si="0"/>
        <v>2.2999999999999998</v>
      </c>
      <c r="J25" s="217">
        <v>2.7</v>
      </c>
      <c r="K25" s="218">
        <v>2.5</v>
      </c>
      <c r="L25" s="219">
        <v>3.9</v>
      </c>
      <c r="M25" s="220">
        <v>4.3</v>
      </c>
      <c r="N25" s="220">
        <v>4.8</v>
      </c>
      <c r="O25" s="221">
        <f t="shared" si="1"/>
        <v>4.0999999999999996</v>
      </c>
      <c r="P25" s="225">
        <f t="shared" si="2"/>
        <v>3.2</v>
      </c>
      <c r="Q25" s="219"/>
      <c r="R25" s="209">
        <f t="shared" si="5"/>
        <v>5.5</v>
      </c>
      <c r="S25" s="21" t="s">
        <v>200</v>
      </c>
      <c r="T25" s="17">
        <f>RANK(R25,$R$9:$R$29)</f>
        <v>15</v>
      </c>
      <c r="U25" s="242" t="s">
        <v>200</v>
      </c>
      <c r="W25" s="31"/>
      <c r="X25" s="27">
        <f t="shared" si="3"/>
        <v>2.2999999999999998</v>
      </c>
      <c r="Y25" s="27">
        <f t="shared" si="4"/>
        <v>3.2</v>
      </c>
      <c r="Z25" s="27">
        <f t="shared" si="4"/>
        <v>0</v>
      </c>
      <c r="AA25" s="27">
        <f t="shared" si="4"/>
        <v>5.5</v>
      </c>
    </row>
    <row r="26" spans="1:28" ht="24.95" customHeight="1">
      <c r="A26" s="28">
        <f>Seznam!B156</f>
        <v>25</v>
      </c>
      <c r="B26" s="238" t="str">
        <f>Seznam!C156</f>
        <v>Kutišová Tereza</v>
      </c>
      <c r="C26" s="238">
        <f>Seznam!D156</f>
        <v>2003</v>
      </c>
      <c r="D26" s="238" t="str">
        <f>Seznam!E156</f>
        <v>RG Proactive Milevsko</v>
      </c>
      <c r="E26" s="238" t="str">
        <f>Seznam!F156</f>
        <v>CZE</v>
      </c>
      <c r="F26" s="9"/>
      <c r="G26" s="204">
        <v>1.3</v>
      </c>
      <c r="H26" s="205">
        <v>1.4</v>
      </c>
      <c r="I26" s="206">
        <f t="shared" si="0"/>
        <v>2.7</v>
      </c>
      <c r="J26" s="217">
        <v>3</v>
      </c>
      <c r="K26" s="218">
        <v>3.9</v>
      </c>
      <c r="L26" s="219">
        <v>3.4</v>
      </c>
      <c r="M26" s="220">
        <v>2.1</v>
      </c>
      <c r="N26" s="220">
        <v>3.7</v>
      </c>
      <c r="O26" s="221">
        <f t="shared" si="1"/>
        <v>3.55</v>
      </c>
      <c r="P26" s="225">
        <f t="shared" si="2"/>
        <v>3.45</v>
      </c>
      <c r="Q26" s="219"/>
      <c r="R26" s="209">
        <f t="shared" si="5"/>
        <v>6.15</v>
      </c>
      <c r="S26" s="21" t="s">
        <v>200</v>
      </c>
      <c r="T26" s="17">
        <f>RANK(R26,$R$9:$R$29)</f>
        <v>13</v>
      </c>
      <c r="U26" s="242" t="s">
        <v>200</v>
      </c>
      <c r="W26" s="31"/>
      <c r="X26" s="27">
        <f t="shared" si="3"/>
        <v>2.7</v>
      </c>
      <c r="Y26" s="27">
        <f t="shared" si="4"/>
        <v>3.45</v>
      </c>
      <c r="Z26" s="27">
        <f t="shared" si="4"/>
        <v>0</v>
      </c>
      <c r="AA26" s="27">
        <f t="shared" si="4"/>
        <v>6.15</v>
      </c>
    </row>
    <row r="27" spans="1:28" ht="24.95" customHeight="1">
      <c r="A27" s="28">
        <f>Seznam!B157</f>
        <v>26</v>
      </c>
      <c r="B27" s="238" t="str">
        <f>Seznam!C157</f>
        <v>Točíková Tereza</v>
      </c>
      <c r="C27" s="238">
        <f>Seznam!D157</f>
        <v>2005</v>
      </c>
      <c r="D27" s="238" t="str">
        <f>Seznam!E157</f>
        <v>SK MG Mantila Brno</v>
      </c>
      <c r="E27" s="238" t="str">
        <f>Seznam!F157</f>
        <v>CZE</v>
      </c>
      <c r="F27" s="9"/>
      <c r="G27" s="204">
        <v>1.2</v>
      </c>
      <c r="H27" s="205">
        <v>1.3</v>
      </c>
      <c r="I27" s="206">
        <f t="shared" si="0"/>
        <v>2.5</v>
      </c>
      <c r="J27" s="217">
        <v>2.8</v>
      </c>
      <c r="K27" s="218">
        <v>2.9</v>
      </c>
      <c r="L27" s="219">
        <v>4.3</v>
      </c>
      <c r="M27" s="220">
        <v>2.1</v>
      </c>
      <c r="N27" s="220">
        <v>2.9</v>
      </c>
      <c r="O27" s="221">
        <f t="shared" si="1"/>
        <v>2.9</v>
      </c>
      <c r="P27" s="225">
        <f t="shared" si="2"/>
        <v>4.3000000000000007</v>
      </c>
      <c r="Q27" s="219"/>
      <c r="R27" s="209">
        <f t="shared" si="5"/>
        <v>6.8000000000000007</v>
      </c>
      <c r="S27" s="21" t="s">
        <v>200</v>
      </c>
      <c r="T27" s="17">
        <f>RANK(R27,$R$9:$R$29)</f>
        <v>8</v>
      </c>
      <c r="U27" s="242" t="s">
        <v>200</v>
      </c>
      <c r="W27" s="31"/>
      <c r="X27" s="27">
        <f t="shared" si="3"/>
        <v>2.5</v>
      </c>
      <c r="Y27" s="27">
        <f t="shared" si="4"/>
        <v>4.3000000000000007</v>
      </c>
      <c r="Z27" s="27">
        <f t="shared" si="4"/>
        <v>0</v>
      </c>
      <c r="AA27" s="27">
        <f t="shared" si="4"/>
        <v>6.8000000000000007</v>
      </c>
    </row>
    <row r="28" spans="1:28" ht="24.95" customHeight="1">
      <c r="A28" s="159">
        <f>Seznam!B158</f>
        <v>29</v>
      </c>
      <c r="B28" s="284" t="str">
        <f>Seznam!C158</f>
        <v>Preiningerová Sára</v>
      </c>
      <c r="C28" s="284">
        <f>Seznam!D158</f>
        <v>2004</v>
      </c>
      <c r="D28" s="284" t="str">
        <f>Seznam!E158</f>
        <v>TJ SPKV</v>
      </c>
      <c r="E28" s="284" t="str">
        <f>Seznam!F158</f>
        <v>CZE</v>
      </c>
      <c r="F28" s="9"/>
      <c r="G28" s="204">
        <v>1.3</v>
      </c>
      <c r="H28" s="205">
        <v>1.8</v>
      </c>
      <c r="I28" s="206">
        <f t="shared" si="0"/>
        <v>3.1</v>
      </c>
      <c r="J28" s="217">
        <v>2.6</v>
      </c>
      <c r="K28" s="218">
        <v>2</v>
      </c>
      <c r="L28" s="219">
        <v>2.8</v>
      </c>
      <c r="M28" s="220">
        <v>4.3</v>
      </c>
      <c r="N28" s="220">
        <v>1.9</v>
      </c>
      <c r="O28" s="221">
        <f t="shared" si="1"/>
        <v>2.4</v>
      </c>
      <c r="P28" s="225">
        <f t="shared" si="2"/>
        <v>5</v>
      </c>
      <c r="Q28" s="219"/>
      <c r="R28" s="209">
        <f t="shared" si="5"/>
        <v>8.1</v>
      </c>
      <c r="S28" s="21" t="s">
        <v>200</v>
      </c>
      <c r="T28" s="17">
        <f>RANK(R28,$R$9:$R$29)</f>
        <v>3</v>
      </c>
      <c r="U28" s="242" t="s">
        <v>200</v>
      </c>
      <c r="W28" s="31"/>
      <c r="X28" s="27">
        <f t="shared" si="3"/>
        <v>3.1</v>
      </c>
      <c r="Y28" s="27">
        <f t="shared" si="4"/>
        <v>5</v>
      </c>
      <c r="Z28" s="27">
        <f t="shared" si="4"/>
        <v>0</v>
      </c>
      <c r="AA28" s="27">
        <f t="shared" si="4"/>
        <v>8.1</v>
      </c>
    </row>
    <row r="29" spans="1:28" ht="24.95" customHeight="1">
      <c r="A29" s="28">
        <f>Seznam!B159</f>
        <v>30</v>
      </c>
      <c r="B29" s="238" t="str">
        <f>Seznam!C159</f>
        <v>Avtová Diana</v>
      </c>
      <c r="C29" s="238">
        <f>Seznam!D159</f>
        <v>0</v>
      </c>
      <c r="D29" s="238" t="str">
        <f>Seznam!E159</f>
        <v>Sokol Praha VII</v>
      </c>
      <c r="E29" s="238" t="str">
        <f>Seznam!F159</f>
        <v>CZE</v>
      </c>
      <c r="F29" s="9"/>
      <c r="G29" s="204">
        <v>3</v>
      </c>
      <c r="H29" s="205">
        <v>2.2000000000000002</v>
      </c>
      <c r="I29" s="206">
        <f t="shared" si="0"/>
        <v>5.2</v>
      </c>
      <c r="J29" s="217">
        <v>1.8</v>
      </c>
      <c r="K29" s="218">
        <v>1.5</v>
      </c>
      <c r="L29" s="219">
        <v>2.2999999999999998</v>
      </c>
      <c r="M29" s="220">
        <v>1</v>
      </c>
      <c r="N29" s="220">
        <v>1.9</v>
      </c>
      <c r="O29" s="221">
        <f t="shared" si="1"/>
        <v>1.7</v>
      </c>
      <c r="P29" s="225">
        <f t="shared" si="2"/>
        <v>6.4999999999999991</v>
      </c>
      <c r="Q29" s="219"/>
      <c r="R29" s="209">
        <f t="shared" si="5"/>
        <v>11.7</v>
      </c>
      <c r="S29" s="21" t="s">
        <v>200</v>
      </c>
      <c r="T29" s="17">
        <f>RANK(R29,$R$9:$R$29)</f>
        <v>1</v>
      </c>
      <c r="U29" s="242" t="s">
        <v>200</v>
      </c>
      <c r="W29" s="31"/>
      <c r="X29" s="27">
        <f t="shared" si="3"/>
        <v>5.2</v>
      </c>
      <c r="Y29" s="27">
        <f t="shared" si="4"/>
        <v>6.4999999999999991</v>
      </c>
      <c r="Z29" s="27">
        <f t="shared" si="4"/>
        <v>0</v>
      </c>
      <c r="AA29" s="27">
        <f t="shared" si="4"/>
        <v>11.7</v>
      </c>
    </row>
    <row r="30" spans="1:28" s="160" customFormat="1" ht="96.75" customHeight="1" thickBot="1">
      <c r="C30" s="162"/>
      <c r="F30" s="161"/>
      <c r="G30" s="163"/>
      <c r="H30" s="163"/>
      <c r="I30" s="163"/>
      <c r="J30" s="163"/>
      <c r="K30" s="164"/>
      <c r="L30" s="181"/>
      <c r="M30" s="181"/>
      <c r="N30" s="181"/>
      <c r="O30" s="181"/>
      <c r="P30" s="181"/>
      <c r="Q30" s="164"/>
    </row>
    <row r="31" spans="1:28" ht="16.5" customHeight="1">
      <c r="A31" s="460" t="s">
        <v>0</v>
      </c>
      <c r="B31" s="462" t="s">
        <v>1</v>
      </c>
      <c r="C31" s="464" t="s">
        <v>2</v>
      </c>
      <c r="D31" s="462" t="s">
        <v>3</v>
      </c>
      <c r="E31" s="466" t="s">
        <v>4</v>
      </c>
      <c r="F31" s="466" t="s">
        <v>191</v>
      </c>
      <c r="G31" s="226" t="str">
        <f>Kat8S2</f>
        <v>sestava s libovolným náčiním</v>
      </c>
      <c r="H31" s="22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28"/>
      <c r="T31" s="458" t="s">
        <v>12</v>
      </c>
      <c r="U31" s="458" t="s">
        <v>1300</v>
      </c>
    </row>
    <row r="32" spans="1:28" ht="16.5" customHeight="1" thickBot="1">
      <c r="A32" s="461">
        <v>0</v>
      </c>
      <c r="B32" s="463">
        <v>0</v>
      </c>
      <c r="C32" s="465">
        <v>0</v>
      </c>
      <c r="D32" s="463">
        <v>0</v>
      </c>
      <c r="E32" s="467">
        <v>0</v>
      </c>
      <c r="F32" s="467">
        <v>0</v>
      </c>
      <c r="G32" s="224" t="s">
        <v>1257</v>
      </c>
      <c r="H32" s="222" t="s">
        <v>1262</v>
      </c>
      <c r="I32" s="223" t="s">
        <v>8</v>
      </c>
      <c r="J32" s="15" t="s">
        <v>1258</v>
      </c>
      <c r="K32" s="15" t="s">
        <v>9</v>
      </c>
      <c r="L32" s="15" t="s">
        <v>10</v>
      </c>
      <c r="M32" s="15" t="s">
        <v>1259</v>
      </c>
      <c r="N32" s="15" t="s">
        <v>1260</v>
      </c>
      <c r="O32" s="223" t="s">
        <v>1261</v>
      </c>
      <c r="P32" s="15" t="s">
        <v>11</v>
      </c>
      <c r="Q32" s="229" t="s">
        <v>5</v>
      </c>
      <c r="R32" s="223" t="s">
        <v>6</v>
      </c>
      <c r="S32" s="230" t="s">
        <v>13</v>
      </c>
      <c r="T32" s="459"/>
      <c r="U32" s="459"/>
      <c r="W32" s="30" t="s">
        <v>192</v>
      </c>
      <c r="X32" s="30" t="s">
        <v>8</v>
      </c>
      <c r="Y32" s="30" t="s">
        <v>11</v>
      </c>
      <c r="Z32" s="30" t="s">
        <v>193</v>
      </c>
      <c r="AA32" s="30" t="s">
        <v>13</v>
      </c>
      <c r="AB32" s="30" t="s">
        <v>6</v>
      </c>
    </row>
    <row r="33" spans="1:28" ht="24.95" customHeight="1">
      <c r="A33" s="28">
        <f>Seznam!B139</f>
        <v>2</v>
      </c>
      <c r="B33" s="238" t="str">
        <f>Seznam!C139</f>
        <v>Brandnerová Emma</v>
      </c>
      <c r="C33" s="238">
        <f>Seznam!D139</f>
        <v>0</v>
      </c>
      <c r="D33" s="238" t="str">
        <f>Seznam!E139</f>
        <v>TJ Bohemians Praha</v>
      </c>
      <c r="E33" s="238" t="str">
        <f>Seznam!F139</f>
        <v>CZE</v>
      </c>
      <c r="F33" s="197" t="s">
        <v>1607</v>
      </c>
      <c r="G33" s="204">
        <v>2.7</v>
      </c>
      <c r="H33" s="205">
        <v>1.2</v>
      </c>
      <c r="I33" s="206">
        <f t="shared" ref="I33:I53" si="6">G33+H33</f>
        <v>3.9000000000000004</v>
      </c>
      <c r="J33" s="217">
        <v>2.6</v>
      </c>
      <c r="K33" s="218">
        <v>3.9</v>
      </c>
      <c r="L33" s="219">
        <v>5.4</v>
      </c>
      <c r="M33" s="220">
        <v>4.8</v>
      </c>
      <c r="N33" s="220">
        <v>4.3</v>
      </c>
      <c r="O33" s="221">
        <f t="shared" ref="O33:O53" si="7">IF($O$2=2,TRUNC(SUM(K33:L33)/2*1000)/1000,IF($O$2=3,TRUNC(SUM(K33:M33)/3*1000)/1000,IF($O$2=4,TRUNC(MEDIAN(K33:N33)*1000)/1000,"???")))</f>
        <v>4.55</v>
      </c>
      <c r="P33" s="225">
        <f t="shared" ref="P33:P53" si="8">IF(AND(J33=0,O33=0),0,IF(($Q$2-J33-O33)&lt;0,0,$Q$2-J33-O33))</f>
        <v>2.8500000000000005</v>
      </c>
      <c r="Q33" s="219"/>
      <c r="R33" s="209">
        <f>I33+P33-Q33</f>
        <v>6.7500000000000009</v>
      </c>
      <c r="S33" s="21">
        <f>R9+R33</f>
        <v>13.25</v>
      </c>
      <c r="T33" s="17">
        <f>RANK(R33,$R$33:$R$53)</f>
        <v>9</v>
      </c>
      <c r="U33" s="22">
        <f>RANK(S33,$S$33:$S$53)</f>
        <v>10</v>
      </c>
      <c r="W33" s="31" t="str">
        <f t="shared" ref="W33:W53" si="9">F33</f>
        <v>obruč</v>
      </c>
      <c r="X33" s="27">
        <f t="shared" ref="X33:X53" si="10">I33</f>
        <v>3.9000000000000004</v>
      </c>
      <c r="Y33" s="27">
        <f t="shared" ref="Y33:AB53" si="11">P33</f>
        <v>2.8500000000000005</v>
      </c>
      <c r="Z33" s="27">
        <f t="shared" si="11"/>
        <v>0</v>
      </c>
      <c r="AA33" s="27">
        <f t="shared" si="11"/>
        <v>6.7500000000000009</v>
      </c>
      <c r="AB33" s="27">
        <f t="shared" si="11"/>
        <v>13.25</v>
      </c>
    </row>
    <row r="34" spans="1:28" ht="24.95" customHeight="1">
      <c r="A34" s="28">
        <f>Seznam!B140</f>
        <v>4</v>
      </c>
      <c r="B34" s="238" t="str">
        <f>Seznam!C140</f>
        <v>Menšíková Adéla</v>
      </c>
      <c r="C34" s="238">
        <f>Seznam!D140</f>
        <v>2005</v>
      </c>
      <c r="D34" s="238" t="str">
        <f>Seznam!E140</f>
        <v>TJ Sokol Bedřichov</v>
      </c>
      <c r="E34" s="238" t="str">
        <f>Seznam!F140</f>
        <v>CZE</v>
      </c>
      <c r="F34" s="197" t="s">
        <v>1618</v>
      </c>
      <c r="G34" s="204">
        <v>1.6</v>
      </c>
      <c r="H34" s="205">
        <v>0.6</v>
      </c>
      <c r="I34" s="206">
        <f t="shared" si="6"/>
        <v>2.2000000000000002</v>
      </c>
      <c r="J34" s="217">
        <v>1.8</v>
      </c>
      <c r="K34" s="218">
        <v>5.2</v>
      </c>
      <c r="L34" s="219">
        <v>5.3</v>
      </c>
      <c r="M34" s="220">
        <v>4</v>
      </c>
      <c r="N34" s="220">
        <v>4.8</v>
      </c>
      <c r="O34" s="221">
        <f t="shared" si="7"/>
        <v>5</v>
      </c>
      <c r="P34" s="225">
        <f t="shared" si="8"/>
        <v>3.1999999999999993</v>
      </c>
      <c r="Q34" s="219"/>
      <c r="R34" s="209">
        <f t="shared" ref="R34:R53" si="12">I34+P34-Q34</f>
        <v>5.3999999999999995</v>
      </c>
      <c r="S34" s="21">
        <f>R10+R34</f>
        <v>13.399999999999999</v>
      </c>
      <c r="T34" s="17">
        <f>RANK(R34,$R$33:$R$53)</f>
        <v>15</v>
      </c>
      <c r="U34" s="22">
        <f>RANK(S34,$S$33:$S$53)</f>
        <v>9</v>
      </c>
      <c r="W34" s="31" t="str">
        <f t="shared" si="9"/>
        <v>stuha</v>
      </c>
      <c r="X34" s="27">
        <f t="shared" si="10"/>
        <v>2.2000000000000002</v>
      </c>
      <c r="Y34" s="27">
        <f t="shared" si="11"/>
        <v>3.1999999999999993</v>
      </c>
      <c r="Z34" s="27">
        <f t="shared" si="11"/>
        <v>0</v>
      </c>
      <c r="AA34" s="27">
        <f t="shared" si="11"/>
        <v>5.3999999999999995</v>
      </c>
      <c r="AB34" s="27">
        <f t="shared" si="11"/>
        <v>13.399999999999999</v>
      </c>
    </row>
    <row r="35" spans="1:28" ht="24.95" customHeight="1">
      <c r="A35" s="28">
        <f>Seznam!B141</f>
        <v>5</v>
      </c>
      <c r="B35" s="238" t="str">
        <f>Seznam!C141</f>
        <v>Štveráčková Adéla</v>
      </c>
      <c r="C35" s="238">
        <f>Seznam!D141</f>
        <v>2004</v>
      </c>
      <c r="D35" s="238" t="str">
        <f>Seznam!E141</f>
        <v>SK Jihlava</v>
      </c>
      <c r="E35" s="238" t="str">
        <f>Seznam!F141</f>
        <v>CZE</v>
      </c>
      <c r="F35" s="197" t="s">
        <v>1607</v>
      </c>
      <c r="G35" s="204">
        <v>1.4</v>
      </c>
      <c r="H35" s="205">
        <v>1.6</v>
      </c>
      <c r="I35" s="206">
        <f t="shared" si="6"/>
        <v>3</v>
      </c>
      <c r="J35" s="217">
        <v>1.1000000000000001</v>
      </c>
      <c r="K35" s="218">
        <v>3.7</v>
      </c>
      <c r="L35" s="219">
        <v>3</v>
      </c>
      <c r="M35" s="220">
        <v>3.8</v>
      </c>
      <c r="N35" s="220">
        <v>4.7</v>
      </c>
      <c r="O35" s="221">
        <f t="shared" si="7"/>
        <v>3.75</v>
      </c>
      <c r="P35" s="225">
        <f t="shared" si="8"/>
        <v>5.15</v>
      </c>
      <c r="Q35" s="219"/>
      <c r="R35" s="209">
        <f t="shared" si="12"/>
        <v>8.15</v>
      </c>
      <c r="S35" s="21">
        <f>R11+R35</f>
        <v>13.450000000000001</v>
      </c>
      <c r="T35" s="17">
        <f>RANK(R35,$R$33:$R$53)</f>
        <v>6</v>
      </c>
      <c r="U35" s="22">
        <f>RANK(S35,$S$33:$S$53)</f>
        <v>8</v>
      </c>
      <c r="W35" s="31" t="str">
        <f t="shared" si="9"/>
        <v>obruč</v>
      </c>
      <c r="X35" s="27">
        <f t="shared" si="10"/>
        <v>3</v>
      </c>
      <c r="Y35" s="27">
        <f t="shared" si="11"/>
        <v>5.15</v>
      </c>
      <c r="Z35" s="27">
        <f t="shared" si="11"/>
        <v>0</v>
      </c>
      <c r="AA35" s="27">
        <f t="shared" si="11"/>
        <v>8.15</v>
      </c>
      <c r="AB35" s="27">
        <f t="shared" si="11"/>
        <v>13.450000000000001</v>
      </c>
    </row>
    <row r="36" spans="1:28" ht="24.95" customHeight="1">
      <c r="A36" s="28">
        <f>Seznam!B142</f>
        <v>6</v>
      </c>
      <c r="B36" s="238" t="str">
        <f>Seznam!C142</f>
        <v>Rákosová Eliška</v>
      </c>
      <c r="C36" s="238">
        <f>Seznam!D142</f>
        <v>2004</v>
      </c>
      <c r="D36" s="238" t="str">
        <f>Seznam!E142</f>
        <v>SK MG Mantila Brno</v>
      </c>
      <c r="E36" s="238" t="str">
        <f>Seznam!F142</f>
        <v>CZE</v>
      </c>
      <c r="F36" s="197" t="s">
        <v>1619</v>
      </c>
      <c r="G36" s="204">
        <v>1.3</v>
      </c>
      <c r="H36" s="205">
        <v>1.7</v>
      </c>
      <c r="I36" s="206">
        <f t="shared" si="6"/>
        <v>3</v>
      </c>
      <c r="J36" s="217">
        <v>0.8</v>
      </c>
      <c r="K36" s="218">
        <v>1.8</v>
      </c>
      <c r="L36" s="219">
        <v>3</v>
      </c>
      <c r="M36" s="220">
        <v>3</v>
      </c>
      <c r="N36" s="220">
        <v>3.3</v>
      </c>
      <c r="O36" s="221">
        <f t="shared" si="7"/>
        <v>3</v>
      </c>
      <c r="P36" s="225">
        <f t="shared" si="8"/>
        <v>6.1999999999999993</v>
      </c>
      <c r="Q36" s="219"/>
      <c r="R36" s="209">
        <f t="shared" si="12"/>
        <v>9.1999999999999993</v>
      </c>
      <c r="S36" s="21">
        <f>R12+R36</f>
        <v>15.25</v>
      </c>
      <c r="T36" s="17">
        <f>RANK(R36,$R$33:$R$53)</f>
        <v>3</v>
      </c>
      <c r="U36" s="22">
        <f>RANK(S36,$S$33:$S$53)</f>
        <v>5</v>
      </c>
      <c r="W36" s="31" t="str">
        <f t="shared" si="9"/>
        <v>míč</v>
      </c>
      <c r="X36" s="27">
        <f t="shared" si="10"/>
        <v>3</v>
      </c>
      <c r="Y36" s="27">
        <f t="shared" si="11"/>
        <v>6.1999999999999993</v>
      </c>
      <c r="Z36" s="27">
        <f t="shared" si="11"/>
        <v>0</v>
      </c>
      <c r="AA36" s="27">
        <f t="shared" si="11"/>
        <v>9.1999999999999993</v>
      </c>
      <c r="AB36" s="27">
        <f t="shared" si="11"/>
        <v>15.25</v>
      </c>
    </row>
    <row r="37" spans="1:28" ht="24.95" customHeight="1">
      <c r="A37" s="28">
        <f>Seznam!B143</f>
        <v>7</v>
      </c>
      <c r="B37" s="238" t="str">
        <f>Seznam!C143</f>
        <v>Opálková Klára</v>
      </c>
      <c r="C37" s="238">
        <f>Seznam!D143</f>
        <v>0</v>
      </c>
      <c r="D37" s="238" t="str">
        <f>Seznam!E143</f>
        <v>SK Provo Brno</v>
      </c>
      <c r="E37" s="238" t="str">
        <f>Seznam!F143</f>
        <v>CZE</v>
      </c>
      <c r="F37" s="197" t="s">
        <v>1607</v>
      </c>
      <c r="G37" s="204">
        <v>0.3</v>
      </c>
      <c r="H37" s="205">
        <v>0.6</v>
      </c>
      <c r="I37" s="206">
        <f t="shared" si="6"/>
        <v>0.89999999999999991</v>
      </c>
      <c r="J37" s="217">
        <v>1.5</v>
      </c>
      <c r="K37" s="218">
        <v>4.0999999999999996</v>
      </c>
      <c r="L37" s="219">
        <v>3.8</v>
      </c>
      <c r="M37" s="220">
        <v>5.7</v>
      </c>
      <c r="N37" s="220">
        <v>3.9</v>
      </c>
      <c r="O37" s="221">
        <f t="shared" si="7"/>
        <v>4</v>
      </c>
      <c r="P37" s="225">
        <f t="shared" si="8"/>
        <v>4.5</v>
      </c>
      <c r="Q37" s="219"/>
      <c r="R37" s="209">
        <f t="shared" si="12"/>
        <v>5.4</v>
      </c>
      <c r="S37" s="21">
        <f>R13+R37</f>
        <v>9.5</v>
      </c>
      <c r="T37" s="17">
        <f>RANK(R37,$R$33:$R$53)</f>
        <v>14</v>
      </c>
      <c r="U37" s="22">
        <f>RANK(S37,$S$33:$S$53)</f>
        <v>17</v>
      </c>
      <c r="W37" s="31" t="str">
        <f t="shared" si="9"/>
        <v>obruč</v>
      </c>
      <c r="X37" s="27">
        <f t="shared" si="10"/>
        <v>0.89999999999999991</v>
      </c>
      <c r="Y37" s="27">
        <f t="shared" si="11"/>
        <v>4.5</v>
      </c>
      <c r="Z37" s="27">
        <f t="shared" si="11"/>
        <v>0</v>
      </c>
      <c r="AA37" s="27">
        <f t="shared" si="11"/>
        <v>5.4</v>
      </c>
      <c r="AB37" s="27">
        <f t="shared" si="11"/>
        <v>9.5</v>
      </c>
    </row>
    <row r="38" spans="1:28" ht="24.95" customHeight="1">
      <c r="A38" s="28">
        <f>Seznam!B144</f>
        <v>9</v>
      </c>
      <c r="B38" s="238" t="str">
        <f>Seznam!C144</f>
        <v>Stockl Lea</v>
      </c>
      <c r="C38" s="238">
        <f>Seznam!D144</f>
        <v>2005</v>
      </c>
      <c r="D38" s="238" t="str">
        <f>Seznam!E144</f>
        <v>Sportunion Rauris</v>
      </c>
      <c r="E38" s="238" t="str">
        <f>Seznam!F144</f>
        <v>AUT</v>
      </c>
      <c r="F38" s="197" t="s">
        <v>1607</v>
      </c>
      <c r="G38" s="204">
        <v>0.6</v>
      </c>
      <c r="H38" s="205">
        <v>1</v>
      </c>
      <c r="I38" s="206">
        <f t="shared" si="6"/>
        <v>1.6</v>
      </c>
      <c r="J38" s="217">
        <v>1.7</v>
      </c>
      <c r="K38" s="218">
        <v>3.9</v>
      </c>
      <c r="L38" s="219">
        <v>5.0999999999999996</v>
      </c>
      <c r="M38" s="220">
        <v>5.7</v>
      </c>
      <c r="N38" s="220">
        <v>4.2</v>
      </c>
      <c r="O38" s="221">
        <f t="shared" si="7"/>
        <v>4.6500000000000004</v>
      </c>
      <c r="P38" s="225">
        <f t="shared" si="8"/>
        <v>3.6500000000000004</v>
      </c>
      <c r="Q38" s="219"/>
      <c r="R38" s="209">
        <f t="shared" si="12"/>
        <v>5.25</v>
      </c>
      <c r="S38" s="21">
        <f>R14+R38</f>
        <v>9.0500000000000007</v>
      </c>
      <c r="T38" s="17">
        <f>RANK(R38,$R$33:$R$53)</f>
        <v>16</v>
      </c>
      <c r="U38" s="22">
        <f>RANK(S38,$S$33:$S$53)</f>
        <v>18</v>
      </c>
      <c r="W38" s="31" t="str">
        <f t="shared" si="9"/>
        <v>obruč</v>
      </c>
      <c r="X38" s="27">
        <f t="shared" si="10"/>
        <v>1.6</v>
      </c>
      <c r="Y38" s="27">
        <f t="shared" si="11"/>
        <v>3.6500000000000004</v>
      </c>
      <c r="Z38" s="27">
        <f t="shared" si="11"/>
        <v>0</v>
      </c>
      <c r="AA38" s="27">
        <f t="shared" si="11"/>
        <v>5.25</v>
      </c>
      <c r="AB38" s="27">
        <f t="shared" si="11"/>
        <v>9.0500000000000007</v>
      </c>
    </row>
    <row r="39" spans="1:28" ht="24.95" customHeight="1">
      <c r="A39" s="28">
        <f>Seznam!B145</f>
        <v>11</v>
      </c>
      <c r="B39" s="238" t="str">
        <f>Seznam!C145</f>
        <v>Vejnarová Johanka</v>
      </c>
      <c r="C39" s="238">
        <f>Seznam!D145</f>
        <v>0</v>
      </c>
      <c r="D39" s="238" t="str">
        <f>Seznam!E145</f>
        <v>Sokol Praha VII</v>
      </c>
      <c r="E39" s="238" t="str">
        <f>Seznam!F145</f>
        <v>CZE</v>
      </c>
      <c r="F39" s="197" t="s">
        <v>1619</v>
      </c>
      <c r="G39" s="204">
        <v>0.5</v>
      </c>
      <c r="H39" s="205">
        <v>1.6</v>
      </c>
      <c r="I39" s="206">
        <f t="shared" si="6"/>
        <v>2.1</v>
      </c>
      <c r="J39" s="217">
        <v>1.6</v>
      </c>
      <c r="K39" s="218">
        <v>3.8</v>
      </c>
      <c r="L39" s="219">
        <v>2.5</v>
      </c>
      <c r="M39" s="220">
        <v>3.9</v>
      </c>
      <c r="N39" s="220">
        <v>3.4</v>
      </c>
      <c r="O39" s="221">
        <f t="shared" si="7"/>
        <v>3.6</v>
      </c>
      <c r="P39" s="225">
        <f t="shared" si="8"/>
        <v>4.8000000000000007</v>
      </c>
      <c r="Q39" s="219"/>
      <c r="R39" s="209">
        <f t="shared" si="12"/>
        <v>6.9</v>
      </c>
      <c r="S39" s="21">
        <f>R15+R39</f>
        <v>11.3</v>
      </c>
      <c r="T39" s="17">
        <f>RANK(R39,$R$33:$R$53)</f>
        <v>8</v>
      </c>
      <c r="U39" s="22">
        <f>RANK(S39,$S$33:$S$53)</f>
        <v>13</v>
      </c>
      <c r="W39" s="31" t="str">
        <f t="shared" si="9"/>
        <v>míč</v>
      </c>
      <c r="X39" s="27">
        <f t="shared" si="10"/>
        <v>2.1</v>
      </c>
      <c r="Y39" s="27">
        <f t="shared" si="11"/>
        <v>4.8000000000000007</v>
      </c>
      <c r="Z39" s="27">
        <f t="shared" si="11"/>
        <v>0</v>
      </c>
      <c r="AA39" s="27">
        <f t="shared" si="11"/>
        <v>6.9</v>
      </c>
      <c r="AB39" s="27">
        <f t="shared" si="11"/>
        <v>11.3</v>
      </c>
    </row>
    <row r="40" spans="1:28" ht="24.95" customHeight="1">
      <c r="A40" s="28">
        <f>Seznam!B146</f>
        <v>12</v>
      </c>
      <c r="B40" s="238" t="str">
        <f>Seznam!C146</f>
        <v>Vilímková Julie</v>
      </c>
      <c r="C40" s="238">
        <f>Seznam!D146</f>
        <v>2004</v>
      </c>
      <c r="D40" s="238" t="str">
        <f>Seznam!E146</f>
        <v>TJ SPKV</v>
      </c>
      <c r="E40" s="238" t="str">
        <f>Seznam!F146</f>
        <v>CZE</v>
      </c>
      <c r="F40" s="197" t="s">
        <v>1607</v>
      </c>
      <c r="G40" s="204">
        <v>1</v>
      </c>
      <c r="H40" s="205">
        <v>1</v>
      </c>
      <c r="I40" s="206">
        <f t="shared" si="6"/>
        <v>2</v>
      </c>
      <c r="J40" s="217">
        <v>2.2999999999999998</v>
      </c>
      <c r="K40" s="218">
        <v>2.4</v>
      </c>
      <c r="L40" s="219">
        <v>2.9</v>
      </c>
      <c r="M40" s="220">
        <v>3.3</v>
      </c>
      <c r="N40" s="220">
        <v>3.9</v>
      </c>
      <c r="O40" s="221">
        <f t="shared" si="7"/>
        <v>3.1</v>
      </c>
      <c r="P40" s="225">
        <f t="shared" si="8"/>
        <v>4.5999999999999996</v>
      </c>
      <c r="Q40" s="219"/>
      <c r="R40" s="209">
        <f t="shared" si="12"/>
        <v>6.6</v>
      </c>
      <c r="S40" s="21">
        <f>R16+R40</f>
        <v>14.149999999999999</v>
      </c>
      <c r="T40" s="17">
        <f>RANK(R40,$R$33:$R$53)</f>
        <v>10</v>
      </c>
      <c r="U40" s="22">
        <f>RANK(S40,$S$33:$S$53)</f>
        <v>6</v>
      </c>
      <c r="W40" s="31" t="str">
        <f t="shared" si="9"/>
        <v>obruč</v>
      </c>
      <c r="X40" s="27">
        <f t="shared" si="10"/>
        <v>2</v>
      </c>
      <c r="Y40" s="27">
        <f t="shared" si="11"/>
        <v>4.5999999999999996</v>
      </c>
      <c r="Z40" s="27">
        <f t="shared" si="11"/>
        <v>0</v>
      </c>
      <c r="AA40" s="27">
        <f t="shared" si="11"/>
        <v>6.6</v>
      </c>
      <c r="AB40" s="27">
        <f t="shared" si="11"/>
        <v>14.149999999999999</v>
      </c>
    </row>
    <row r="41" spans="1:28" ht="24.95" customHeight="1">
      <c r="A41" s="28">
        <f>Seznam!B147</f>
        <v>13</v>
      </c>
      <c r="B41" s="238" t="str">
        <f>Seznam!C147</f>
        <v>Komendová Nikola</v>
      </c>
      <c r="C41" s="238">
        <f>Seznam!D147</f>
        <v>2004</v>
      </c>
      <c r="D41" s="238" t="str">
        <f>Seznam!E147</f>
        <v>GSK Tábor</v>
      </c>
      <c r="E41" s="238" t="str">
        <f>Seznam!F147</f>
        <v>CZE</v>
      </c>
      <c r="F41" s="197" t="s">
        <v>1618</v>
      </c>
      <c r="G41" s="204">
        <v>0.6</v>
      </c>
      <c r="H41" s="205">
        <v>0.6</v>
      </c>
      <c r="I41" s="206">
        <f t="shared" si="6"/>
        <v>1.2</v>
      </c>
      <c r="J41" s="217">
        <v>2.5</v>
      </c>
      <c r="K41" s="218">
        <v>4.8</v>
      </c>
      <c r="L41" s="219">
        <v>2.6</v>
      </c>
      <c r="M41" s="220">
        <v>2.9</v>
      </c>
      <c r="N41" s="220">
        <v>3.3</v>
      </c>
      <c r="O41" s="221">
        <f t="shared" si="7"/>
        <v>3.1</v>
      </c>
      <c r="P41" s="225">
        <f t="shared" si="8"/>
        <v>4.4000000000000004</v>
      </c>
      <c r="Q41" s="219"/>
      <c r="R41" s="209">
        <f t="shared" si="12"/>
        <v>5.6000000000000005</v>
      </c>
      <c r="S41" s="21">
        <f>R17+R41</f>
        <v>10.8</v>
      </c>
      <c r="T41" s="17">
        <f>RANK(R41,$R$33:$R$53)</f>
        <v>12</v>
      </c>
      <c r="U41" s="22">
        <f>RANK(S41,$S$33:$S$53)</f>
        <v>15</v>
      </c>
      <c r="W41" s="31" t="str">
        <f t="shared" si="9"/>
        <v>stuha</v>
      </c>
      <c r="X41" s="27">
        <f t="shared" si="10"/>
        <v>1.2</v>
      </c>
      <c r="Y41" s="27">
        <f t="shared" si="11"/>
        <v>4.4000000000000004</v>
      </c>
      <c r="Z41" s="27">
        <f t="shared" si="11"/>
        <v>0</v>
      </c>
      <c r="AA41" s="27">
        <f t="shared" si="11"/>
        <v>5.6000000000000005</v>
      </c>
      <c r="AB41" s="27">
        <f t="shared" si="11"/>
        <v>10.8</v>
      </c>
    </row>
    <row r="42" spans="1:28" ht="24.95" customHeight="1">
      <c r="A42" s="28">
        <f>Seznam!B148</f>
        <v>16</v>
      </c>
      <c r="B42" s="238" t="str">
        <f>Seznam!C148</f>
        <v>Daum Magdalena</v>
      </c>
      <c r="C42" s="238">
        <f>Seznam!D148</f>
        <v>2004</v>
      </c>
      <c r="D42" s="238" t="str">
        <f>Seznam!E148</f>
        <v>Sportunion Rauris</v>
      </c>
      <c r="E42" s="238" t="str">
        <f>Seznam!F148</f>
        <v>AUT</v>
      </c>
      <c r="F42" s="197" t="s">
        <v>1607</v>
      </c>
      <c r="G42" s="204">
        <v>0.1</v>
      </c>
      <c r="H42" s="205">
        <v>0.8</v>
      </c>
      <c r="I42" s="206">
        <f t="shared" si="6"/>
        <v>0.9</v>
      </c>
      <c r="J42" s="217">
        <v>2.8</v>
      </c>
      <c r="K42" s="218">
        <v>5.9</v>
      </c>
      <c r="L42" s="219">
        <v>4</v>
      </c>
      <c r="M42" s="220">
        <v>5.2</v>
      </c>
      <c r="N42" s="220">
        <v>5.3</v>
      </c>
      <c r="O42" s="221">
        <f t="shared" si="7"/>
        <v>5.25</v>
      </c>
      <c r="P42" s="225">
        <f t="shared" si="8"/>
        <v>1.9500000000000002</v>
      </c>
      <c r="Q42" s="219">
        <v>0.3</v>
      </c>
      <c r="R42" s="209">
        <f t="shared" si="12"/>
        <v>2.5500000000000003</v>
      </c>
      <c r="S42" s="21">
        <f>R18+R42</f>
        <v>9</v>
      </c>
      <c r="T42" s="17">
        <f>RANK(R42,$R$33:$R$53)</f>
        <v>19</v>
      </c>
      <c r="U42" s="22">
        <f>RANK(S42,$S$33:$S$53)</f>
        <v>19</v>
      </c>
      <c r="W42" s="31" t="str">
        <f t="shared" si="9"/>
        <v>obruč</v>
      </c>
      <c r="X42" s="27">
        <f t="shared" si="10"/>
        <v>0.9</v>
      </c>
      <c r="Y42" s="27">
        <f t="shared" si="11"/>
        <v>1.9500000000000002</v>
      </c>
      <c r="Z42" s="27">
        <f t="shared" si="11"/>
        <v>0.3</v>
      </c>
      <c r="AA42" s="27">
        <f t="shared" si="11"/>
        <v>2.5500000000000003</v>
      </c>
      <c r="AB42" s="27">
        <f t="shared" si="11"/>
        <v>9</v>
      </c>
    </row>
    <row r="43" spans="1:28" ht="24.95" customHeight="1">
      <c r="A43" s="28">
        <f>Seznam!B149</f>
        <v>18</v>
      </c>
      <c r="B43" s="238" t="str">
        <f>Seznam!C149</f>
        <v>Bouck Elizabeth</v>
      </c>
      <c r="C43" s="238">
        <f>Seznam!D149</f>
        <v>2004</v>
      </c>
      <c r="D43" s="238" t="str">
        <f>Seznam!E149</f>
        <v>TJ SPKV</v>
      </c>
      <c r="E43" s="238" t="str">
        <f>Seznam!F149</f>
        <v>CZE</v>
      </c>
      <c r="F43" s="197" t="s">
        <v>1607</v>
      </c>
      <c r="G43" s="204">
        <v>0.4</v>
      </c>
      <c r="H43" s="205">
        <v>0.2</v>
      </c>
      <c r="I43" s="206">
        <f t="shared" si="6"/>
        <v>0.60000000000000009</v>
      </c>
      <c r="J43" s="217">
        <v>2.4</v>
      </c>
      <c r="K43" s="218">
        <v>5.7</v>
      </c>
      <c r="L43" s="219">
        <v>5.8</v>
      </c>
      <c r="M43" s="220">
        <v>6</v>
      </c>
      <c r="N43" s="220">
        <v>5</v>
      </c>
      <c r="O43" s="221">
        <f t="shared" si="7"/>
        <v>5.75</v>
      </c>
      <c r="P43" s="225">
        <f t="shared" si="8"/>
        <v>1.8499999999999996</v>
      </c>
      <c r="Q43" s="219"/>
      <c r="R43" s="209">
        <f t="shared" si="12"/>
        <v>2.4499999999999997</v>
      </c>
      <c r="S43" s="21">
        <f>R19+R43</f>
        <v>8.85</v>
      </c>
      <c r="T43" s="17">
        <f>RANK(R43,$R$33:$R$53)</f>
        <v>21</v>
      </c>
      <c r="U43" s="22">
        <f>RANK(S43,$S$33:$S$53)</f>
        <v>20</v>
      </c>
      <c r="W43" s="31" t="str">
        <f t="shared" si="9"/>
        <v>obruč</v>
      </c>
      <c r="X43" s="27">
        <f t="shared" si="10"/>
        <v>0.60000000000000009</v>
      </c>
      <c r="Y43" s="27">
        <f t="shared" si="11"/>
        <v>1.8499999999999996</v>
      </c>
      <c r="Z43" s="27">
        <f t="shared" si="11"/>
        <v>0</v>
      </c>
      <c r="AA43" s="27">
        <f t="shared" si="11"/>
        <v>2.4499999999999997</v>
      </c>
      <c r="AB43" s="27">
        <f t="shared" si="11"/>
        <v>8.85</v>
      </c>
    </row>
    <row r="44" spans="1:28" ht="24.95" customHeight="1">
      <c r="A44" s="28">
        <f>Seznam!B150</f>
        <v>19</v>
      </c>
      <c r="B44" s="238" t="str">
        <f>Seznam!C150</f>
        <v>Houdová Linda</v>
      </c>
      <c r="C44" s="238">
        <f>Seznam!D150</f>
        <v>2004</v>
      </c>
      <c r="D44" s="238" t="str">
        <f>Seznam!E150</f>
        <v>RG Proactive Milevsko</v>
      </c>
      <c r="E44" s="238" t="str">
        <f>Seznam!F150</f>
        <v>CZE</v>
      </c>
      <c r="F44" s="197" t="s">
        <v>1607</v>
      </c>
      <c r="G44" s="204">
        <v>1.4</v>
      </c>
      <c r="H44" s="205">
        <v>1.7</v>
      </c>
      <c r="I44" s="206">
        <f t="shared" si="6"/>
        <v>3.0999999999999996</v>
      </c>
      <c r="J44" s="217">
        <v>1.1000000000000001</v>
      </c>
      <c r="K44" s="218">
        <v>3.4</v>
      </c>
      <c r="L44" s="219">
        <v>4.5</v>
      </c>
      <c r="M44" s="220">
        <v>3.8</v>
      </c>
      <c r="N44" s="220">
        <v>2.5</v>
      </c>
      <c r="O44" s="221">
        <f t="shared" si="7"/>
        <v>3.6</v>
      </c>
      <c r="P44" s="225">
        <f t="shared" si="8"/>
        <v>5.3000000000000007</v>
      </c>
      <c r="Q44" s="219"/>
      <c r="R44" s="209">
        <f t="shared" si="12"/>
        <v>8.4</v>
      </c>
      <c r="S44" s="21">
        <f>R20+R44</f>
        <v>15.399999999999999</v>
      </c>
      <c r="T44" s="17">
        <f>RANK(R44,$R$33:$R$53)</f>
        <v>5</v>
      </c>
      <c r="U44" s="22">
        <f>RANK(S44,$S$33:$S$53)</f>
        <v>4</v>
      </c>
      <c r="W44" s="31" t="str">
        <f t="shared" si="9"/>
        <v>obruč</v>
      </c>
      <c r="X44" s="27">
        <f t="shared" si="10"/>
        <v>3.0999999999999996</v>
      </c>
      <c r="Y44" s="27">
        <f t="shared" si="11"/>
        <v>5.3000000000000007</v>
      </c>
      <c r="Z44" s="27">
        <f t="shared" si="11"/>
        <v>0</v>
      </c>
      <c r="AA44" s="27">
        <f t="shared" si="11"/>
        <v>8.4</v>
      </c>
      <c r="AB44" s="27">
        <f t="shared" si="11"/>
        <v>15.399999999999999</v>
      </c>
    </row>
    <row r="45" spans="1:28" ht="24.95" customHeight="1">
      <c r="A45" s="28">
        <f>Seznam!B151</f>
        <v>20</v>
      </c>
      <c r="B45" s="238" t="str">
        <f>Seznam!C151</f>
        <v>Terzieve Charlore</v>
      </c>
      <c r="C45" s="238">
        <f>Seznam!D151</f>
        <v>2004</v>
      </c>
      <c r="D45" s="238" t="str">
        <f>Seznam!E151</f>
        <v>SK MG Mantila Brno</v>
      </c>
      <c r="E45" s="238" t="str">
        <f>Seznam!F151</f>
        <v>CZE</v>
      </c>
      <c r="F45" s="197" t="s">
        <v>1619</v>
      </c>
      <c r="G45" s="204">
        <v>0.5</v>
      </c>
      <c r="H45" s="205">
        <v>0.6</v>
      </c>
      <c r="I45" s="206">
        <f t="shared" si="6"/>
        <v>1.1000000000000001</v>
      </c>
      <c r="J45" s="217">
        <v>2.1</v>
      </c>
      <c r="K45" s="218">
        <v>5</v>
      </c>
      <c r="L45" s="219">
        <v>5.2</v>
      </c>
      <c r="M45" s="220">
        <v>3.9</v>
      </c>
      <c r="N45" s="220">
        <v>4.3</v>
      </c>
      <c r="O45" s="221">
        <f t="shared" si="7"/>
        <v>4.6500000000000004</v>
      </c>
      <c r="P45" s="225">
        <f t="shared" si="8"/>
        <v>3.25</v>
      </c>
      <c r="Q45" s="219"/>
      <c r="R45" s="209">
        <f t="shared" si="12"/>
        <v>4.3499999999999996</v>
      </c>
      <c r="S45" s="21">
        <f>R21+R45</f>
        <v>11.549999999999999</v>
      </c>
      <c r="T45" s="17">
        <f>RANK(R45,$R$33:$R$53)</f>
        <v>17</v>
      </c>
      <c r="U45" s="22">
        <f>RANK(S45,$S$33:$S$53)</f>
        <v>12</v>
      </c>
      <c r="W45" s="31" t="str">
        <f t="shared" si="9"/>
        <v>míč</v>
      </c>
      <c r="X45" s="27">
        <f t="shared" si="10"/>
        <v>1.1000000000000001</v>
      </c>
      <c r="Y45" s="27">
        <f t="shared" si="11"/>
        <v>3.25</v>
      </c>
      <c r="Z45" s="27">
        <f t="shared" si="11"/>
        <v>0</v>
      </c>
      <c r="AA45" s="27">
        <f t="shared" si="11"/>
        <v>4.3499999999999996</v>
      </c>
      <c r="AB45" s="27">
        <f t="shared" si="11"/>
        <v>11.549999999999999</v>
      </c>
    </row>
    <row r="46" spans="1:28" ht="24.95" customHeight="1">
      <c r="A46" s="28">
        <f>Seznam!B152</f>
        <v>21</v>
      </c>
      <c r="B46" s="238" t="str">
        <f>Seznam!C152</f>
        <v>Mokrá Simona</v>
      </c>
      <c r="C46" s="238">
        <f>Seznam!D152</f>
        <v>2004</v>
      </c>
      <c r="D46" s="238" t="str">
        <f>Seznam!E152</f>
        <v>TJ Sokol Bedřichov</v>
      </c>
      <c r="E46" s="238" t="str">
        <f>Seznam!F152</f>
        <v>CZE</v>
      </c>
      <c r="F46" s="197" t="s">
        <v>1607</v>
      </c>
      <c r="G46" s="204">
        <v>1.6</v>
      </c>
      <c r="H46" s="205">
        <v>1.5</v>
      </c>
      <c r="I46" s="206">
        <f t="shared" si="6"/>
        <v>3.1</v>
      </c>
      <c r="J46" s="217">
        <v>1.1000000000000001</v>
      </c>
      <c r="K46" s="218">
        <v>3.4</v>
      </c>
      <c r="L46" s="219">
        <v>3.6</v>
      </c>
      <c r="M46" s="220">
        <v>3.3</v>
      </c>
      <c r="N46" s="220">
        <v>3.1</v>
      </c>
      <c r="O46" s="221">
        <f t="shared" si="7"/>
        <v>3.35</v>
      </c>
      <c r="P46" s="225">
        <f t="shared" si="8"/>
        <v>5.5500000000000007</v>
      </c>
      <c r="Q46" s="219"/>
      <c r="R46" s="209">
        <f t="shared" si="12"/>
        <v>8.65</v>
      </c>
      <c r="S46" s="21">
        <f>R22+R46</f>
        <v>17.299999999999997</v>
      </c>
      <c r="T46" s="17">
        <f>RANK(R46,$R$33:$R$53)</f>
        <v>4</v>
      </c>
      <c r="U46" s="22">
        <f>RANK(S46,$S$33:$S$53)</f>
        <v>2</v>
      </c>
      <c r="W46" s="31" t="str">
        <f t="shared" si="9"/>
        <v>obruč</v>
      </c>
      <c r="X46" s="27">
        <f t="shared" si="10"/>
        <v>3.1</v>
      </c>
      <c r="Y46" s="27">
        <f t="shared" si="11"/>
        <v>5.5500000000000007</v>
      </c>
      <c r="Z46" s="27">
        <f t="shared" si="11"/>
        <v>0</v>
      </c>
      <c r="AA46" s="27">
        <f t="shared" si="11"/>
        <v>8.65</v>
      </c>
      <c r="AB46" s="27">
        <f t="shared" si="11"/>
        <v>17.299999999999997</v>
      </c>
    </row>
    <row r="47" spans="1:28" ht="24.95" customHeight="1">
      <c r="A47" s="28">
        <f>Seznam!B153</f>
        <v>22</v>
      </c>
      <c r="B47" s="238" t="str">
        <f>Seznam!C153</f>
        <v>Janoušková Tereza</v>
      </c>
      <c r="C47" s="238">
        <f>Seznam!D153</f>
        <v>2005</v>
      </c>
      <c r="D47" s="238" t="str">
        <f>Seznam!E153</f>
        <v>SK MG Mantila Brno</v>
      </c>
      <c r="E47" s="238" t="str">
        <f>Seznam!F153</f>
        <v>CZE</v>
      </c>
      <c r="F47" s="197" t="s">
        <v>1619</v>
      </c>
      <c r="G47" s="204">
        <v>0.6</v>
      </c>
      <c r="H47" s="205">
        <v>1.1000000000000001</v>
      </c>
      <c r="I47" s="206">
        <f t="shared" si="6"/>
        <v>1.7000000000000002</v>
      </c>
      <c r="J47" s="217">
        <v>1.3</v>
      </c>
      <c r="K47" s="218">
        <v>3.4</v>
      </c>
      <c r="L47" s="219">
        <v>5.5</v>
      </c>
      <c r="M47" s="220">
        <v>3.9</v>
      </c>
      <c r="N47" s="220">
        <v>4.5</v>
      </c>
      <c r="O47" s="221">
        <f t="shared" si="7"/>
        <v>4.2</v>
      </c>
      <c r="P47" s="225">
        <f t="shared" si="8"/>
        <v>4.4999999999999991</v>
      </c>
      <c r="Q47" s="219"/>
      <c r="R47" s="209">
        <f t="shared" si="12"/>
        <v>6.1999999999999993</v>
      </c>
      <c r="S47" s="21">
        <f>R23+R47</f>
        <v>12.95</v>
      </c>
      <c r="T47" s="17">
        <f>RANK(R47,$R$33:$R$53)</f>
        <v>11</v>
      </c>
      <c r="U47" s="22">
        <f>RANK(S47,$S$33:$S$53)</f>
        <v>11</v>
      </c>
      <c r="W47" s="31" t="str">
        <f t="shared" si="9"/>
        <v>míč</v>
      </c>
      <c r="X47" s="27">
        <f t="shared" si="10"/>
        <v>1.7000000000000002</v>
      </c>
      <c r="Y47" s="27">
        <f t="shared" si="11"/>
        <v>4.4999999999999991</v>
      </c>
      <c r="Z47" s="27">
        <f t="shared" si="11"/>
        <v>0</v>
      </c>
      <c r="AA47" s="27">
        <f t="shared" si="11"/>
        <v>6.1999999999999993</v>
      </c>
      <c r="AB47" s="27">
        <f t="shared" si="11"/>
        <v>12.95</v>
      </c>
    </row>
    <row r="48" spans="1:28" ht="24.95" customHeight="1">
      <c r="A48" s="28">
        <f>Seznam!B154</f>
        <v>23</v>
      </c>
      <c r="B48" s="238" t="str">
        <f>Seznam!C154</f>
        <v>Szmeková Jolana</v>
      </c>
      <c r="C48" s="238">
        <f>Seznam!D154</f>
        <v>0</v>
      </c>
      <c r="D48" s="238" t="str">
        <f>Seznam!E154</f>
        <v>SK Provo Brno</v>
      </c>
      <c r="E48" s="238" t="str">
        <f>Seznam!F154</f>
        <v>CZE</v>
      </c>
      <c r="F48" s="197" t="s">
        <v>1607</v>
      </c>
      <c r="G48" s="204">
        <v>0.5</v>
      </c>
      <c r="H48" s="205">
        <v>0.8</v>
      </c>
      <c r="I48" s="206">
        <f t="shared" si="6"/>
        <v>1.3</v>
      </c>
      <c r="J48" s="217">
        <v>2.2999999999999998</v>
      </c>
      <c r="K48" s="218">
        <v>5.9</v>
      </c>
      <c r="L48" s="219">
        <v>5.4</v>
      </c>
      <c r="M48" s="220">
        <v>5.2</v>
      </c>
      <c r="N48" s="220">
        <v>5.5</v>
      </c>
      <c r="O48" s="221">
        <f t="shared" si="7"/>
        <v>5.45</v>
      </c>
      <c r="P48" s="225">
        <f t="shared" si="8"/>
        <v>2.25</v>
      </c>
      <c r="Q48" s="219">
        <v>0.6</v>
      </c>
      <c r="R48" s="209">
        <f t="shared" si="12"/>
        <v>2.9499999999999997</v>
      </c>
      <c r="S48" s="21">
        <f>R24+R48</f>
        <v>7.25</v>
      </c>
      <c r="T48" s="17">
        <f>RANK(R48,$R$33:$R$53)</f>
        <v>18</v>
      </c>
      <c r="U48" s="22">
        <f>RANK(S48,$S$33:$S$53)</f>
        <v>21</v>
      </c>
      <c r="W48" s="31" t="str">
        <f t="shared" si="9"/>
        <v>obruč</v>
      </c>
      <c r="X48" s="27">
        <f t="shared" si="10"/>
        <v>1.3</v>
      </c>
      <c r="Y48" s="27">
        <f t="shared" si="11"/>
        <v>2.25</v>
      </c>
      <c r="Z48" s="27">
        <f t="shared" si="11"/>
        <v>0.6</v>
      </c>
      <c r="AA48" s="27">
        <f t="shared" si="11"/>
        <v>2.9499999999999997</v>
      </c>
      <c r="AB48" s="27">
        <f t="shared" si="11"/>
        <v>7.25</v>
      </c>
    </row>
    <row r="49" spans="1:28" ht="24.95" customHeight="1">
      <c r="A49" s="28">
        <f>Seznam!B155</f>
        <v>24</v>
      </c>
      <c r="B49" s="238" t="str">
        <f>Seznam!C155</f>
        <v>Sommerbichler Lena</v>
      </c>
      <c r="C49" s="238">
        <f>Seznam!D155</f>
        <v>2005</v>
      </c>
      <c r="D49" s="238" t="str">
        <f>Seznam!E155</f>
        <v>Sportunion Rauris</v>
      </c>
      <c r="E49" s="238" t="str">
        <f>Seznam!F155</f>
        <v>AUT</v>
      </c>
      <c r="F49" s="197" t="s">
        <v>1607</v>
      </c>
      <c r="G49" s="204">
        <v>0.5</v>
      </c>
      <c r="H49" s="205">
        <v>1.4</v>
      </c>
      <c r="I49" s="206">
        <f t="shared" si="6"/>
        <v>1.9</v>
      </c>
      <c r="J49" s="217">
        <v>2.4</v>
      </c>
      <c r="K49" s="218">
        <v>4.2</v>
      </c>
      <c r="L49" s="219">
        <v>3.8</v>
      </c>
      <c r="M49" s="220">
        <v>3.9</v>
      </c>
      <c r="N49" s="220">
        <v>4.3</v>
      </c>
      <c r="O49" s="221">
        <f t="shared" si="7"/>
        <v>4.05</v>
      </c>
      <c r="P49" s="225">
        <f t="shared" si="8"/>
        <v>3.55</v>
      </c>
      <c r="Q49" s="219"/>
      <c r="R49" s="209">
        <f t="shared" si="12"/>
        <v>5.4499999999999993</v>
      </c>
      <c r="S49" s="21">
        <f>R25+R49</f>
        <v>10.95</v>
      </c>
      <c r="T49" s="17">
        <f>RANK(R49,$R$33:$R$53)</f>
        <v>13</v>
      </c>
      <c r="U49" s="22">
        <f>RANK(S49,$S$33:$S$53)</f>
        <v>14</v>
      </c>
      <c r="W49" s="31" t="str">
        <f t="shared" si="9"/>
        <v>obruč</v>
      </c>
      <c r="X49" s="27">
        <f t="shared" si="10"/>
        <v>1.9</v>
      </c>
      <c r="Y49" s="27">
        <f t="shared" si="11"/>
        <v>3.55</v>
      </c>
      <c r="Z49" s="27">
        <f t="shared" si="11"/>
        <v>0</v>
      </c>
      <c r="AA49" s="27">
        <f t="shared" si="11"/>
        <v>5.4499999999999993</v>
      </c>
      <c r="AB49" s="27">
        <f t="shared" si="11"/>
        <v>10.95</v>
      </c>
    </row>
    <row r="50" spans="1:28" ht="24.95" customHeight="1">
      <c r="A50" s="28">
        <f>Seznam!B156</f>
        <v>25</v>
      </c>
      <c r="B50" s="238" t="str">
        <f>Seznam!C156</f>
        <v>Kutišová Tereza</v>
      </c>
      <c r="C50" s="238">
        <f>Seznam!D156</f>
        <v>2003</v>
      </c>
      <c r="D50" s="238" t="str">
        <f>Seznam!E156</f>
        <v>RG Proactive Milevsko</v>
      </c>
      <c r="E50" s="238" t="str">
        <f>Seznam!F156</f>
        <v>CZE</v>
      </c>
      <c r="F50" s="197" t="s">
        <v>1607</v>
      </c>
      <c r="G50" s="204">
        <v>1.6</v>
      </c>
      <c r="H50" s="205">
        <v>3</v>
      </c>
      <c r="I50" s="206">
        <f t="shared" si="6"/>
        <v>4.5999999999999996</v>
      </c>
      <c r="J50" s="217">
        <v>0.6</v>
      </c>
      <c r="K50" s="218">
        <v>0.8</v>
      </c>
      <c r="L50" s="219">
        <v>3.2</v>
      </c>
      <c r="M50" s="220">
        <v>2.8</v>
      </c>
      <c r="N50" s="220">
        <v>4.3</v>
      </c>
      <c r="O50" s="221">
        <f t="shared" si="7"/>
        <v>3</v>
      </c>
      <c r="P50" s="225">
        <f t="shared" si="8"/>
        <v>6.4</v>
      </c>
      <c r="Q50" s="219"/>
      <c r="R50" s="209">
        <f t="shared" si="12"/>
        <v>11</v>
      </c>
      <c r="S50" s="21">
        <f>R26+R50</f>
        <v>17.149999999999999</v>
      </c>
      <c r="T50" s="17">
        <f>RANK(R50,$R$33:$R$53)</f>
        <v>2</v>
      </c>
      <c r="U50" s="22">
        <f>RANK(S50,$S$33:$S$53)</f>
        <v>3</v>
      </c>
      <c r="W50" s="31" t="str">
        <f t="shared" si="9"/>
        <v>obruč</v>
      </c>
      <c r="X50" s="27">
        <f t="shared" si="10"/>
        <v>4.5999999999999996</v>
      </c>
      <c r="Y50" s="27">
        <f t="shared" si="11"/>
        <v>6.4</v>
      </c>
      <c r="Z50" s="27">
        <f t="shared" si="11"/>
        <v>0</v>
      </c>
      <c r="AA50" s="27">
        <f t="shared" si="11"/>
        <v>11</v>
      </c>
      <c r="AB50" s="27">
        <f t="shared" si="11"/>
        <v>17.149999999999999</v>
      </c>
    </row>
    <row r="51" spans="1:28" ht="24.95" customHeight="1">
      <c r="A51" s="28">
        <f>Seznam!B157</f>
        <v>26</v>
      </c>
      <c r="B51" s="238" t="str">
        <f>Seznam!C157</f>
        <v>Točíková Tereza</v>
      </c>
      <c r="C51" s="238">
        <f>Seznam!D157</f>
        <v>2005</v>
      </c>
      <c r="D51" s="238" t="str">
        <f>Seznam!E157</f>
        <v>SK MG Mantila Brno</v>
      </c>
      <c r="E51" s="238" t="str">
        <f>Seznam!F157</f>
        <v>CZE</v>
      </c>
      <c r="F51" s="197" t="s">
        <v>1619</v>
      </c>
      <c r="G51" s="204">
        <v>0.3</v>
      </c>
      <c r="H51" s="205">
        <v>1.7</v>
      </c>
      <c r="I51" s="206">
        <f t="shared" si="6"/>
        <v>2</v>
      </c>
      <c r="J51" s="217">
        <v>0.8</v>
      </c>
      <c r="K51" s="218">
        <v>5.2</v>
      </c>
      <c r="L51" s="219">
        <v>4.4000000000000004</v>
      </c>
      <c r="M51" s="220">
        <v>4</v>
      </c>
      <c r="N51" s="220">
        <v>3.5</v>
      </c>
      <c r="O51" s="221">
        <f t="shared" si="7"/>
        <v>4.2</v>
      </c>
      <c r="P51" s="225">
        <f t="shared" si="8"/>
        <v>4.9999999999999991</v>
      </c>
      <c r="Q51" s="219"/>
      <c r="R51" s="209">
        <f t="shared" si="12"/>
        <v>6.9999999999999991</v>
      </c>
      <c r="S51" s="21">
        <f>R27+R51</f>
        <v>13.8</v>
      </c>
      <c r="T51" s="17">
        <f>RANK(R51,$R$33:$R$53)</f>
        <v>7</v>
      </c>
      <c r="U51" s="22">
        <f>RANK(S51,$S$33:$S$53)</f>
        <v>7</v>
      </c>
      <c r="W51" s="31" t="str">
        <f t="shared" si="9"/>
        <v>míč</v>
      </c>
      <c r="X51" s="27">
        <f t="shared" si="10"/>
        <v>2</v>
      </c>
      <c r="Y51" s="27">
        <f t="shared" si="11"/>
        <v>4.9999999999999991</v>
      </c>
      <c r="Z51" s="27">
        <f t="shared" si="11"/>
        <v>0</v>
      </c>
      <c r="AA51" s="27">
        <f t="shared" si="11"/>
        <v>6.9999999999999991</v>
      </c>
      <c r="AB51" s="27">
        <f t="shared" si="11"/>
        <v>13.8</v>
      </c>
    </row>
    <row r="52" spans="1:28" ht="24.95" customHeight="1">
      <c r="A52" s="28">
        <f>Seznam!B158</f>
        <v>29</v>
      </c>
      <c r="B52" s="238" t="str">
        <f>Seznam!C158</f>
        <v>Preiningerová Sára</v>
      </c>
      <c r="C52" s="238">
        <f>Seznam!D158</f>
        <v>2004</v>
      </c>
      <c r="D52" s="238" t="str">
        <f>Seznam!E158</f>
        <v>TJ SPKV</v>
      </c>
      <c r="E52" s="238" t="str">
        <f>Seznam!F158</f>
        <v>CZE</v>
      </c>
      <c r="F52" s="197" t="s">
        <v>1607</v>
      </c>
      <c r="G52" s="204">
        <v>0.7</v>
      </c>
      <c r="H52" s="205">
        <v>0.2</v>
      </c>
      <c r="I52" s="206">
        <f t="shared" si="6"/>
        <v>0.89999999999999991</v>
      </c>
      <c r="J52" s="217">
        <v>2.6</v>
      </c>
      <c r="K52" s="218">
        <v>4.9000000000000004</v>
      </c>
      <c r="L52" s="219">
        <v>4.8</v>
      </c>
      <c r="M52" s="220">
        <v>5.6</v>
      </c>
      <c r="N52" s="220">
        <v>6.2</v>
      </c>
      <c r="O52" s="221">
        <f t="shared" si="7"/>
        <v>5.25</v>
      </c>
      <c r="P52" s="225">
        <f t="shared" si="8"/>
        <v>2.1500000000000004</v>
      </c>
      <c r="Q52" s="219">
        <v>0.6</v>
      </c>
      <c r="R52" s="209">
        <f t="shared" si="12"/>
        <v>2.4500000000000002</v>
      </c>
      <c r="S52" s="21">
        <f>R28+R52</f>
        <v>10.55</v>
      </c>
      <c r="T52" s="17">
        <f>RANK(R52,$R$33:$R$53)</f>
        <v>20</v>
      </c>
      <c r="U52" s="22">
        <f>RANK(S52,$S$33:$S$53)</f>
        <v>16</v>
      </c>
      <c r="W52" s="31" t="str">
        <f t="shared" si="9"/>
        <v>obruč</v>
      </c>
      <c r="X52" s="27">
        <f t="shared" si="10"/>
        <v>0.89999999999999991</v>
      </c>
      <c r="Y52" s="27">
        <f t="shared" si="11"/>
        <v>2.1500000000000004</v>
      </c>
      <c r="Z52" s="27">
        <f t="shared" si="11"/>
        <v>0.6</v>
      </c>
      <c r="AA52" s="27">
        <f t="shared" si="11"/>
        <v>2.4500000000000002</v>
      </c>
      <c r="AB52" s="27">
        <f t="shared" si="11"/>
        <v>10.55</v>
      </c>
    </row>
    <row r="53" spans="1:28" ht="24.95" customHeight="1">
      <c r="A53" s="28">
        <f>Seznam!B159</f>
        <v>30</v>
      </c>
      <c r="B53" s="238" t="str">
        <f>Seznam!C159</f>
        <v>Avtová Diana</v>
      </c>
      <c r="C53" s="238">
        <f>Seznam!D159</f>
        <v>0</v>
      </c>
      <c r="D53" s="238" t="str">
        <f>Seznam!E159</f>
        <v>Sokol Praha VII</v>
      </c>
      <c r="E53" s="238" t="str">
        <f>Seznam!F159</f>
        <v>CZE</v>
      </c>
      <c r="F53" s="197" t="s">
        <v>1607</v>
      </c>
      <c r="G53" s="204">
        <v>2.6</v>
      </c>
      <c r="H53" s="205">
        <v>2.1</v>
      </c>
      <c r="I53" s="206">
        <f t="shared" si="6"/>
        <v>4.7</v>
      </c>
      <c r="J53" s="217">
        <v>0.5</v>
      </c>
      <c r="K53" s="218">
        <v>3.2</v>
      </c>
      <c r="L53" s="219">
        <v>2.2999999999999998</v>
      </c>
      <c r="M53" s="220">
        <v>3.5</v>
      </c>
      <c r="N53" s="220">
        <v>1.5</v>
      </c>
      <c r="O53" s="221">
        <f t="shared" si="7"/>
        <v>2.75</v>
      </c>
      <c r="P53" s="225">
        <f t="shared" si="8"/>
        <v>6.75</v>
      </c>
      <c r="Q53" s="219"/>
      <c r="R53" s="209">
        <f t="shared" si="12"/>
        <v>11.45</v>
      </c>
      <c r="S53" s="21">
        <f>R29+R53</f>
        <v>23.15</v>
      </c>
      <c r="T53" s="17">
        <f>RANK(R53,$R$33:$R$53)</f>
        <v>1</v>
      </c>
      <c r="U53" s="22">
        <f>RANK(S53,$S$33:$S$53)</f>
        <v>1</v>
      </c>
      <c r="W53" s="31" t="str">
        <f t="shared" si="9"/>
        <v>obruč</v>
      </c>
      <c r="X53" s="27">
        <f t="shared" si="10"/>
        <v>4.7</v>
      </c>
      <c r="Y53" s="27">
        <f t="shared" si="11"/>
        <v>6.75</v>
      </c>
      <c r="Z53" s="27">
        <f t="shared" si="11"/>
        <v>0</v>
      </c>
      <c r="AA53" s="27">
        <f t="shared" si="11"/>
        <v>11.45</v>
      </c>
      <c r="AB53" s="27">
        <f t="shared" si="11"/>
        <v>23.15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31:T32"/>
    <mergeCell ref="U31:U32"/>
    <mergeCell ref="A31:A32"/>
    <mergeCell ref="B31:B32"/>
    <mergeCell ref="C31:C32"/>
    <mergeCell ref="D31:D32"/>
    <mergeCell ref="E31:E32"/>
    <mergeCell ref="F31:F32"/>
  </mergeCells>
  <phoneticPr fontId="13" type="noConversion"/>
  <conditionalFormatting sqref="J33:N53 G33:H53 G9:H29 J9:N29">
    <cfRule type="cellIs" dxfId="7" priority="1" stopIfTrue="1" operator="equal">
      <formula>0</formula>
    </cfRule>
  </conditionalFormatting>
  <conditionalFormatting sqref="I33:I53 I9:I29">
    <cfRule type="cellIs" dxfId="6" priority="2" stopIfTrue="1" operator="equal">
      <formula>0</formula>
    </cfRule>
    <cfRule type="cellIs" dxfId="5" priority="3" stopIfTrue="1" operator="greaterThan">
      <formula>-100</formula>
    </cfRule>
  </conditionalFormatting>
  <conditionalFormatting sqref="O33:O53 O9:O29">
    <cfRule type="cellIs" dxfId="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F28" sqref="F28"/>
    </sheetView>
  </sheetViews>
  <sheetFormatPr defaultRowHeight="12.75"/>
  <cols>
    <col min="1" max="1" width="12.7109375" bestFit="1" customWidth="1"/>
    <col min="2" max="2" width="59.5703125" bestFit="1" customWidth="1"/>
    <col min="3" max="3" width="8.42578125" bestFit="1" customWidth="1"/>
    <col min="4" max="7" width="25.7109375" customWidth="1"/>
  </cols>
  <sheetData>
    <row r="1" spans="1:7">
      <c r="A1" s="40" t="s">
        <v>194</v>
      </c>
      <c r="B1" s="38" t="s">
        <v>1408</v>
      </c>
    </row>
    <row r="2" spans="1:7">
      <c r="A2" s="40" t="s">
        <v>195</v>
      </c>
      <c r="B2" s="38" t="s">
        <v>197</v>
      </c>
    </row>
    <row r="3" spans="1:7">
      <c r="A3" s="40" t="s">
        <v>196</v>
      </c>
      <c r="B3" s="252" t="s">
        <v>1409</v>
      </c>
    </row>
    <row r="5" spans="1:7">
      <c r="A5" s="40" t="s">
        <v>198</v>
      </c>
      <c r="B5" s="40" t="s">
        <v>199</v>
      </c>
      <c r="C5" s="40" t="s">
        <v>1041</v>
      </c>
      <c r="D5" s="40" t="s">
        <v>1035</v>
      </c>
      <c r="E5" s="40" t="s">
        <v>1038</v>
      </c>
      <c r="F5" s="40" t="s">
        <v>1039</v>
      </c>
      <c r="G5" s="40" t="s">
        <v>1040</v>
      </c>
    </row>
    <row r="6" spans="1:7">
      <c r="A6" s="41">
        <v>1</v>
      </c>
      <c r="B6" s="38" t="s">
        <v>1396</v>
      </c>
      <c r="C6" s="39">
        <v>1</v>
      </c>
      <c r="D6" s="38" t="s">
        <v>1036</v>
      </c>
      <c r="E6" s="38" t="s">
        <v>200</v>
      </c>
      <c r="F6" s="38" t="s">
        <v>200</v>
      </c>
      <c r="G6" s="38" t="s">
        <v>200</v>
      </c>
    </row>
    <row r="7" spans="1:7">
      <c r="A7" s="41">
        <v>2</v>
      </c>
      <c r="B7" s="38" t="s">
        <v>1397</v>
      </c>
      <c r="C7" s="39">
        <v>1</v>
      </c>
      <c r="D7" s="38" t="s">
        <v>1036</v>
      </c>
      <c r="E7" s="38" t="s">
        <v>200</v>
      </c>
      <c r="F7" s="38" t="s">
        <v>200</v>
      </c>
      <c r="G7" s="38" t="s">
        <v>200</v>
      </c>
    </row>
    <row r="8" spans="1:7">
      <c r="A8" s="41">
        <v>3</v>
      </c>
      <c r="B8" s="38" t="s">
        <v>1398</v>
      </c>
      <c r="C8" s="39">
        <v>1</v>
      </c>
      <c r="D8" s="38" t="s">
        <v>1036</v>
      </c>
      <c r="E8" s="38" t="s">
        <v>200</v>
      </c>
      <c r="F8" s="38" t="s">
        <v>200</v>
      </c>
      <c r="G8" s="38" t="s">
        <v>200</v>
      </c>
    </row>
    <row r="9" spans="1:7">
      <c r="A9" s="41">
        <v>4</v>
      </c>
      <c r="B9" s="38" t="s">
        <v>1380</v>
      </c>
      <c r="C9" s="39">
        <v>2</v>
      </c>
      <c r="D9" s="38" t="s">
        <v>1036</v>
      </c>
      <c r="E9" s="38" t="s">
        <v>1037</v>
      </c>
      <c r="F9" s="38" t="s">
        <v>200</v>
      </c>
      <c r="G9" s="38" t="s">
        <v>200</v>
      </c>
    </row>
    <row r="10" spans="1:7">
      <c r="A10" s="41">
        <v>5</v>
      </c>
      <c r="B10" s="38" t="s">
        <v>1381</v>
      </c>
      <c r="C10" s="39">
        <v>2</v>
      </c>
      <c r="D10" s="38" t="s">
        <v>1403</v>
      </c>
      <c r="E10" s="38" t="s">
        <v>1037</v>
      </c>
      <c r="F10" s="38" t="s">
        <v>200</v>
      </c>
      <c r="G10" s="38" t="s">
        <v>200</v>
      </c>
    </row>
    <row r="11" spans="1:7">
      <c r="A11" s="41">
        <v>6</v>
      </c>
      <c r="B11" s="38" t="s">
        <v>1399</v>
      </c>
      <c r="C11" s="39">
        <v>2</v>
      </c>
      <c r="D11" s="38" t="s">
        <v>1404</v>
      </c>
      <c r="E11" s="38" t="s">
        <v>1037</v>
      </c>
      <c r="F11" s="38" t="s">
        <v>200</v>
      </c>
      <c r="G11" s="38" t="s">
        <v>200</v>
      </c>
    </row>
    <row r="12" spans="1:7">
      <c r="A12" s="41">
        <v>7</v>
      </c>
      <c r="B12" s="38" t="s">
        <v>1400</v>
      </c>
      <c r="C12" s="39">
        <v>2</v>
      </c>
      <c r="D12" s="38" t="s">
        <v>1405</v>
      </c>
      <c r="E12" s="38" t="s">
        <v>1037</v>
      </c>
      <c r="F12" s="38" t="s">
        <v>200</v>
      </c>
      <c r="G12" s="38" t="s">
        <v>200</v>
      </c>
    </row>
    <row r="13" spans="1:7">
      <c r="A13" s="41">
        <v>8</v>
      </c>
      <c r="B13" s="38" t="s">
        <v>1401</v>
      </c>
      <c r="C13" s="39">
        <v>2</v>
      </c>
      <c r="D13" s="38" t="s">
        <v>1403</v>
      </c>
      <c r="E13" s="38" t="s">
        <v>1037</v>
      </c>
      <c r="F13" s="38" t="s">
        <v>200</v>
      </c>
      <c r="G13" s="38" t="s">
        <v>200</v>
      </c>
    </row>
    <row r="14" spans="1:7">
      <c r="A14" s="41">
        <v>9</v>
      </c>
      <c r="B14" s="38" t="s">
        <v>1402</v>
      </c>
      <c r="C14" s="39">
        <v>2</v>
      </c>
      <c r="D14" s="38" t="s">
        <v>1406</v>
      </c>
      <c r="E14" s="38" t="s">
        <v>1037</v>
      </c>
      <c r="F14" s="38" t="s">
        <v>200</v>
      </c>
      <c r="G14" s="38" t="s">
        <v>200</v>
      </c>
    </row>
    <row r="15" spans="1:7">
      <c r="A15" s="41">
        <v>10</v>
      </c>
      <c r="B15" s="38" t="s">
        <v>1379</v>
      </c>
      <c r="C15" s="39">
        <v>2</v>
      </c>
      <c r="D15" s="38" t="s">
        <v>1407</v>
      </c>
      <c r="E15" s="38" t="s">
        <v>1037</v>
      </c>
      <c r="F15" s="38" t="s">
        <v>200</v>
      </c>
      <c r="G15" s="38" t="s">
        <v>200</v>
      </c>
    </row>
    <row r="19" spans="2:3" ht="15.75">
      <c r="B19" s="198"/>
    </row>
    <row r="20" spans="2:3" ht="15.75">
      <c r="B20" s="198"/>
    </row>
    <row r="21" spans="2:3" ht="15.75">
      <c r="B21" s="198"/>
    </row>
    <row r="22" spans="2:3" ht="15.75">
      <c r="B22" s="198"/>
    </row>
    <row r="23" spans="2:3" ht="15.75">
      <c r="B23" s="198"/>
    </row>
    <row r="24" spans="2:3" ht="15.75">
      <c r="B24" s="198"/>
    </row>
    <row r="25" spans="2:3" ht="15.75">
      <c r="B25" s="198"/>
    </row>
    <row r="26" spans="2:3" ht="15.75">
      <c r="B26" s="198"/>
    </row>
    <row r="27" spans="2:3" ht="15.75">
      <c r="B27" s="198"/>
      <c r="C27" s="198"/>
    </row>
    <row r="28" spans="2:3" ht="15.75">
      <c r="B28" s="198"/>
      <c r="C28" s="198"/>
    </row>
    <row r="29" spans="2:3" ht="15.75">
      <c r="B29" s="198"/>
    </row>
  </sheetData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opLeftCell="E22" workbookViewId="0">
      <selection activeCell="V28" sqref="V28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07" t="s">
        <v>1054</v>
      </c>
      <c r="O1" s="158" t="s">
        <v>11</v>
      </c>
      <c r="P1" s="1"/>
      <c r="Q1" s="243" t="s">
        <v>1267</v>
      </c>
      <c r="R1" s="244"/>
      <c r="S1" s="244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6">
        <v>4</v>
      </c>
      <c r="P2" s="1"/>
      <c r="Q2" s="243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pohárek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_kat9</f>
        <v>10.kategorie - Dorostenky, ročník 2002 a starší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5.května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26" t="str">
        <f>Kat9S1</f>
        <v>sestava s obručí</v>
      </c>
      <c r="H7" s="227"/>
      <c r="I7" s="16"/>
      <c r="J7" s="16"/>
      <c r="K7" s="16"/>
      <c r="L7" s="16"/>
      <c r="M7" s="16"/>
      <c r="N7" s="16"/>
      <c r="O7" s="16"/>
      <c r="P7" s="16"/>
      <c r="Q7" s="16"/>
      <c r="R7" s="16"/>
      <c r="S7" s="228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24" t="s">
        <v>1257</v>
      </c>
      <c r="H8" s="222" t="s">
        <v>1262</v>
      </c>
      <c r="I8" s="223" t="s">
        <v>8</v>
      </c>
      <c r="J8" s="15" t="s">
        <v>1258</v>
      </c>
      <c r="K8" s="15" t="s">
        <v>9</v>
      </c>
      <c r="L8" s="15" t="s">
        <v>10</v>
      </c>
      <c r="M8" s="15" t="s">
        <v>1259</v>
      </c>
      <c r="N8" s="15" t="s">
        <v>1260</v>
      </c>
      <c r="O8" s="223" t="s">
        <v>1261</v>
      </c>
      <c r="P8" s="15" t="s">
        <v>11</v>
      </c>
      <c r="Q8" s="229" t="s">
        <v>5</v>
      </c>
      <c r="R8" s="223" t="s">
        <v>6</v>
      </c>
      <c r="S8" s="230" t="s">
        <v>13</v>
      </c>
      <c r="T8" s="459"/>
      <c r="U8" s="455"/>
      <c r="W8" s="30" t="s">
        <v>192</v>
      </c>
      <c r="X8" s="30" t="s">
        <v>8</v>
      </c>
      <c r="Y8" s="30" t="s">
        <v>11</v>
      </c>
      <c r="Z8" s="30" t="s">
        <v>193</v>
      </c>
      <c r="AA8" s="30" t="s">
        <v>13</v>
      </c>
    </row>
    <row r="9" spans="1:27" ht="24.95" customHeight="1">
      <c r="A9" s="28">
        <f>Seznam!B161</f>
        <v>2</v>
      </c>
      <c r="B9" s="238" t="str">
        <f>Seznam!C161</f>
        <v>Hájková Nicol</v>
      </c>
      <c r="C9" s="238">
        <f>Seznam!D161</f>
        <v>2000</v>
      </c>
      <c r="D9" s="238" t="str">
        <f>Seznam!E161</f>
        <v>SK MG Mantila Brno</v>
      </c>
      <c r="E9" s="238" t="str">
        <f>Seznam!F161</f>
        <v>CZE</v>
      </c>
      <c r="F9" s="9"/>
      <c r="G9" s="204">
        <v>1.5</v>
      </c>
      <c r="H9" s="205">
        <v>2</v>
      </c>
      <c r="I9" s="206">
        <f t="shared" ref="I9:I16" si="0">G9+H9</f>
        <v>3.5</v>
      </c>
      <c r="J9" s="217">
        <v>0.3</v>
      </c>
      <c r="K9" s="218">
        <v>3.3</v>
      </c>
      <c r="L9" s="219">
        <v>3.6</v>
      </c>
      <c r="M9" s="220">
        <v>2.5</v>
      </c>
      <c r="N9" s="220">
        <v>2.1</v>
      </c>
      <c r="O9" s="221">
        <f t="shared" ref="O9:O16" si="1">IF($O$2=2,TRUNC(SUM(K9:L9)/2*1000)/1000,IF($O$2=3,TRUNC(SUM(K9:M9)/3*1000)/1000,IF($O$2=4,TRUNC(MEDIAN(K9:N9)*1000)/1000,"???")))</f>
        <v>2.9</v>
      </c>
      <c r="P9" s="225">
        <f t="shared" ref="P9:P16" si="2">IF(AND(J9=0,O9=0),0,IF(($Q$2-J9-O9)&lt;0,0,$Q$2-J9-O9))</f>
        <v>6.7999999999999989</v>
      </c>
      <c r="Q9" s="219"/>
      <c r="R9" s="209">
        <f t="shared" ref="R9:R16" si="3">I9+P9-Q9</f>
        <v>10.299999999999999</v>
      </c>
      <c r="S9" s="21" t="s">
        <v>200</v>
      </c>
      <c r="T9" s="17">
        <f>RANK(R9,$R$9:$R$16)</f>
        <v>4</v>
      </c>
      <c r="U9" s="242" t="s">
        <v>200</v>
      </c>
      <c r="W9" s="31"/>
      <c r="X9" s="27">
        <f t="shared" ref="X9:X16" si="4">I9</f>
        <v>3.5</v>
      </c>
      <c r="Y9" s="27">
        <f t="shared" ref="Y9:Y16" si="5">P9</f>
        <v>6.7999999999999989</v>
      </c>
      <c r="Z9" s="27">
        <f t="shared" ref="Z9:Z16" si="6">Q9</f>
        <v>0</v>
      </c>
      <c r="AA9" s="27">
        <f t="shared" ref="AA9:AA16" si="7">R9</f>
        <v>10.299999999999999</v>
      </c>
    </row>
    <row r="10" spans="1:27" ht="24.95" customHeight="1">
      <c r="A10" s="28">
        <f>Seznam!B162</f>
        <v>4</v>
      </c>
      <c r="B10" s="238" t="str">
        <f>Seznam!C162</f>
        <v>Toušová Lucie</v>
      </c>
      <c r="C10" s="238">
        <f>Seznam!D162</f>
        <v>2000</v>
      </c>
      <c r="D10" s="238" t="str">
        <f>Seznam!E162</f>
        <v>GSK Ústí nad Labem</v>
      </c>
      <c r="E10" s="238" t="str">
        <f>Seznam!F162</f>
        <v>CZE</v>
      </c>
      <c r="F10" s="9"/>
      <c r="G10" s="204">
        <v>0.6</v>
      </c>
      <c r="H10" s="205">
        <v>1.6</v>
      </c>
      <c r="I10" s="206">
        <f t="shared" si="0"/>
        <v>2.2000000000000002</v>
      </c>
      <c r="J10" s="217">
        <v>0.9</v>
      </c>
      <c r="K10" s="218">
        <v>3.8</v>
      </c>
      <c r="L10" s="219">
        <v>3.1</v>
      </c>
      <c r="M10" s="220">
        <v>3.5</v>
      </c>
      <c r="N10" s="220">
        <v>3.5</v>
      </c>
      <c r="O10" s="221">
        <f t="shared" si="1"/>
        <v>3.5</v>
      </c>
      <c r="P10" s="225">
        <f t="shared" si="2"/>
        <v>5.6</v>
      </c>
      <c r="Q10" s="219"/>
      <c r="R10" s="209">
        <f t="shared" si="3"/>
        <v>7.8</v>
      </c>
      <c r="S10" s="21" t="s">
        <v>200</v>
      </c>
      <c r="T10" s="17">
        <f>RANK(R10,$R$9:$R$16)</f>
        <v>7</v>
      </c>
      <c r="U10" s="242" t="s">
        <v>200</v>
      </c>
      <c r="W10" s="31"/>
      <c r="X10" s="27">
        <f t="shared" si="4"/>
        <v>2.2000000000000002</v>
      </c>
      <c r="Y10" s="27">
        <f t="shared" si="5"/>
        <v>5.6</v>
      </c>
      <c r="Z10" s="27">
        <f t="shared" si="6"/>
        <v>0</v>
      </c>
      <c r="AA10" s="27">
        <f t="shared" si="7"/>
        <v>7.8</v>
      </c>
    </row>
    <row r="11" spans="1:27" ht="24.95" customHeight="1">
      <c r="A11" s="28">
        <f>Seznam!B163</f>
        <v>5</v>
      </c>
      <c r="B11" s="238" t="str">
        <f>Seznam!C163</f>
        <v>Cajthamlová Michaela</v>
      </c>
      <c r="C11" s="238">
        <f>Seznam!D163</f>
        <v>2001</v>
      </c>
      <c r="D11" s="238" t="str">
        <f>Seznam!E163</f>
        <v>SK GymŠarm Plzeň</v>
      </c>
      <c r="E11" s="238" t="str">
        <f>Seznam!F163</f>
        <v>CZE</v>
      </c>
      <c r="F11" s="9"/>
      <c r="G11" s="204">
        <v>1.1000000000000001</v>
      </c>
      <c r="H11" s="205">
        <v>1.6</v>
      </c>
      <c r="I11" s="206">
        <f t="shared" si="0"/>
        <v>2.7</v>
      </c>
      <c r="J11" s="217">
        <v>0.8</v>
      </c>
      <c r="K11" s="218">
        <v>4.2</v>
      </c>
      <c r="L11" s="219">
        <v>3.8</v>
      </c>
      <c r="M11" s="220">
        <v>4</v>
      </c>
      <c r="N11" s="220">
        <v>3.2</v>
      </c>
      <c r="O11" s="221">
        <f t="shared" si="1"/>
        <v>3.9</v>
      </c>
      <c r="P11" s="225">
        <f t="shared" si="2"/>
        <v>5.2999999999999989</v>
      </c>
      <c r="Q11" s="219"/>
      <c r="R11" s="209">
        <f t="shared" si="3"/>
        <v>7.9999999999999991</v>
      </c>
      <c r="S11" s="21" t="s">
        <v>200</v>
      </c>
      <c r="T11" s="17">
        <f>RANK(R11,$R$9:$R$16)</f>
        <v>6</v>
      </c>
      <c r="U11" s="242" t="s">
        <v>200</v>
      </c>
      <c r="W11" s="31"/>
      <c r="X11" s="27">
        <f t="shared" si="4"/>
        <v>2.7</v>
      </c>
      <c r="Y11" s="27">
        <f t="shared" si="5"/>
        <v>5.2999999999999989</v>
      </c>
      <c r="Z11" s="27">
        <f t="shared" si="6"/>
        <v>0</v>
      </c>
      <c r="AA11" s="27">
        <f t="shared" si="7"/>
        <v>7.9999999999999991</v>
      </c>
    </row>
    <row r="12" spans="1:27" ht="24.95" customHeight="1">
      <c r="A12" s="28">
        <f>Seznam!B164</f>
        <v>6</v>
      </c>
      <c r="B12" s="238" t="str">
        <f>Seznam!C164</f>
        <v>Caklová Věra</v>
      </c>
      <c r="C12" s="238">
        <f>Seznam!D164</f>
        <v>2001</v>
      </c>
      <c r="D12" s="238" t="str">
        <f>Seznam!E164</f>
        <v>TJ Sokol Bedřichov</v>
      </c>
      <c r="E12" s="238" t="str">
        <f>Seznam!F164</f>
        <v>CZE</v>
      </c>
      <c r="F12" s="9"/>
      <c r="G12" s="204">
        <v>1.9</v>
      </c>
      <c r="H12" s="205">
        <v>1.6</v>
      </c>
      <c r="I12" s="206">
        <f t="shared" si="0"/>
        <v>3.5</v>
      </c>
      <c r="J12" s="217">
        <v>1.1000000000000001</v>
      </c>
      <c r="K12" s="218">
        <v>3.3</v>
      </c>
      <c r="L12" s="219">
        <v>4</v>
      </c>
      <c r="M12" s="220">
        <v>3.6</v>
      </c>
      <c r="N12" s="220">
        <v>4.2</v>
      </c>
      <c r="O12" s="221">
        <f t="shared" si="1"/>
        <v>3.8</v>
      </c>
      <c r="P12" s="225">
        <f t="shared" si="2"/>
        <v>5.1000000000000005</v>
      </c>
      <c r="Q12" s="219"/>
      <c r="R12" s="209">
        <f t="shared" si="3"/>
        <v>8.6000000000000014</v>
      </c>
      <c r="S12" s="21" t="s">
        <v>200</v>
      </c>
      <c r="T12" s="17">
        <f>RANK(R12,$R$9:$R$16)</f>
        <v>5</v>
      </c>
      <c r="U12" s="242" t="s">
        <v>200</v>
      </c>
      <c r="W12" s="31"/>
      <c r="X12" s="27">
        <f t="shared" si="4"/>
        <v>3.5</v>
      </c>
      <c r="Y12" s="27">
        <f t="shared" si="5"/>
        <v>5.1000000000000005</v>
      </c>
      <c r="Z12" s="27">
        <f t="shared" si="6"/>
        <v>0</v>
      </c>
      <c r="AA12" s="27">
        <f t="shared" si="7"/>
        <v>8.6000000000000014</v>
      </c>
    </row>
    <row r="13" spans="1:27" ht="24.95" customHeight="1">
      <c r="A13" s="28">
        <f>Seznam!B165</f>
        <v>10</v>
      </c>
      <c r="B13" s="238" t="str">
        <f>Seznam!C165</f>
        <v>Fořtová Denisa</v>
      </c>
      <c r="C13" s="238">
        <f>Seznam!D165</f>
        <v>1997</v>
      </c>
      <c r="D13" s="238" t="str">
        <f>Seznam!E165</f>
        <v>RG Proactive Milevsko</v>
      </c>
      <c r="E13" s="238" t="str">
        <f>Seznam!F165</f>
        <v>CZE</v>
      </c>
      <c r="F13" s="9"/>
      <c r="G13" s="204">
        <v>1.6</v>
      </c>
      <c r="H13" s="205">
        <v>2.4</v>
      </c>
      <c r="I13" s="206">
        <f t="shared" si="0"/>
        <v>4</v>
      </c>
      <c r="J13" s="217">
        <v>0.6</v>
      </c>
      <c r="K13" s="218">
        <v>2.8</v>
      </c>
      <c r="L13" s="219">
        <v>2.9</v>
      </c>
      <c r="M13" s="220">
        <v>2.9</v>
      </c>
      <c r="N13" s="220">
        <v>3</v>
      </c>
      <c r="O13" s="221">
        <f t="shared" si="1"/>
        <v>2.9</v>
      </c>
      <c r="P13" s="225">
        <f t="shared" si="2"/>
        <v>6.5</v>
      </c>
      <c r="Q13" s="219"/>
      <c r="R13" s="209">
        <f t="shared" si="3"/>
        <v>10.5</v>
      </c>
      <c r="S13" s="21" t="s">
        <v>200</v>
      </c>
      <c r="T13" s="17">
        <f>RANK(R13,$R$9:$R$16)</f>
        <v>3</v>
      </c>
      <c r="U13" s="242" t="s">
        <v>200</v>
      </c>
      <c r="W13" s="31"/>
      <c r="X13" s="27">
        <f t="shared" si="4"/>
        <v>4</v>
      </c>
      <c r="Y13" s="27">
        <f t="shared" si="5"/>
        <v>6.5</v>
      </c>
      <c r="Z13" s="27">
        <f t="shared" si="6"/>
        <v>0</v>
      </c>
      <c r="AA13" s="27">
        <f t="shared" si="7"/>
        <v>10.5</v>
      </c>
    </row>
    <row r="14" spans="1:27" ht="24.95" customHeight="1">
      <c r="A14" s="28">
        <f>Seznam!B166</f>
        <v>11</v>
      </c>
      <c r="B14" s="238" t="str">
        <f>Seznam!C166</f>
        <v>Havlíková Adriana</v>
      </c>
      <c r="C14" s="238">
        <f>Seznam!D166</f>
        <v>0</v>
      </c>
      <c r="D14" s="238" t="str">
        <f>Seznam!E166</f>
        <v>TJ Sokol Bernartice</v>
      </c>
      <c r="E14" s="238" t="str">
        <f>Seznam!F166</f>
        <v>CZE</v>
      </c>
      <c r="F14" s="9"/>
      <c r="G14" s="204">
        <v>0.7</v>
      </c>
      <c r="H14" s="205">
        <v>2.1</v>
      </c>
      <c r="I14" s="206">
        <f t="shared" si="0"/>
        <v>2.8</v>
      </c>
      <c r="J14" s="217">
        <v>1.4</v>
      </c>
      <c r="K14" s="218">
        <v>4</v>
      </c>
      <c r="L14" s="219">
        <v>3.3</v>
      </c>
      <c r="M14" s="220">
        <v>3.2</v>
      </c>
      <c r="N14" s="220">
        <v>4.8</v>
      </c>
      <c r="O14" s="221">
        <f t="shared" si="1"/>
        <v>3.65</v>
      </c>
      <c r="P14" s="225">
        <f t="shared" si="2"/>
        <v>4.9499999999999993</v>
      </c>
      <c r="Q14" s="219"/>
      <c r="R14" s="209">
        <f t="shared" si="3"/>
        <v>7.7499999999999991</v>
      </c>
      <c r="S14" s="21" t="s">
        <v>200</v>
      </c>
      <c r="T14" s="17">
        <f>RANK(R14,$R$9:$R$16)</f>
        <v>8</v>
      </c>
      <c r="U14" s="242" t="s">
        <v>200</v>
      </c>
      <c r="W14" s="31"/>
      <c r="X14" s="27">
        <f t="shared" si="4"/>
        <v>2.8</v>
      </c>
      <c r="Y14" s="27">
        <f t="shared" si="5"/>
        <v>4.9499999999999993</v>
      </c>
      <c r="Z14" s="27">
        <f t="shared" si="6"/>
        <v>0</v>
      </c>
      <c r="AA14" s="27">
        <f t="shared" si="7"/>
        <v>7.7499999999999991</v>
      </c>
    </row>
    <row r="15" spans="1:27" ht="24.95" customHeight="1">
      <c r="A15" s="28">
        <f>Seznam!B167</f>
        <v>13</v>
      </c>
      <c r="B15" s="238" t="str">
        <f>Seznam!C167</f>
        <v>Korytová Ludmila</v>
      </c>
      <c r="C15" s="238">
        <f>Seznam!D167</f>
        <v>1993</v>
      </c>
      <c r="D15" s="238" t="str">
        <f>Seznam!E167</f>
        <v>RG Proactive Milevsko</v>
      </c>
      <c r="E15" s="238" t="str">
        <f>Seznam!F167</f>
        <v>CZE</v>
      </c>
      <c r="F15" s="9"/>
      <c r="G15" s="204">
        <v>2.7</v>
      </c>
      <c r="H15" s="205">
        <v>2.7</v>
      </c>
      <c r="I15" s="206">
        <f t="shared" si="0"/>
        <v>5.4</v>
      </c>
      <c r="J15" s="217">
        <v>0.4</v>
      </c>
      <c r="K15" s="218">
        <v>2.4</v>
      </c>
      <c r="L15" s="219">
        <v>3</v>
      </c>
      <c r="M15" s="220">
        <v>2.1</v>
      </c>
      <c r="N15" s="220">
        <v>2.6</v>
      </c>
      <c r="O15" s="221">
        <f t="shared" si="1"/>
        <v>2.5</v>
      </c>
      <c r="P15" s="225">
        <f t="shared" si="2"/>
        <v>7.1</v>
      </c>
      <c r="Q15" s="219"/>
      <c r="R15" s="209">
        <f t="shared" si="3"/>
        <v>12.5</v>
      </c>
      <c r="S15" s="21" t="s">
        <v>200</v>
      </c>
      <c r="T15" s="17">
        <f>RANK(R15,$R$9:$R$16)</f>
        <v>1</v>
      </c>
      <c r="U15" s="242" t="s">
        <v>200</v>
      </c>
      <c r="W15" s="31"/>
      <c r="X15" s="27">
        <f t="shared" si="4"/>
        <v>5.4</v>
      </c>
      <c r="Y15" s="27">
        <f t="shared" si="5"/>
        <v>7.1</v>
      </c>
      <c r="Z15" s="27">
        <f t="shared" si="6"/>
        <v>0</v>
      </c>
      <c r="AA15" s="27">
        <f t="shared" si="7"/>
        <v>12.5</v>
      </c>
    </row>
    <row r="16" spans="1:27" ht="24.95" customHeight="1">
      <c r="A16" s="28">
        <f>Seznam!B168</f>
        <v>15</v>
      </c>
      <c r="B16" s="238" t="str">
        <f>Seznam!C168</f>
        <v>Polášková Nela</v>
      </c>
      <c r="C16" s="238">
        <f>Seznam!D168</f>
        <v>2001</v>
      </c>
      <c r="D16" s="238" t="str">
        <f>Seznam!E168</f>
        <v>SK MG Mantila Brno</v>
      </c>
      <c r="E16" s="238" t="str">
        <f>Seznam!F168</f>
        <v>CZE</v>
      </c>
      <c r="F16" s="9"/>
      <c r="G16" s="204">
        <v>1.3</v>
      </c>
      <c r="H16" s="205">
        <v>2.1</v>
      </c>
      <c r="I16" s="206">
        <f t="shared" si="0"/>
        <v>3.4000000000000004</v>
      </c>
      <c r="J16" s="217">
        <v>0.3</v>
      </c>
      <c r="K16" s="218">
        <v>2.9</v>
      </c>
      <c r="L16" s="219">
        <v>2</v>
      </c>
      <c r="M16" s="220">
        <v>2.8</v>
      </c>
      <c r="N16" s="220">
        <v>2.2999999999999998</v>
      </c>
      <c r="O16" s="221">
        <f t="shared" si="1"/>
        <v>2.5499999999999998</v>
      </c>
      <c r="P16" s="225">
        <f t="shared" si="2"/>
        <v>7.1499999999999995</v>
      </c>
      <c r="Q16" s="219"/>
      <c r="R16" s="209">
        <f t="shared" si="3"/>
        <v>10.55</v>
      </c>
      <c r="S16" s="21" t="s">
        <v>200</v>
      </c>
      <c r="T16" s="17">
        <f>RANK(R16,$R$9:$R$16)</f>
        <v>2</v>
      </c>
      <c r="U16" s="242" t="s">
        <v>200</v>
      </c>
      <c r="W16" s="31"/>
      <c r="X16" s="27">
        <f t="shared" si="4"/>
        <v>3.4000000000000004</v>
      </c>
      <c r="Y16" s="27">
        <f t="shared" si="5"/>
        <v>7.1499999999999995</v>
      </c>
      <c r="Z16" s="27">
        <f t="shared" si="6"/>
        <v>0</v>
      </c>
      <c r="AA16" s="27">
        <f t="shared" si="7"/>
        <v>10.55</v>
      </c>
    </row>
    <row r="17" spans="1:28" s="160" customFormat="1" ht="95.25" customHeight="1" thickBot="1">
      <c r="C17" s="162"/>
      <c r="F17" s="161"/>
      <c r="G17" s="163"/>
      <c r="H17" s="163"/>
      <c r="I17" s="163"/>
      <c r="J17" s="163"/>
      <c r="K17" s="164"/>
      <c r="L17" s="181"/>
      <c r="M17" s="181"/>
      <c r="N17" s="181"/>
      <c r="O17" s="181"/>
      <c r="P17" s="181"/>
      <c r="Q17" s="164"/>
    </row>
    <row r="18" spans="1:28" ht="16.5" customHeight="1">
      <c r="A18" s="460" t="s">
        <v>0</v>
      </c>
      <c r="B18" s="462" t="s">
        <v>1</v>
      </c>
      <c r="C18" s="464" t="s">
        <v>2</v>
      </c>
      <c r="D18" s="462" t="s">
        <v>3</v>
      </c>
      <c r="E18" s="466" t="s">
        <v>4</v>
      </c>
      <c r="F18" s="466" t="s">
        <v>191</v>
      </c>
      <c r="G18" s="226" t="str">
        <f>Kat9S2</f>
        <v>sestava s libovolným náčiním</v>
      </c>
      <c r="H18" s="22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28"/>
      <c r="T18" s="458" t="s">
        <v>12</v>
      </c>
      <c r="U18" s="458" t="s">
        <v>1300</v>
      </c>
    </row>
    <row r="19" spans="1:28" ht="16.5" customHeight="1" thickBot="1">
      <c r="A19" s="461">
        <v>0</v>
      </c>
      <c r="B19" s="463">
        <v>0</v>
      </c>
      <c r="C19" s="465">
        <v>0</v>
      </c>
      <c r="D19" s="463">
        <v>0</v>
      </c>
      <c r="E19" s="467">
        <v>0</v>
      </c>
      <c r="F19" s="467">
        <v>0</v>
      </c>
      <c r="G19" s="224" t="s">
        <v>1257</v>
      </c>
      <c r="H19" s="222" t="s">
        <v>1262</v>
      </c>
      <c r="I19" s="223" t="s">
        <v>8</v>
      </c>
      <c r="J19" s="15" t="s">
        <v>1258</v>
      </c>
      <c r="K19" s="15" t="s">
        <v>9</v>
      </c>
      <c r="L19" s="15" t="s">
        <v>10</v>
      </c>
      <c r="M19" s="15" t="s">
        <v>1259</v>
      </c>
      <c r="N19" s="15" t="s">
        <v>1260</v>
      </c>
      <c r="O19" s="223" t="s">
        <v>1261</v>
      </c>
      <c r="P19" s="15" t="s">
        <v>11</v>
      </c>
      <c r="Q19" s="229" t="s">
        <v>5</v>
      </c>
      <c r="R19" s="223" t="s">
        <v>6</v>
      </c>
      <c r="S19" s="230" t="s">
        <v>13</v>
      </c>
      <c r="T19" s="459"/>
      <c r="U19" s="459"/>
      <c r="W19" s="30" t="s">
        <v>192</v>
      </c>
      <c r="X19" s="30" t="s">
        <v>8</v>
      </c>
      <c r="Y19" s="30" t="s">
        <v>11</v>
      </c>
      <c r="Z19" s="30" t="s">
        <v>193</v>
      </c>
      <c r="AA19" s="30" t="s">
        <v>13</v>
      </c>
      <c r="AB19" s="30" t="s">
        <v>6</v>
      </c>
    </row>
    <row r="20" spans="1:28" ht="24.95" customHeight="1">
      <c r="A20" s="28">
        <f>Seznam!B161</f>
        <v>2</v>
      </c>
      <c r="B20" s="238" t="str">
        <f>Seznam!C161</f>
        <v>Hájková Nicol</v>
      </c>
      <c r="C20" s="238">
        <f>Seznam!D161</f>
        <v>2000</v>
      </c>
      <c r="D20" s="238" t="str">
        <f>Seznam!E161</f>
        <v>SK MG Mantila Brno</v>
      </c>
      <c r="E20" s="238" t="str">
        <f>Seznam!F161</f>
        <v>CZE</v>
      </c>
      <c r="F20" s="197" t="s">
        <v>1617</v>
      </c>
      <c r="G20" s="204">
        <v>1.5</v>
      </c>
      <c r="H20" s="205">
        <v>2.2000000000000002</v>
      </c>
      <c r="I20" s="206">
        <f t="shared" ref="I20:I27" si="8">G20+H20</f>
        <v>3.7</v>
      </c>
      <c r="J20" s="217">
        <v>2</v>
      </c>
      <c r="K20" s="218">
        <v>2.2999999999999998</v>
      </c>
      <c r="L20" s="219">
        <v>1.8</v>
      </c>
      <c r="M20" s="220">
        <v>2</v>
      </c>
      <c r="N20" s="220">
        <v>2.9</v>
      </c>
      <c r="O20" s="221">
        <f t="shared" ref="O20:O27" si="9">IF($O$2=2,TRUNC(SUM(K20:L20)/2*1000)/1000,IF($O$2=3,TRUNC(SUM(K20:M20)/3*1000)/1000,IF($O$2=4,TRUNC(MEDIAN(K20:N20)*1000)/1000,"???")))</f>
        <v>2.15</v>
      </c>
      <c r="P20" s="225">
        <f t="shared" ref="P20:P27" si="10">IF(AND(J20=0,O20=0),0,IF(($Q$2-J20-O20)&lt;0,0,$Q$2-J20-O20))</f>
        <v>5.85</v>
      </c>
      <c r="Q20" s="219"/>
      <c r="R20" s="209">
        <f t="shared" ref="R20:R27" si="11">I20+P20-Q20</f>
        <v>9.5500000000000007</v>
      </c>
      <c r="S20" s="21">
        <f>R9+R20</f>
        <v>19.850000000000001</v>
      </c>
      <c r="T20" s="17">
        <f>RANK(R20,$R$20:$R$27)</f>
        <v>2</v>
      </c>
      <c r="U20" s="22">
        <f>RANK(S20,$S$20:$S$27)</f>
        <v>2</v>
      </c>
      <c r="W20" s="31" t="str">
        <f t="shared" ref="W20:W27" si="12">F20</f>
        <v>kužele</v>
      </c>
      <c r="X20" s="27">
        <f t="shared" ref="X20:X27" si="13">I20</f>
        <v>3.7</v>
      </c>
      <c r="Y20" s="27">
        <f t="shared" ref="Y20:Y27" si="14">P20</f>
        <v>5.85</v>
      </c>
      <c r="Z20" s="27">
        <f t="shared" ref="Z20:Z27" si="15">Q20</f>
        <v>0</v>
      </c>
      <c r="AA20" s="27">
        <f t="shared" ref="AA20:AA27" si="16">R20</f>
        <v>9.5500000000000007</v>
      </c>
      <c r="AB20" s="27">
        <f t="shared" ref="AB20:AB27" si="17">S20</f>
        <v>19.850000000000001</v>
      </c>
    </row>
    <row r="21" spans="1:28" ht="24.95" customHeight="1">
      <c r="A21" s="28">
        <f>Seznam!B162</f>
        <v>4</v>
      </c>
      <c r="B21" s="238" t="str">
        <f>Seznam!C162</f>
        <v>Toušová Lucie</v>
      </c>
      <c r="C21" s="238">
        <f>Seznam!D162</f>
        <v>2000</v>
      </c>
      <c r="D21" s="238" t="str">
        <f>Seznam!E162</f>
        <v>GSK Ústí nad Labem</v>
      </c>
      <c r="E21" s="238" t="str">
        <f>Seznam!F162</f>
        <v>CZE</v>
      </c>
      <c r="F21" s="197" t="s">
        <v>1617</v>
      </c>
      <c r="G21" s="204">
        <v>1.8</v>
      </c>
      <c r="H21" s="205">
        <v>1.7</v>
      </c>
      <c r="I21" s="206">
        <f t="shared" si="8"/>
        <v>3.5</v>
      </c>
      <c r="J21" s="217">
        <v>2.8</v>
      </c>
      <c r="K21" s="218">
        <v>4.4000000000000004</v>
      </c>
      <c r="L21" s="219">
        <v>2.5</v>
      </c>
      <c r="M21" s="220">
        <v>4.5</v>
      </c>
      <c r="N21" s="220">
        <v>5.7</v>
      </c>
      <c r="O21" s="221">
        <f t="shared" si="9"/>
        <v>4.45</v>
      </c>
      <c r="P21" s="225">
        <f t="shared" si="10"/>
        <v>2.75</v>
      </c>
      <c r="Q21" s="219"/>
      <c r="R21" s="209">
        <f t="shared" si="11"/>
        <v>6.25</v>
      </c>
      <c r="S21" s="21">
        <f>R10+R21</f>
        <v>14.05</v>
      </c>
      <c r="T21" s="17">
        <f>RANK(R21,$R$20:$R$27)</f>
        <v>5</v>
      </c>
      <c r="U21" s="22">
        <f>RANK(S21,$S$20:$S$27)</f>
        <v>6</v>
      </c>
      <c r="W21" s="31" t="str">
        <f t="shared" si="12"/>
        <v>kužele</v>
      </c>
      <c r="X21" s="27">
        <f t="shared" si="13"/>
        <v>3.5</v>
      </c>
      <c r="Y21" s="27">
        <f t="shared" si="14"/>
        <v>2.75</v>
      </c>
      <c r="Z21" s="27">
        <f t="shared" si="15"/>
        <v>0</v>
      </c>
      <c r="AA21" s="27">
        <f t="shared" si="16"/>
        <v>6.25</v>
      </c>
      <c r="AB21" s="27">
        <f t="shared" si="17"/>
        <v>14.05</v>
      </c>
    </row>
    <row r="22" spans="1:28" ht="24.95" customHeight="1">
      <c r="A22" s="28">
        <f>Seznam!B163</f>
        <v>5</v>
      </c>
      <c r="B22" s="238" t="str">
        <f>Seznam!C163</f>
        <v>Cajthamlová Michaela</v>
      </c>
      <c r="C22" s="238">
        <f>Seznam!D163</f>
        <v>2001</v>
      </c>
      <c r="D22" s="238" t="str">
        <f>Seznam!E163</f>
        <v>SK GymŠarm Plzeň</v>
      </c>
      <c r="E22" s="238" t="str">
        <f>Seznam!F163</f>
        <v>CZE</v>
      </c>
      <c r="F22" s="197" t="s">
        <v>1617</v>
      </c>
      <c r="G22" s="204">
        <v>1.3</v>
      </c>
      <c r="H22" s="205">
        <v>1.2</v>
      </c>
      <c r="I22" s="206">
        <f t="shared" si="8"/>
        <v>2.5</v>
      </c>
      <c r="J22" s="217">
        <v>3.1</v>
      </c>
      <c r="K22" s="218">
        <v>3.3</v>
      </c>
      <c r="L22" s="219">
        <v>3.6</v>
      </c>
      <c r="M22" s="220">
        <v>4.2</v>
      </c>
      <c r="N22" s="220">
        <v>1.7</v>
      </c>
      <c r="O22" s="221">
        <f t="shared" si="9"/>
        <v>3.45</v>
      </c>
      <c r="P22" s="225">
        <f t="shared" si="10"/>
        <v>3.45</v>
      </c>
      <c r="Q22" s="219"/>
      <c r="R22" s="209">
        <f t="shared" si="11"/>
        <v>5.95</v>
      </c>
      <c r="S22" s="21">
        <f>R11+R22</f>
        <v>13.95</v>
      </c>
      <c r="T22" s="17">
        <f>RANK(R22,$R$20:$R$27)</f>
        <v>7</v>
      </c>
      <c r="U22" s="22">
        <f>RANK(S22,$S$20:$S$27)</f>
        <v>7</v>
      </c>
      <c r="W22" s="31" t="str">
        <f t="shared" si="12"/>
        <v>kužele</v>
      </c>
      <c r="X22" s="27">
        <f t="shared" si="13"/>
        <v>2.5</v>
      </c>
      <c r="Y22" s="27">
        <f t="shared" si="14"/>
        <v>3.45</v>
      </c>
      <c r="Z22" s="27">
        <f t="shared" si="15"/>
        <v>0</v>
      </c>
      <c r="AA22" s="27">
        <f t="shared" si="16"/>
        <v>5.95</v>
      </c>
      <c r="AB22" s="27">
        <f t="shared" si="17"/>
        <v>13.95</v>
      </c>
    </row>
    <row r="23" spans="1:28" ht="24.95" customHeight="1">
      <c r="A23" s="28">
        <f>Seznam!B164</f>
        <v>6</v>
      </c>
      <c r="B23" s="238" t="str">
        <f>Seznam!C164</f>
        <v>Caklová Věra</v>
      </c>
      <c r="C23" s="238">
        <f>Seznam!D164</f>
        <v>2001</v>
      </c>
      <c r="D23" s="238" t="str">
        <f>Seznam!E164</f>
        <v>TJ Sokol Bedřichov</v>
      </c>
      <c r="E23" s="238" t="str">
        <f>Seznam!F164</f>
        <v>CZE</v>
      </c>
      <c r="F23" s="197" t="s">
        <v>1619</v>
      </c>
      <c r="G23" s="204">
        <v>1.6</v>
      </c>
      <c r="H23" s="205">
        <v>1.3</v>
      </c>
      <c r="I23" s="206">
        <f t="shared" si="8"/>
        <v>2.9000000000000004</v>
      </c>
      <c r="J23" s="217">
        <v>2.7</v>
      </c>
      <c r="K23" s="218">
        <v>4.2</v>
      </c>
      <c r="L23" s="219">
        <v>3.9</v>
      </c>
      <c r="M23" s="220">
        <v>2.9</v>
      </c>
      <c r="N23" s="220">
        <v>3.7</v>
      </c>
      <c r="O23" s="221">
        <f t="shared" si="9"/>
        <v>3.8</v>
      </c>
      <c r="P23" s="225">
        <f t="shared" si="10"/>
        <v>3.5</v>
      </c>
      <c r="Q23" s="219">
        <v>0.3</v>
      </c>
      <c r="R23" s="209">
        <f t="shared" si="11"/>
        <v>6.1000000000000005</v>
      </c>
      <c r="S23" s="21">
        <f>R12+R23</f>
        <v>14.700000000000003</v>
      </c>
      <c r="T23" s="17">
        <f>RANK(R23,$R$20:$R$27)</f>
        <v>6</v>
      </c>
      <c r="U23" s="22">
        <f>RANK(S23,$S$20:$S$27)</f>
        <v>5</v>
      </c>
      <c r="W23" s="31" t="str">
        <f t="shared" si="12"/>
        <v>míč</v>
      </c>
      <c r="X23" s="27">
        <f t="shared" si="13"/>
        <v>2.9000000000000004</v>
      </c>
      <c r="Y23" s="27">
        <f t="shared" si="14"/>
        <v>3.5</v>
      </c>
      <c r="Z23" s="27">
        <f t="shared" si="15"/>
        <v>0.3</v>
      </c>
      <c r="AA23" s="27">
        <f t="shared" si="16"/>
        <v>6.1000000000000005</v>
      </c>
      <c r="AB23" s="27">
        <f t="shared" si="17"/>
        <v>14.700000000000003</v>
      </c>
    </row>
    <row r="24" spans="1:28" ht="24.95" customHeight="1">
      <c r="A24" s="28">
        <f>Seznam!B165</f>
        <v>10</v>
      </c>
      <c r="B24" s="238" t="str">
        <f>Seznam!C165</f>
        <v>Fořtová Denisa</v>
      </c>
      <c r="C24" s="238">
        <f>Seznam!D165</f>
        <v>1997</v>
      </c>
      <c r="D24" s="238" t="str">
        <f>Seznam!E165</f>
        <v>RG Proactive Milevsko</v>
      </c>
      <c r="E24" s="238" t="str">
        <f>Seznam!F165</f>
        <v>CZE</v>
      </c>
      <c r="F24" s="197" t="s">
        <v>1619</v>
      </c>
      <c r="G24" s="204">
        <v>1.4</v>
      </c>
      <c r="H24" s="205">
        <v>1.4</v>
      </c>
      <c r="I24" s="206">
        <f t="shared" si="8"/>
        <v>2.8</v>
      </c>
      <c r="J24" s="217">
        <v>2.4</v>
      </c>
      <c r="K24" s="218">
        <v>2.7</v>
      </c>
      <c r="L24" s="219">
        <v>3.3</v>
      </c>
      <c r="M24" s="220">
        <v>2.9</v>
      </c>
      <c r="N24" s="220">
        <v>2.2999999999999998</v>
      </c>
      <c r="O24" s="221">
        <f t="shared" si="9"/>
        <v>2.8</v>
      </c>
      <c r="P24" s="225">
        <f t="shared" si="10"/>
        <v>4.8</v>
      </c>
      <c r="Q24" s="219"/>
      <c r="R24" s="209">
        <f t="shared" si="11"/>
        <v>7.6</v>
      </c>
      <c r="S24" s="21">
        <f>R13+R24</f>
        <v>18.100000000000001</v>
      </c>
      <c r="T24" s="17">
        <f>RANK(R24,$R$20:$R$27)</f>
        <v>4</v>
      </c>
      <c r="U24" s="22">
        <f>RANK(S24,$S$20:$S$27)</f>
        <v>4</v>
      </c>
      <c r="W24" s="31" t="str">
        <f t="shared" si="12"/>
        <v>míč</v>
      </c>
      <c r="X24" s="27">
        <f t="shared" si="13"/>
        <v>2.8</v>
      </c>
      <c r="Y24" s="27">
        <f t="shared" si="14"/>
        <v>4.8</v>
      </c>
      <c r="Z24" s="27">
        <f t="shared" si="15"/>
        <v>0</v>
      </c>
      <c r="AA24" s="27">
        <f t="shared" si="16"/>
        <v>7.6</v>
      </c>
      <c r="AB24" s="27">
        <f t="shared" si="17"/>
        <v>18.100000000000001</v>
      </c>
    </row>
    <row r="25" spans="1:28" ht="24.95" customHeight="1">
      <c r="A25" s="28">
        <f>Seznam!B166</f>
        <v>11</v>
      </c>
      <c r="B25" s="238" t="str">
        <f>Seznam!C166</f>
        <v>Havlíková Adriana</v>
      </c>
      <c r="C25" s="238">
        <f>Seznam!D166</f>
        <v>0</v>
      </c>
      <c r="D25" s="238" t="str">
        <f>Seznam!E166</f>
        <v>TJ Sokol Bernartice</v>
      </c>
      <c r="E25" s="238" t="str">
        <f>Seznam!F166</f>
        <v>CZE</v>
      </c>
      <c r="F25" s="197" t="s">
        <v>1608</v>
      </c>
      <c r="G25" s="204">
        <v>1</v>
      </c>
      <c r="H25" s="205">
        <v>0.7</v>
      </c>
      <c r="I25" s="206">
        <f t="shared" si="8"/>
        <v>1.7</v>
      </c>
      <c r="J25" s="217">
        <v>2.9</v>
      </c>
      <c r="K25" s="218">
        <v>3.5</v>
      </c>
      <c r="L25" s="219">
        <v>4</v>
      </c>
      <c r="M25" s="220">
        <v>4.2</v>
      </c>
      <c r="N25" s="220">
        <v>3.4</v>
      </c>
      <c r="O25" s="221">
        <f t="shared" si="9"/>
        <v>3.75</v>
      </c>
      <c r="P25" s="225">
        <f t="shared" si="10"/>
        <v>3.3499999999999996</v>
      </c>
      <c r="Q25" s="219"/>
      <c r="R25" s="209">
        <f t="shared" si="11"/>
        <v>5.05</v>
      </c>
      <c r="S25" s="21">
        <f>R14+R25</f>
        <v>12.799999999999999</v>
      </c>
      <c r="T25" s="17">
        <f>RANK(R25,$R$20:$R$27)</f>
        <v>8</v>
      </c>
      <c r="U25" s="22">
        <f>RANK(S25,$S$20:$S$27)</f>
        <v>8</v>
      </c>
      <c r="W25" s="31" t="str">
        <f t="shared" si="12"/>
        <v>švih</v>
      </c>
      <c r="X25" s="27">
        <f t="shared" si="13"/>
        <v>1.7</v>
      </c>
      <c r="Y25" s="27">
        <f t="shared" si="14"/>
        <v>3.3499999999999996</v>
      </c>
      <c r="Z25" s="27">
        <f t="shared" si="15"/>
        <v>0</v>
      </c>
      <c r="AA25" s="27">
        <f t="shared" si="16"/>
        <v>5.05</v>
      </c>
      <c r="AB25" s="27">
        <f t="shared" si="17"/>
        <v>12.799999999999999</v>
      </c>
    </row>
    <row r="26" spans="1:28" ht="24.95" customHeight="1">
      <c r="A26" s="28">
        <f>Seznam!B167</f>
        <v>13</v>
      </c>
      <c r="B26" s="238" t="str">
        <f>Seznam!C167</f>
        <v>Korytová Ludmila</v>
      </c>
      <c r="C26" s="238">
        <f>Seznam!D167</f>
        <v>1993</v>
      </c>
      <c r="D26" s="238" t="str">
        <f>Seznam!E167</f>
        <v>RG Proactive Milevsko</v>
      </c>
      <c r="E26" s="238" t="str">
        <f>Seznam!F167</f>
        <v>CZE</v>
      </c>
      <c r="F26" s="197" t="s">
        <v>1619</v>
      </c>
      <c r="G26" s="204">
        <v>2.1</v>
      </c>
      <c r="H26" s="205">
        <v>2</v>
      </c>
      <c r="I26" s="206">
        <f t="shared" si="8"/>
        <v>4.0999999999999996</v>
      </c>
      <c r="J26" s="217">
        <v>1.3</v>
      </c>
      <c r="K26" s="218">
        <v>1.4</v>
      </c>
      <c r="L26" s="219">
        <v>2</v>
      </c>
      <c r="M26" s="220">
        <v>1.7</v>
      </c>
      <c r="N26" s="220">
        <v>3</v>
      </c>
      <c r="O26" s="221">
        <f t="shared" si="9"/>
        <v>1.85</v>
      </c>
      <c r="P26" s="225">
        <f t="shared" si="10"/>
        <v>6.85</v>
      </c>
      <c r="Q26" s="219"/>
      <c r="R26" s="209">
        <f t="shared" si="11"/>
        <v>10.95</v>
      </c>
      <c r="S26" s="21">
        <f>R15+R26</f>
        <v>23.45</v>
      </c>
      <c r="T26" s="17">
        <f>RANK(R26,$R$20:$R$27)</f>
        <v>1</v>
      </c>
      <c r="U26" s="22">
        <f>RANK(S26,$S$20:$S$27)</f>
        <v>1</v>
      </c>
      <c r="W26" s="31" t="str">
        <f t="shared" si="12"/>
        <v>míč</v>
      </c>
      <c r="X26" s="27">
        <f t="shared" si="13"/>
        <v>4.0999999999999996</v>
      </c>
      <c r="Y26" s="27">
        <f t="shared" si="14"/>
        <v>6.85</v>
      </c>
      <c r="Z26" s="27">
        <f t="shared" si="15"/>
        <v>0</v>
      </c>
      <c r="AA26" s="27">
        <f t="shared" si="16"/>
        <v>10.95</v>
      </c>
      <c r="AB26" s="27">
        <f t="shared" si="17"/>
        <v>23.45</v>
      </c>
    </row>
    <row r="27" spans="1:28" ht="24.95" customHeight="1">
      <c r="A27" s="28">
        <f>Seznam!B168</f>
        <v>15</v>
      </c>
      <c r="B27" s="238" t="str">
        <f>Seznam!C168</f>
        <v>Polášková Nela</v>
      </c>
      <c r="C27" s="238">
        <f>Seznam!D168</f>
        <v>2001</v>
      </c>
      <c r="D27" s="238" t="str">
        <f>Seznam!E168</f>
        <v>SK MG Mantila Brno</v>
      </c>
      <c r="E27" s="238" t="str">
        <f>Seznam!F168</f>
        <v>CZE</v>
      </c>
      <c r="F27" s="197" t="s">
        <v>1617</v>
      </c>
      <c r="G27" s="204">
        <v>1.8</v>
      </c>
      <c r="H27" s="205">
        <v>1.8</v>
      </c>
      <c r="I27" s="206">
        <f t="shared" si="8"/>
        <v>3.6</v>
      </c>
      <c r="J27" s="217">
        <v>2.4</v>
      </c>
      <c r="K27" s="218">
        <v>2.7</v>
      </c>
      <c r="L27" s="219">
        <v>4.2</v>
      </c>
      <c r="M27" s="220">
        <v>3.2</v>
      </c>
      <c r="N27" s="220">
        <v>1.9</v>
      </c>
      <c r="O27" s="221">
        <f t="shared" si="9"/>
        <v>2.95</v>
      </c>
      <c r="P27" s="225">
        <f t="shared" si="10"/>
        <v>4.6499999999999995</v>
      </c>
      <c r="Q27" s="219">
        <v>0.3</v>
      </c>
      <c r="R27" s="209">
        <f t="shared" si="11"/>
        <v>7.95</v>
      </c>
      <c r="S27" s="21">
        <f>R16+R27</f>
        <v>18.5</v>
      </c>
      <c r="T27" s="17">
        <f>RANK(R27,$R$20:$R$27)</f>
        <v>3</v>
      </c>
      <c r="U27" s="22">
        <f>RANK(S27,$S$20:$S$27)</f>
        <v>3</v>
      </c>
      <c r="W27" s="31" t="str">
        <f t="shared" si="12"/>
        <v>kužele</v>
      </c>
      <c r="X27" s="27">
        <f t="shared" si="13"/>
        <v>3.6</v>
      </c>
      <c r="Y27" s="27">
        <f t="shared" si="14"/>
        <v>4.6499999999999995</v>
      </c>
      <c r="Z27" s="27">
        <f t="shared" si="15"/>
        <v>0.3</v>
      </c>
      <c r="AA27" s="27">
        <f t="shared" si="16"/>
        <v>7.95</v>
      </c>
      <c r="AB27" s="27">
        <f t="shared" si="17"/>
        <v>18.5</v>
      </c>
    </row>
  </sheetData>
  <mergeCells count="16">
    <mergeCell ref="T18:T19"/>
    <mergeCell ref="U18:U19"/>
    <mergeCell ref="A18:A19"/>
    <mergeCell ref="B18:B19"/>
    <mergeCell ref="C18:C19"/>
    <mergeCell ref="D18:D19"/>
    <mergeCell ref="E18:E19"/>
    <mergeCell ref="F18:F19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20:N27 G20:H27 G9:H16 J9:N16">
    <cfRule type="cellIs" dxfId="3" priority="1" stopIfTrue="1" operator="equal">
      <formula>0</formula>
    </cfRule>
  </conditionalFormatting>
  <conditionalFormatting sqref="I20:I27 I9:I16">
    <cfRule type="cellIs" dxfId="2" priority="2" stopIfTrue="1" operator="equal">
      <formula>0</formula>
    </cfRule>
    <cfRule type="cellIs" dxfId="1" priority="3" stopIfTrue="1" operator="greaterThan">
      <formula>-100</formula>
    </cfRule>
  </conditionalFormatting>
  <conditionalFormatting sqref="O20:O27 O9:O16">
    <cfRule type="cellIs" dxfId="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topLeftCell="A4" workbookViewId="0">
      <selection activeCell="G40" sqref="G40"/>
    </sheetView>
  </sheetViews>
  <sheetFormatPr defaultRowHeight="15"/>
  <cols>
    <col min="1" max="1" width="9.7109375" style="73" customWidth="1"/>
    <col min="2" max="2" width="5.85546875" style="73" bestFit="1" customWidth="1"/>
    <col min="3" max="3" width="23.7109375" style="73" customWidth="1"/>
    <col min="4" max="4" width="6.7109375" style="72" customWidth="1"/>
    <col min="5" max="5" width="31.7109375" style="73" bestFit="1" customWidth="1"/>
    <col min="6" max="6" width="5" style="72" customWidth="1"/>
    <col min="7" max="7" width="6.28515625" style="73" bestFit="1" customWidth="1"/>
    <col min="8" max="8" width="9.42578125" style="73" bestFit="1" customWidth="1"/>
    <col min="9" max="9" width="7.140625" style="73" bestFit="1" customWidth="1"/>
    <col min="10" max="10" width="8.85546875" style="73" bestFit="1" customWidth="1"/>
    <col min="11" max="16384" width="9.140625" style="73"/>
  </cols>
  <sheetData>
    <row r="1" spans="1:10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2"/>
      <c r="J1" s="42"/>
    </row>
    <row r="2" spans="1:10" customFormat="1">
      <c r="A2" s="43"/>
      <c r="B2" s="44"/>
      <c r="D2" s="43"/>
      <c r="E2" s="44"/>
      <c r="F2" s="44"/>
      <c r="G2" s="43"/>
      <c r="H2" s="43"/>
      <c r="I2" s="43"/>
      <c r="J2" s="43"/>
    </row>
    <row r="3" spans="1:10" customFormat="1" ht="40.5">
      <c r="A3" s="481" t="s">
        <v>1408</v>
      </c>
      <c r="B3" s="481"/>
      <c r="C3" s="481"/>
      <c r="D3" s="481"/>
      <c r="E3" s="481"/>
      <c r="F3" s="481"/>
      <c r="G3" s="481"/>
      <c r="H3" s="481"/>
      <c r="I3" s="45"/>
      <c r="J3" s="45"/>
    </row>
    <row r="4" spans="1:10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47"/>
    </row>
    <row r="5" spans="1:10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9"/>
      <c r="J5" s="49"/>
    </row>
    <row r="6" spans="1:10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47"/>
    </row>
    <row r="7" spans="1:10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9"/>
      <c r="J7" s="49"/>
    </row>
    <row r="8" spans="1:10" customFormat="1" ht="20.25" thickBot="1">
      <c r="A8" s="50" t="str">
        <f>__kat0</f>
        <v>1.kategorie - Naděje nejmladší, ročník 2012</v>
      </c>
      <c r="B8" s="44"/>
      <c r="C8" s="51"/>
      <c r="D8" s="51"/>
      <c r="E8" s="51"/>
      <c r="F8" s="44"/>
      <c r="G8" s="51"/>
      <c r="H8" s="51"/>
      <c r="I8" s="51"/>
      <c r="J8" s="51"/>
    </row>
    <row r="9" spans="1:10" customFormat="1" ht="20.25" thickTop="1">
      <c r="A9" s="52"/>
      <c r="B9" s="53"/>
      <c r="C9" s="353"/>
      <c r="D9" s="55"/>
      <c r="E9" s="56"/>
      <c r="F9" s="57"/>
      <c r="G9" s="478" t="str">
        <f>Kat1S1</f>
        <v>sestava bez náčiní</v>
      </c>
      <c r="H9" s="479"/>
      <c r="I9" s="479"/>
      <c r="J9" s="58"/>
    </row>
    <row r="10" spans="1:10" customFormat="1" ht="16.5">
      <c r="A10" s="59" t="s">
        <v>1043</v>
      </c>
      <c r="B10" s="60" t="s">
        <v>1044</v>
      </c>
      <c r="C10" s="61" t="s">
        <v>1045</v>
      </c>
      <c r="D10" s="354" t="s">
        <v>2</v>
      </c>
      <c r="E10" s="63" t="s">
        <v>3</v>
      </c>
      <c r="F10" s="64" t="s">
        <v>4</v>
      </c>
      <c r="G10" s="65" t="s">
        <v>1046</v>
      </c>
      <c r="H10" s="65" t="s">
        <v>1047</v>
      </c>
      <c r="I10" s="66" t="s">
        <v>5</v>
      </c>
      <c r="J10" s="59" t="s">
        <v>1048</v>
      </c>
    </row>
    <row r="11" spans="1:10" customFormat="1">
      <c r="A11" s="320"/>
      <c r="B11" s="344"/>
      <c r="C11" s="300"/>
      <c r="D11" s="343"/>
      <c r="E11" s="302"/>
      <c r="F11" s="320"/>
      <c r="G11" s="67" t="s">
        <v>8</v>
      </c>
      <c r="H11" s="67" t="s">
        <v>11</v>
      </c>
      <c r="I11" s="303"/>
      <c r="J11" s="298"/>
    </row>
    <row r="12" spans="1:10" s="68" customFormat="1" ht="16.5">
      <c r="A12" s="355">
        <v>1</v>
      </c>
      <c r="B12" s="355">
        <f>Seznam!B5</f>
        <v>6</v>
      </c>
      <c r="C12" s="356" t="str">
        <f>Seznam!C5</f>
        <v>Pintová Andrea</v>
      </c>
      <c r="D12" s="355">
        <f>Seznam!D5</f>
        <v>2012</v>
      </c>
      <c r="E12" s="357" t="str">
        <f>Seznam!E5</f>
        <v>RG Proactive Milevsko</v>
      </c>
      <c r="F12" s="355" t="str">
        <f>Seznam!F5</f>
        <v>CZE</v>
      </c>
      <c r="G12" s="407">
        <f>'Z1'!X12</f>
        <v>1.1000000000000001</v>
      </c>
      <c r="H12" s="358">
        <f>'Z1'!Y12</f>
        <v>4</v>
      </c>
      <c r="I12" s="359">
        <f>'Z1'!Z12</f>
        <v>0</v>
      </c>
      <c r="J12" s="360">
        <f>'Z1'!AA12</f>
        <v>5.0999999999999996</v>
      </c>
    </row>
    <row r="13" spans="1:10" s="68" customFormat="1" ht="16.5">
      <c r="A13" s="355">
        <v>2</v>
      </c>
      <c r="B13" s="355">
        <f>Seznam!B4</f>
        <v>4</v>
      </c>
      <c r="C13" s="356" t="str">
        <f>Seznam!C4</f>
        <v>Zahardníková Viktorie</v>
      </c>
      <c r="D13" s="355">
        <f>Seznam!D4</f>
        <v>2012</v>
      </c>
      <c r="E13" s="357" t="str">
        <f>Seznam!E4</f>
        <v>RG Proactive Milevsko</v>
      </c>
      <c r="F13" s="355" t="str">
        <f>Seznam!F4</f>
        <v>CZE</v>
      </c>
      <c r="G13" s="407">
        <f>'Z1'!X11</f>
        <v>0.3</v>
      </c>
      <c r="H13" s="358">
        <f>'Z1'!Y11</f>
        <v>2.8</v>
      </c>
      <c r="I13" s="359">
        <f>'Z1'!Z11</f>
        <v>0</v>
      </c>
      <c r="J13" s="360">
        <f>'Z1'!AA11</f>
        <v>3.0999999999999996</v>
      </c>
    </row>
    <row r="14" spans="1:10" s="68" customFormat="1" ht="16.5">
      <c r="A14" s="355">
        <v>3</v>
      </c>
      <c r="B14" s="355">
        <f>Seznam!B2</f>
        <v>1</v>
      </c>
      <c r="C14" s="356" t="str">
        <f>Seznam!C2</f>
        <v>Demjan Kristina</v>
      </c>
      <c r="D14" s="355">
        <f>Seznam!D2</f>
        <v>2012</v>
      </c>
      <c r="E14" s="357" t="str">
        <f>Seznam!E2</f>
        <v>SK Provo Brno</v>
      </c>
      <c r="F14" s="355" t="str">
        <f>Seznam!F2</f>
        <v>CZE</v>
      </c>
      <c r="G14" s="407">
        <f>'Z1'!X9</f>
        <v>0.3</v>
      </c>
      <c r="H14" s="358">
        <f>'Z1'!Y9</f>
        <v>1.9500000000000002</v>
      </c>
      <c r="I14" s="359">
        <f>'Z1'!Z9</f>
        <v>0</v>
      </c>
      <c r="J14" s="360">
        <f>'Z1'!AA9</f>
        <v>2.25</v>
      </c>
    </row>
    <row r="15" spans="1:10" s="68" customFormat="1">
      <c r="A15" s="285">
        <v>4</v>
      </c>
      <c r="B15" s="285">
        <f>Seznam!B3</f>
        <v>3</v>
      </c>
      <c r="C15" s="286" t="str">
        <f>Seznam!C3</f>
        <v>Herzog Johanna</v>
      </c>
      <c r="D15" s="285">
        <f>Seznam!D3</f>
        <v>2012</v>
      </c>
      <c r="E15" s="287" t="str">
        <f>Seznam!E3</f>
        <v>Sportunion Rauris</v>
      </c>
      <c r="F15" s="285" t="str">
        <f>Seznam!F3</f>
        <v>AUT</v>
      </c>
      <c r="G15" s="408">
        <f>'Z1'!X10</f>
        <v>0.4</v>
      </c>
      <c r="H15" s="103">
        <f>'Z1'!Y10</f>
        <v>1.5</v>
      </c>
      <c r="I15" s="202">
        <f>'Z1'!Z10</f>
        <v>0</v>
      </c>
      <c r="J15" s="288">
        <f>'Z1'!AA10</f>
        <v>1.9</v>
      </c>
    </row>
    <row r="16" spans="1:10" ht="36" customHeight="1">
      <c r="A16" s="70"/>
      <c r="B16" s="71"/>
      <c r="C16" s="71"/>
      <c r="E16" s="71"/>
      <c r="G16" s="71"/>
      <c r="H16" s="71"/>
      <c r="I16" s="71"/>
      <c r="J16" s="71"/>
    </row>
    <row r="17" spans="1:10" ht="20.25" thickBot="1">
      <c r="A17" s="50" t="str">
        <f>_kat1</f>
        <v>2.kategorie - Naděje nejmladší, ročník 2011</v>
      </c>
      <c r="B17" s="44"/>
      <c r="C17" s="51"/>
      <c r="D17" s="51"/>
      <c r="E17" s="51"/>
      <c r="F17" s="44"/>
      <c r="G17" s="51"/>
      <c r="H17" s="51"/>
      <c r="I17" s="51"/>
      <c r="J17" s="51"/>
    </row>
    <row r="18" spans="1:10" ht="20.25" thickTop="1">
      <c r="A18" s="52"/>
      <c r="B18" s="53"/>
      <c r="C18" s="54"/>
      <c r="D18" s="55"/>
      <c r="E18" s="56"/>
      <c r="F18" s="57"/>
      <c r="G18" s="478" t="str">
        <f>Kat1S1</f>
        <v>sestava bez náčiní</v>
      </c>
      <c r="H18" s="479"/>
      <c r="I18" s="479"/>
      <c r="J18" s="58"/>
    </row>
    <row r="19" spans="1:10" ht="16.5">
      <c r="A19" s="59" t="s">
        <v>1043</v>
      </c>
      <c r="B19" s="60" t="s">
        <v>1044</v>
      </c>
      <c r="C19" s="61" t="s">
        <v>1045</v>
      </c>
      <c r="D19" s="62" t="s">
        <v>2</v>
      </c>
      <c r="E19" s="63" t="s">
        <v>3</v>
      </c>
      <c r="F19" s="64" t="s">
        <v>4</v>
      </c>
      <c r="G19" s="65" t="s">
        <v>1046</v>
      </c>
      <c r="H19" s="65" t="s">
        <v>1047</v>
      </c>
      <c r="I19" s="66" t="s">
        <v>5</v>
      </c>
      <c r="J19" s="59" t="s">
        <v>1048</v>
      </c>
    </row>
    <row r="20" spans="1:10" ht="15.75" thickBot="1">
      <c r="A20" s="298"/>
      <c r="B20" s="299"/>
      <c r="C20" s="300"/>
      <c r="D20" s="301"/>
      <c r="E20" s="302"/>
      <c r="F20" s="320"/>
      <c r="G20" s="67" t="s">
        <v>8</v>
      </c>
      <c r="H20" s="67" t="s">
        <v>11</v>
      </c>
      <c r="I20" s="303"/>
      <c r="J20" s="298"/>
    </row>
    <row r="21" spans="1:10" ht="17.25" thickTop="1">
      <c r="A21" s="368">
        <v>1</v>
      </c>
      <c r="B21" s="368">
        <f>Seznam!B12</f>
        <v>8</v>
      </c>
      <c r="C21" s="369" t="str">
        <f>Seznam!C12</f>
        <v>Kozych Milana</v>
      </c>
      <c r="D21" s="368">
        <f>Seznam!D12</f>
        <v>2011</v>
      </c>
      <c r="E21" s="370" t="str">
        <f>Seznam!E12</f>
        <v>TJSK PRAGUE</v>
      </c>
      <c r="F21" s="368" t="str">
        <f>Seznam!F12</f>
        <v>CZE</v>
      </c>
      <c r="G21" s="409">
        <f>'Z2'!X15</f>
        <v>1.6</v>
      </c>
      <c r="H21" s="371">
        <f>'Z2'!Y15</f>
        <v>5.55</v>
      </c>
      <c r="I21" s="372">
        <f>'Z2'!Z15</f>
        <v>0</v>
      </c>
      <c r="J21" s="373">
        <f>'Z2'!AA15</f>
        <v>7.15</v>
      </c>
    </row>
    <row r="22" spans="1:10" ht="16.5">
      <c r="A22" s="362">
        <v>2</v>
      </c>
      <c r="B22" s="362">
        <f>Seznam!B6</f>
        <v>1</v>
      </c>
      <c r="C22" s="363" t="str">
        <f>Seznam!C6</f>
        <v>Lidinská Valerie</v>
      </c>
      <c r="D22" s="362">
        <f>Seznam!D6</f>
        <v>2011</v>
      </c>
      <c r="E22" s="364" t="str">
        <f>Seznam!E6</f>
        <v>TJSK PRAGUE</v>
      </c>
      <c r="F22" s="362" t="str">
        <f>Seznam!F6</f>
        <v>CZE</v>
      </c>
      <c r="G22" s="410">
        <f>'Z2'!X9</f>
        <v>1.3</v>
      </c>
      <c r="H22" s="365">
        <f>'Z2'!Y9</f>
        <v>5.35</v>
      </c>
      <c r="I22" s="366">
        <f>'Z2'!Z9</f>
        <v>0</v>
      </c>
      <c r="J22" s="367">
        <f>'Z2'!AA9</f>
        <v>6.6499999999999995</v>
      </c>
    </row>
    <row r="23" spans="1:10" ht="16.5">
      <c r="A23" s="362">
        <v>3</v>
      </c>
      <c r="B23" s="362">
        <f>Seznam!B15</f>
        <v>11</v>
      </c>
      <c r="C23" s="363" t="str">
        <f>Seznam!C15</f>
        <v>Marešová Alexandra</v>
      </c>
      <c r="D23" s="362">
        <f>Seznam!D15</f>
        <v>2011</v>
      </c>
      <c r="E23" s="364" t="str">
        <f>Seznam!E15</f>
        <v>TJ Bohemians Praha</v>
      </c>
      <c r="F23" s="362" t="str">
        <f>Seznam!F15</f>
        <v>CZE</v>
      </c>
      <c r="G23" s="410">
        <f>'Z2'!X18</f>
        <v>0.8</v>
      </c>
      <c r="H23" s="365">
        <f>'Z2'!Y18</f>
        <v>4.4000000000000004</v>
      </c>
      <c r="I23" s="366">
        <f>'Z2'!Z18</f>
        <v>0</v>
      </c>
      <c r="J23" s="367">
        <f>'Z2'!AA18</f>
        <v>5.2</v>
      </c>
    </row>
    <row r="24" spans="1:10">
      <c r="A24" s="285">
        <v>4</v>
      </c>
      <c r="B24" s="285">
        <f>Seznam!B9</f>
        <v>4</v>
      </c>
      <c r="C24" s="286" t="str">
        <f>Seznam!C9</f>
        <v>Barošová Tereza</v>
      </c>
      <c r="D24" s="285">
        <f>Seznam!D9</f>
        <v>2011</v>
      </c>
      <c r="E24" s="287" t="str">
        <f>Seznam!E9</f>
        <v>TJ Bohemians Praha</v>
      </c>
      <c r="F24" s="285" t="str">
        <f>Seznam!F9</f>
        <v>CZE</v>
      </c>
      <c r="G24" s="408">
        <f>'Z2'!X12</f>
        <v>0.3</v>
      </c>
      <c r="H24" s="103">
        <f>'Z2'!Y12</f>
        <v>4.45</v>
      </c>
      <c r="I24" s="202">
        <f>'Z2'!Z12</f>
        <v>0</v>
      </c>
      <c r="J24" s="288">
        <f>'Z2'!AA12</f>
        <v>4.75</v>
      </c>
    </row>
    <row r="25" spans="1:10">
      <c r="A25" s="285">
        <v>5</v>
      </c>
      <c r="B25" s="285">
        <f>Seznam!B18</f>
        <v>15</v>
      </c>
      <c r="C25" s="286" t="str">
        <f>Seznam!C18</f>
        <v>Lavrynenko Anna</v>
      </c>
      <c r="D25" s="285">
        <f>Seznam!D18</f>
        <v>2011</v>
      </c>
      <c r="E25" s="287" t="str">
        <f>Seznam!E18</f>
        <v>TJSK PRAGUE</v>
      </c>
      <c r="F25" s="285" t="str">
        <f>Seznam!F18</f>
        <v>CZE</v>
      </c>
      <c r="G25" s="408">
        <f>'Z2'!X21</f>
        <v>0.6</v>
      </c>
      <c r="H25" s="103">
        <f>'Z2'!Y21</f>
        <v>4.0500000000000007</v>
      </c>
      <c r="I25" s="202">
        <f>'Z2'!Z21</f>
        <v>0</v>
      </c>
      <c r="J25" s="288">
        <f>'Z2'!AA21</f>
        <v>4.6500000000000004</v>
      </c>
    </row>
    <row r="26" spans="1:10">
      <c r="A26" s="285">
        <v>6</v>
      </c>
      <c r="B26" s="285">
        <f>Seznam!B10</f>
        <v>6</v>
      </c>
      <c r="C26" s="286" t="str">
        <f>Seznam!C10</f>
        <v>Nováková Sofie</v>
      </c>
      <c r="D26" s="285">
        <f>Seznam!D10</f>
        <v>2011</v>
      </c>
      <c r="E26" s="287" t="str">
        <f>Seznam!E10</f>
        <v>RG ESPRIT Jihlava</v>
      </c>
      <c r="F26" s="285" t="str">
        <f>Seznam!F10</f>
        <v>CZE</v>
      </c>
      <c r="G26" s="408">
        <f>'Z2'!X13</f>
        <v>1</v>
      </c>
      <c r="H26" s="103">
        <f>'Z2'!Y13</f>
        <v>3.4499999999999997</v>
      </c>
      <c r="I26" s="202">
        <f>'Z2'!Z13</f>
        <v>0</v>
      </c>
      <c r="J26" s="288">
        <f>'Z2'!AA13</f>
        <v>4.4499999999999993</v>
      </c>
    </row>
    <row r="27" spans="1:10">
      <c r="A27" s="285">
        <v>7</v>
      </c>
      <c r="B27" s="285">
        <f>Seznam!B14</f>
        <v>10</v>
      </c>
      <c r="C27" s="286" t="str">
        <f>Seznam!C14</f>
        <v>Bojdová Anna</v>
      </c>
      <c r="D27" s="285">
        <f>Seznam!D14</f>
        <v>2011</v>
      </c>
      <c r="E27" s="287" t="str">
        <f>Seznam!E14</f>
        <v>SK Provo Brno</v>
      </c>
      <c r="F27" s="285" t="str">
        <f>Seznam!F14</f>
        <v>CZE</v>
      </c>
      <c r="G27" s="408">
        <f>'Z2'!X17</f>
        <v>0.3</v>
      </c>
      <c r="H27" s="103">
        <f>'Z2'!Y17</f>
        <v>3.4000000000000004</v>
      </c>
      <c r="I27" s="202">
        <f>'Z2'!Z17</f>
        <v>0</v>
      </c>
      <c r="J27" s="288">
        <f>'Z2'!AA17</f>
        <v>3.7</v>
      </c>
    </row>
    <row r="28" spans="1:10">
      <c r="A28" s="285">
        <v>8</v>
      </c>
      <c r="B28" s="285">
        <f>Seznam!B8</f>
        <v>3</v>
      </c>
      <c r="C28" s="286" t="str">
        <f>Seznam!C8</f>
        <v>Němcová Evelyn</v>
      </c>
      <c r="D28" s="285">
        <f>Seznam!D8</f>
        <v>2011</v>
      </c>
      <c r="E28" s="287" t="str">
        <f>Seznam!E8</f>
        <v>SK Provo Brno</v>
      </c>
      <c r="F28" s="285" t="str">
        <f>Seznam!F8</f>
        <v>CZE</v>
      </c>
      <c r="G28" s="408">
        <f>'Z2'!X11</f>
        <v>0.3</v>
      </c>
      <c r="H28" s="103">
        <f>'Z2'!Y11</f>
        <v>3.25</v>
      </c>
      <c r="I28" s="202">
        <f>'Z2'!Z11</f>
        <v>0</v>
      </c>
      <c r="J28" s="288">
        <f>'Z2'!AA11</f>
        <v>3.55</v>
      </c>
    </row>
    <row r="29" spans="1:10">
      <c r="A29" s="285">
        <v>9</v>
      </c>
      <c r="B29" s="285">
        <f>Seznam!B7</f>
        <v>2</v>
      </c>
      <c r="C29" s="286" t="str">
        <f>Seznam!C7</f>
        <v>Marešová Lucie</v>
      </c>
      <c r="D29" s="285">
        <f>Seznam!D7</f>
        <v>2011</v>
      </c>
      <c r="E29" s="287" t="str">
        <f>Seznam!E7</f>
        <v>T.J. Sokol Plzeň IV</v>
      </c>
      <c r="F29" s="285" t="str">
        <f>Seznam!F7</f>
        <v>CZE</v>
      </c>
      <c r="G29" s="408">
        <f>'Z2'!X10</f>
        <v>0.7</v>
      </c>
      <c r="H29" s="103">
        <f>'Z2'!Y10</f>
        <v>2.7500000000000004</v>
      </c>
      <c r="I29" s="202">
        <f>'Z2'!Z10</f>
        <v>0</v>
      </c>
      <c r="J29" s="288">
        <f>'Z2'!AA10</f>
        <v>3.45</v>
      </c>
    </row>
    <row r="30" spans="1:10">
      <c r="A30" s="285" t="s">
        <v>1598</v>
      </c>
      <c r="B30" s="285">
        <f>Seznam!B13</f>
        <v>9</v>
      </c>
      <c r="C30" s="286" t="str">
        <f>Seznam!C13</f>
        <v>Filipová Eliška</v>
      </c>
      <c r="D30" s="285">
        <f>Seznam!D13</f>
        <v>2011</v>
      </c>
      <c r="E30" s="287" t="str">
        <f>Seznam!E13</f>
        <v>RG Proactive Milevsko</v>
      </c>
      <c r="F30" s="285" t="str">
        <f>Seznam!F13</f>
        <v>CZE</v>
      </c>
      <c r="G30" s="408">
        <f>'Z2'!X16</f>
        <v>0.2</v>
      </c>
      <c r="H30" s="103">
        <f>'Z2'!Y16</f>
        <v>2.7</v>
      </c>
      <c r="I30" s="202">
        <f>'Z2'!Z16</f>
        <v>0</v>
      </c>
      <c r="J30" s="288">
        <f>'Z2'!AA16</f>
        <v>2.9000000000000004</v>
      </c>
    </row>
    <row r="31" spans="1:10">
      <c r="A31" s="285" t="s">
        <v>1598</v>
      </c>
      <c r="B31" s="285">
        <f>Seznam!B17</f>
        <v>14</v>
      </c>
      <c r="C31" s="286" t="str">
        <f>Seznam!C17</f>
        <v>Kokrdová Eliška</v>
      </c>
      <c r="D31" s="285">
        <f>Seznam!D17</f>
        <v>2011</v>
      </c>
      <c r="E31" s="287" t="str">
        <f>Seznam!E17</f>
        <v>T.J. Sokol Plzeň IV</v>
      </c>
      <c r="F31" s="285" t="str">
        <f>Seznam!F17</f>
        <v>CZE</v>
      </c>
      <c r="G31" s="408">
        <f>'Z2'!X20</f>
        <v>0.4</v>
      </c>
      <c r="H31" s="103">
        <f>'Z2'!Y20</f>
        <v>2.5000000000000004</v>
      </c>
      <c r="I31" s="202">
        <f>'Z2'!Z20</f>
        <v>0</v>
      </c>
      <c r="J31" s="288">
        <f>'Z2'!AA20</f>
        <v>2.9000000000000004</v>
      </c>
    </row>
    <row r="32" spans="1:10">
      <c r="A32" s="285">
        <v>12</v>
      </c>
      <c r="B32" s="285">
        <f>Seznam!B11</f>
        <v>7</v>
      </c>
      <c r="C32" s="286" t="str">
        <f>Seznam!C11</f>
        <v>Raučiková Magdaléna</v>
      </c>
      <c r="D32" s="285">
        <f>Seznam!D11</f>
        <v>2011</v>
      </c>
      <c r="E32" s="287" t="str">
        <f>Seznam!E11</f>
        <v>RGC Karlovy Vary</v>
      </c>
      <c r="F32" s="285" t="str">
        <f>Seznam!F11</f>
        <v>CZE</v>
      </c>
      <c r="G32" s="408">
        <f>'Z2'!X14</f>
        <v>0.3</v>
      </c>
      <c r="H32" s="103">
        <f>'Z2'!Y14</f>
        <v>1.8500000000000005</v>
      </c>
      <c r="I32" s="202">
        <f>'Z2'!Z14</f>
        <v>0</v>
      </c>
      <c r="J32" s="288">
        <f>'Z2'!AA14</f>
        <v>2.1500000000000004</v>
      </c>
    </row>
    <row r="33" spans="1:10">
      <c r="A33" s="285">
        <v>13</v>
      </c>
      <c r="B33" s="285">
        <f>Seznam!B16</f>
        <v>13</v>
      </c>
      <c r="C33" s="286" t="str">
        <f>Seznam!C16</f>
        <v>Řezníková Amélie Jana</v>
      </c>
      <c r="D33" s="285">
        <f>Seznam!D16</f>
        <v>2011</v>
      </c>
      <c r="E33" s="287" t="str">
        <f>Seznam!E16</f>
        <v>RG Proactive Milevsko</v>
      </c>
      <c r="F33" s="285" t="str">
        <f>Seznam!F16</f>
        <v>CZE</v>
      </c>
      <c r="G33" s="408">
        <f>'Z2'!X19</f>
        <v>0.3</v>
      </c>
      <c r="H33" s="103">
        <f>'Z2'!Y19</f>
        <v>1.3999999999999995</v>
      </c>
      <c r="I33" s="202">
        <f>'Z2'!Z19</f>
        <v>0</v>
      </c>
      <c r="J33" s="288">
        <f>'Z2'!AA19</f>
        <v>1.6999999999999995</v>
      </c>
    </row>
  </sheetData>
  <sortState ref="B21:J33">
    <sortCondition descending="1" ref="J21:J33"/>
  </sortState>
  <mergeCells count="6">
    <mergeCell ref="G18:I18"/>
    <mergeCell ref="G9:I9"/>
    <mergeCell ref="A1:H1"/>
    <mergeCell ref="A3:H3"/>
    <mergeCell ref="A5:H5"/>
    <mergeCell ref="A7:H7"/>
  </mergeCells>
  <phoneticPr fontId="13" type="noConversion"/>
  <printOptions horizontalCentered="1" verticalCentered="1"/>
  <pageMargins left="0" right="0" top="0.78740157480314965" bottom="0.19685039370078741" header="0" footer="0"/>
  <pageSetup paperSize="9" scale="92" orientation="landscape" horizontalDpi="4294967293" verticalDpi="4294967293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selection activeCell="E35" sqref="E35"/>
    </sheetView>
  </sheetViews>
  <sheetFormatPr defaultRowHeight="15"/>
  <cols>
    <col min="1" max="1" width="6.42578125" style="73" customWidth="1"/>
    <col min="2" max="2" width="5.85546875" style="73" bestFit="1" customWidth="1"/>
    <col min="3" max="3" width="20.7109375" style="73" customWidth="1"/>
    <col min="4" max="4" width="6.7109375" style="72" customWidth="1"/>
    <col min="5" max="5" width="27.7109375" style="73" bestFit="1" customWidth="1"/>
    <col min="6" max="6" width="5" style="72" hidden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6384" width="9.140625" style="73"/>
  </cols>
  <sheetData>
    <row r="1" spans="1:10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0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</row>
    <row r="4" spans="1:10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0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</row>
    <row r="6" spans="1:10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0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</row>
    <row r="8" spans="1:10" ht="19.5">
      <c r="A8" s="70"/>
      <c r="B8" s="71"/>
      <c r="C8" s="71"/>
      <c r="E8" s="71"/>
      <c r="G8" s="71"/>
      <c r="H8" s="71"/>
      <c r="I8" s="71"/>
      <c r="J8" s="71"/>
    </row>
    <row r="9" spans="1:10" ht="20.25" thickBot="1">
      <c r="A9" s="50" t="s">
        <v>1423</v>
      </c>
    </row>
    <row r="10" spans="1:10" ht="17.25" thickTop="1">
      <c r="A10" s="74"/>
      <c r="B10" s="75"/>
      <c r="C10" s="76"/>
      <c r="D10" s="77"/>
      <c r="E10" s="78"/>
      <c r="F10" s="291"/>
      <c r="G10" s="483" t="str">
        <f>Kat3S1</f>
        <v>sestava bez náčiní</v>
      </c>
      <c r="H10" s="483"/>
      <c r="I10" s="483"/>
      <c r="J10" s="484"/>
    </row>
    <row r="11" spans="1:10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1051</v>
      </c>
    </row>
    <row r="12" spans="1:10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</row>
    <row r="13" spans="1:10" s="100" customFormat="1" ht="17.25" thickTop="1">
      <c r="A13" s="374">
        <v>1</v>
      </c>
      <c r="B13" s="374">
        <f>Seznam!B25</f>
        <v>9</v>
      </c>
      <c r="C13" s="375" t="str">
        <f>Seznam!C25</f>
        <v>Smějová Liliana</v>
      </c>
      <c r="D13" s="376">
        <f>Seznam!D25</f>
        <v>2010</v>
      </c>
      <c r="E13" s="377" t="str">
        <f>Seznam!E25</f>
        <v>TJ Hostivař Praha</v>
      </c>
      <c r="F13" s="374" t="str">
        <f>Seznam!F25</f>
        <v>CZE</v>
      </c>
      <c r="G13" s="371">
        <f>'Z3'!X15</f>
        <v>1.6</v>
      </c>
      <c r="H13" s="371">
        <f>'Z3'!Y15</f>
        <v>7.3000000000000007</v>
      </c>
      <c r="I13" s="378">
        <f>'Z3'!Z15</f>
        <v>0</v>
      </c>
      <c r="J13" s="379">
        <f>'Z3'!AA15</f>
        <v>8.9</v>
      </c>
    </row>
    <row r="14" spans="1:10" s="100" customFormat="1" ht="16.5">
      <c r="A14" s="382">
        <v>2</v>
      </c>
      <c r="B14" s="382">
        <f>Seznam!B26</f>
        <v>10</v>
      </c>
      <c r="C14" s="383" t="str">
        <f>Seznam!C26</f>
        <v>Pitrunová Marie</v>
      </c>
      <c r="D14" s="384">
        <f>Seznam!D26</f>
        <v>2010</v>
      </c>
      <c r="E14" s="385" t="str">
        <f>Seznam!E26</f>
        <v>RG ESPRIT Jihlava</v>
      </c>
      <c r="F14" s="382" t="str">
        <f>Seznam!F26</f>
        <v>CZE</v>
      </c>
      <c r="G14" s="365">
        <f>'Z3'!X16</f>
        <v>1.6</v>
      </c>
      <c r="H14" s="365">
        <f>'Z3'!Y16</f>
        <v>7.1000000000000005</v>
      </c>
      <c r="I14" s="386">
        <f>'Z3'!Z16</f>
        <v>0</v>
      </c>
      <c r="J14" s="387">
        <f>'Z3'!AA16</f>
        <v>8.7000000000000011</v>
      </c>
    </row>
    <row r="15" spans="1:10" s="100" customFormat="1" ht="16.5">
      <c r="A15" s="382">
        <v>3</v>
      </c>
      <c r="B15" s="382">
        <f>Seznam!B20</f>
        <v>3</v>
      </c>
      <c r="C15" s="383" t="str">
        <f>Seznam!C20</f>
        <v>Kloboučníková Gabriela</v>
      </c>
      <c r="D15" s="384">
        <f>Seznam!D20</f>
        <v>2010</v>
      </c>
      <c r="E15" s="385" t="str">
        <f>Seznam!E20</f>
        <v>TJSK PRAGUE</v>
      </c>
      <c r="F15" s="382" t="str">
        <f>Seznam!F20</f>
        <v>CZE</v>
      </c>
      <c r="G15" s="365">
        <f>'Z3'!X10</f>
        <v>1.2</v>
      </c>
      <c r="H15" s="365">
        <f>'Z3'!Y10</f>
        <v>6.75</v>
      </c>
      <c r="I15" s="386">
        <f>'Z3'!Z10</f>
        <v>0</v>
      </c>
      <c r="J15" s="387">
        <f>'Z3'!AA10</f>
        <v>7.95</v>
      </c>
    </row>
    <row r="16" spans="1:10" s="100" customFormat="1" ht="16.5">
      <c r="A16" s="182" t="s">
        <v>1599</v>
      </c>
      <c r="B16" s="182">
        <f>Seznam!B28</f>
        <v>12</v>
      </c>
      <c r="C16" s="183" t="str">
        <f>Seznam!C28</f>
        <v>Kaplanová Dorota</v>
      </c>
      <c r="D16" s="85">
        <f>Seznam!D28</f>
        <v>2010</v>
      </c>
      <c r="E16" s="101" t="str">
        <f>Seznam!E28</f>
        <v>RGC Karlovy Vary</v>
      </c>
      <c r="F16" s="182" t="str">
        <f>Seznam!F28</f>
        <v>CZE</v>
      </c>
      <c r="G16" s="103">
        <f>'Z3'!X18</f>
        <v>1</v>
      </c>
      <c r="H16" s="103">
        <f>'Z3'!Y18</f>
        <v>6.55</v>
      </c>
      <c r="I16" s="102">
        <f>'Z3'!Z18</f>
        <v>0</v>
      </c>
      <c r="J16" s="104">
        <f>'Z3'!AA18</f>
        <v>7.55</v>
      </c>
    </row>
    <row r="17" spans="1:10" s="100" customFormat="1" ht="16.5">
      <c r="A17" s="182" t="s">
        <v>1599</v>
      </c>
      <c r="B17" s="182">
        <f>Seznam!B39</f>
        <v>24</v>
      </c>
      <c r="C17" s="183" t="str">
        <f>Seznam!C39</f>
        <v>Marešová Pavla</v>
      </c>
      <c r="D17" s="85">
        <f>Seznam!D39</f>
        <v>2010</v>
      </c>
      <c r="E17" s="101" t="str">
        <f>Seznam!E39</f>
        <v>TJ Sokol Bedřichov</v>
      </c>
      <c r="F17" s="182" t="str">
        <f>Seznam!F39</f>
        <v>CZE</v>
      </c>
      <c r="G17" s="103">
        <f>'Z3'!X29</f>
        <v>1</v>
      </c>
      <c r="H17" s="103">
        <f>'Z3'!Y29</f>
        <v>6.55</v>
      </c>
      <c r="I17" s="102">
        <f>'Z3'!Z29</f>
        <v>0</v>
      </c>
      <c r="J17" s="104">
        <f>'Z3'!AA29</f>
        <v>7.55</v>
      </c>
    </row>
    <row r="18" spans="1:10" s="100" customFormat="1" ht="16.5">
      <c r="A18" s="182">
        <v>6</v>
      </c>
      <c r="B18" s="182">
        <f>Seznam!B42</f>
        <v>27</v>
      </c>
      <c r="C18" s="183" t="str">
        <f>Seznam!C42</f>
        <v>Fedáková Johana</v>
      </c>
      <c r="D18" s="85">
        <f>Seznam!D42</f>
        <v>2010</v>
      </c>
      <c r="E18" s="101" t="str">
        <f>Seznam!E42</f>
        <v>TJ Sokol Bernartice</v>
      </c>
      <c r="F18" s="182" t="str">
        <f>Seznam!F42</f>
        <v>CZE</v>
      </c>
      <c r="G18" s="103">
        <f>'Z3'!X32</f>
        <v>0.8</v>
      </c>
      <c r="H18" s="103">
        <f>'Z3'!Y32</f>
        <v>6.1499999999999995</v>
      </c>
      <c r="I18" s="102">
        <f>'Z3'!Z32</f>
        <v>0</v>
      </c>
      <c r="J18" s="104">
        <f>'Z3'!AA32</f>
        <v>6.9499999999999993</v>
      </c>
    </row>
    <row r="19" spans="1:10" s="100" customFormat="1" ht="16.5">
      <c r="A19" s="182" t="s">
        <v>1600</v>
      </c>
      <c r="B19" s="182">
        <f>Seznam!B32</f>
        <v>16</v>
      </c>
      <c r="C19" s="183" t="str">
        <f>Seznam!C32</f>
        <v>Demian Nikoletta</v>
      </c>
      <c r="D19" s="85">
        <f>Seznam!D32</f>
        <v>2010</v>
      </c>
      <c r="E19" s="101" t="str">
        <f>Seznam!E32</f>
        <v>SK Provo Brno</v>
      </c>
      <c r="F19" s="182" t="str">
        <f>Seznam!F32</f>
        <v>CZE</v>
      </c>
      <c r="G19" s="103">
        <f>'Z3'!X22</f>
        <v>0.7</v>
      </c>
      <c r="H19" s="103">
        <f>'Z3'!Y22</f>
        <v>6.1499999999999995</v>
      </c>
      <c r="I19" s="102">
        <f>'Z3'!Z22</f>
        <v>0</v>
      </c>
      <c r="J19" s="104">
        <f>'Z3'!AA22</f>
        <v>6.85</v>
      </c>
    </row>
    <row r="20" spans="1:10" s="100" customFormat="1" ht="16.5">
      <c r="A20" s="182" t="s">
        <v>1600</v>
      </c>
      <c r="B20" s="182">
        <f>Seznam!B38</f>
        <v>23</v>
      </c>
      <c r="C20" s="183" t="str">
        <f>Seznam!C38</f>
        <v>Gallinová Anna</v>
      </c>
      <c r="D20" s="85">
        <f>Seznam!D38</f>
        <v>2010</v>
      </c>
      <c r="E20" s="101" t="str">
        <f>Seznam!E38</f>
        <v xml:space="preserve">SKMG Máj České Budějovice </v>
      </c>
      <c r="F20" s="182" t="str">
        <f>Seznam!F38</f>
        <v>CZE</v>
      </c>
      <c r="G20" s="103">
        <f>'Z3'!X28</f>
        <v>1.2</v>
      </c>
      <c r="H20" s="103">
        <f>'Z3'!Y28</f>
        <v>5.6499999999999995</v>
      </c>
      <c r="I20" s="102">
        <f>'Z3'!Z28</f>
        <v>0</v>
      </c>
      <c r="J20" s="104">
        <f>'Z3'!AA28</f>
        <v>6.85</v>
      </c>
    </row>
    <row r="21" spans="1:10" s="100" customFormat="1" ht="16.5">
      <c r="A21" s="182" t="s">
        <v>1601</v>
      </c>
      <c r="B21" s="182">
        <f>Seznam!B23</f>
        <v>6</v>
      </c>
      <c r="C21" s="183" t="str">
        <f>Seznam!C23</f>
        <v>Bubeníčková Erika</v>
      </c>
      <c r="D21" s="85">
        <f>Seznam!D23</f>
        <v>2010</v>
      </c>
      <c r="E21" s="101" t="str">
        <f>Seznam!E23</f>
        <v>SK Triumf Praha</v>
      </c>
      <c r="F21" s="182" t="str">
        <f>Seznam!F23</f>
        <v>CZE</v>
      </c>
      <c r="G21" s="103">
        <f>'Z3'!X13</f>
        <v>0.6</v>
      </c>
      <c r="H21" s="103">
        <f>'Z3'!Y13</f>
        <v>6.05</v>
      </c>
      <c r="I21" s="102">
        <f>'Z3'!Z13</f>
        <v>0</v>
      </c>
      <c r="J21" s="104">
        <f>'Z3'!AA13</f>
        <v>6.6499999999999995</v>
      </c>
    </row>
    <row r="22" spans="1:10" s="100" customFormat="1" ht="16.5">
      <c r="A22" s="182" t="s">
        <v>1601</v>
      </c>
      <c r="B22" s="182">
        <f>Seznam!B33</f>
        <v>17</v>
      </c>
      <c r="C22" s="183" t="str">
        <f>Seznam!C33</f>
        <v>Dorušková Anja</v>
      </c>
      <c r="D22" s="85">
        <f>Seznam!D33</f>
        <v>2010</v>
      </c>
      <c r="E22" s="101" t="str">
        <f>Seznam!E33</f>
        <v>TJ Bohemians Praha</v>
      </c>
      <c r="F22" s="182" t="str">
        <f>Seznam!F33</f>
        <v>CZE</v>
      </c>
      <c r="G22" s="103">
        <f>'Z3'!X23</f>
        <v>1.3</v>
      </c>
      <c r="H22" s="103">
        <f>'Z3'!Y23</f>
        <v>5.35</v>
      </c>
      <c r="I22" s="102">
        <f>'Z3'!Z23</f>
        <v>0</v>
      </c>
      <c r="J22" s="104">
        <f>'Z3'!AA23</f>
        <v>6.6499999999999995</v>
      </c>
    </row>
    <row r="23" spans="1:10" s="100" customFormat="1" ht="16.5">
      <c r="A23" s="182" t="s">
        <v>1601</v>
      </c>
      <c r="B23" s="182">
        <f>Seznam!B44</f>
        <v>30</v>
      </c>
      <c r="C23" s="183" t="str">
        <f>Seznam!C44</f>
        <v>Safadi Isabelle Sarah</v>
      </c>
      <c r="D23" s="85">
        <f>Seznam!D44</f>
        <v>2010</v>
      </c>
      <c r="E23" s="101" t="str">
        <f>Seznam!E44</f>
        <v>TJ Bohemians Praha</v>
      </c>
      <c r="F23" s="182" t="str">
        <f>Seznam!F44</f>
        <v>CZE</v>
      </c>
      <c r="G23" s="103">
        <f>'Z3'!X34</f>
        <v>1.2</v>
      </c>
      <c r="H23" s="103">
        <f>'Z3'!Y34</f>
        <v>5.4499999999999993</v>
      </c>
      <c r="I23" s="102">
        <f>'Z3'!Z34</f>
        <v>0</v>
      </c>
      <c r="J23" s="104">
        <f>'Z3'!AA34</f>
        <v>6.6499999999999995</v>
      </c>
    </row>
    <row r="24" spans="1:10" s="100" customFormat="1" ht="16.5">
      <c r="A24" s="182" t="s">
        <v>1602</v>
      </c>
      <c r="B24" s="182">
        <f>Seznam!B19</f>
        <v>1</v>
      </c>
      <c r="C24" s="183" t="str">
        <f>Seznam!C19</f>
        <v>Dimitrová Barbora</v>
      </c>
      <c r="D24" s="85">
        <f>Seznam!D19</f>
        <v>2010</v>
      </c>
      <c r="E24" s="101" t="str">
        <f>Seznam!E19</f>
        <v>SKMG Chodov Praha</v>
      </c>
      <c r="F24" s="182" t="str">
        <f>Seznam!F19</f>
        <v>CZE</v>
      </c>
      <c r="G24" s="103">
        <f>'Z3'!X9</f>
        <v>1</v>
      </c>
      <c r="H24" s="103">
        <f>'Z3'!Y9</f>
        <v>5.6000000000000005</v>
      </c>
      <c r="I24" s="102">
        <f>'Z3'!Z9</f>
        <v>0</v>
      </c>
      <c r="J24" s="104">
        <f>'Z3'!AA9</f>
        <v>6.6000000000000005</v>
      </c>
    </row>
    <row r="25" spans="1:10" s="100" customFormat="1" ht="16.5">
      <c r="A25" s="182" t="s">
        <v>1602</v>
      </c>
      <c r="B25" s="182">
        <f>Seznam!B45</f>
        <v>31</v>
      </c>
      <c r="C25" s="183" t="str">
        <f>Seznam!C45</f>
        <v>Lebrušková Ema</v>
      </c>
      <c r="D25" s="85">
        <f>Seznam!D45</f>
        <v>2010</v>
      </c>
      <c r="E25" s="101" t="str">
        <f>Seznam!E45</f>
        <v>SK Jihlava</v>
      </c>
      <c r="F25" s="182" t="str">
        <f>Seznam!F45</f>
        <v>CZE</v>
      </c>
      <c r="G25" s="103">
        <f>'Z3'!X35</f>
        <v>0.9</v>
      </c>
      <c r="H25" s="103">
        <f>'Z3'!Y35</f>
        <v>5.7</v>
      </c>
      <c r="I25" s="102">
        <f>'Z3'!Z35</f>
        <v>0</v>
      </c>
      <c r="J25" s="104">
        <f>'Z3'!AA35</f>
        <v>6.6000000000000005</v>
      </c>
    </row>
    <row r="26" spans="1:10" s="100" customFormat="1" ht="16.5">
      <c r="A26" s="182">
        <v>14</v>
      </c>
      <c r="B26" s="182">
        <f>Seznam!B34</f>
        <v>19</v>
      </c>
      <c r="C26" s="183" t="str">
        <f>Seznam!C34</f>
        <v>Hubená Ema</v>
      </c>
      <c r="D26" s="85">
        <f>Seznam!D34</f>
        <v>2010</v>
      </c>
      <c r="E26" s="101" t="str">
        <f>Seznam!E34</f>
        <v>TJSK PRAGUE</v>
      </c>
      <c r="F26" s="182" t="str">
        <f>Seznam!F34</f>
        <v>CZE</v>
      </c>
      <c r="G26" s="103">
        <f>'Z3'!X24</f>
        <v>0.4</v>
      </c>
      <c r="H26" s="103">
        <f>'Z3'!Y24</f>
        <v>6.1</v>
      </c>
      <c r="I26" s="102">
        <f>'Z3'!Z24</f>
        <v>0</v>
      </c>
      <c r="J26" s="104">
        <f>'Z3'!AA24</f>
        <v>6.5</v>
      </c>
    </row>
    <row r="27" spans="1:10" s="100" customFormat="1" ht="16.5">
      <c r="A27" s="182">
        <v>15</v>
      </c>
      <c r="B27" s="182">
        <f>Seznam!B29</f>
        <v>13</v>
      </c>
      <c r="C27" s="183" t="str">
        <f>Seznam!C29</f>
        <v>Dalecká Anna</v>
      </c>
      <c r="D27" s="85">
        <f>Seznam!D29</f>
        <v>2010</v>
      </c>
      <c r="E27" s="101" t="str">
        <f>Seznam!E29</f>
        <v>TJ Bohemians Praha</v>
      </c>
      <c r="F27" s="182" t="str">
        <f>Seznam!F29</f>
        <v>CZE</v>
      </c>
      <c r="G27" s="103">
        <f>'Z3'!X19</f>
        <v>1.4</v>
      </c>
      <c r="H27" s="103">
        <f>'Z3'!Y19</f>
        <v>5.0500000000000007</v>
      </c>
      <c r="I27" s="102">
        <f>'Z3'!Z19</f>
        <v>0</v>
      </c>
      <c r="J27" s="104">
        <f>'Z3'!AA19</f>
        <v>6.4500000000000011</v>
      </c>
    </row>
    <row r="28" spans="1:10" s="100" customFormat="1" ht="16.5">
      <c r="A28" s="182">
        <v>16</v>
      </c>
      <c r="B28" s="182">
        <f>Seznam!B21</f>
        <v>4</v>
      </c>
      <c r="C28" s="183" t="str">
        <f>Seznam!C21</f>
        <v>Pravdová Jitka</v>
      </c>
      <c r="D28" s="85">
        <f>Seznam!D21</f>
        <v>2010</v>
      </c>
      <c r="E28" s="101" t="str">
        <f>Seznam!E21</f>
        <v xml:space="preserve">SKMG Máj České Budějovice </v>
      </c>
      <c r="F28" s="182" t="str">
        <f>Seznam!F21</f>
        <v>CZE</v>
      </c>
      <c r="G28" s="103">
        <f>'Z3'!X11</f>
        <v>1.4</v>
      </c>
      <c r="H28" s="103">
        <f>'Z3'!Y11</f>
        <v>4.9499999999999993</v>
      </c>
      <c r="I28" s="102">
        <f>'Z3'!Z11</f>
        <v>0</v>
      </c>
      <c r="J28" s="104">
        <f>'Z3'!AA11</f>
        <v>6.35</v>
      </c>
    </row>
    <row r="29" spans="1:10" s="100" customFormat="1" ht="16.5">
      <c r="A29" s="182">
        <v>17</v>
      </c>
      <c r="B29" s="182">
        <f>Seznam!B43</f>
        <v>29</v>
      </c>
      <c r="C29" s="183" t="str">
        <f>Seznam!C43</f>
        <v>Janoušová Mia</v>
      </c>
      <c r="D29" s="85">
        <f>Seznam!D43</f>
        <v>2010</v>
      </c>
      <c r="E29" s="101" t="str">
        <f>Seznam!E43</f>
        <v>TJSK PRAGUE</v>
      </c>
      <c r="F29" s="182" t="str">
        <f>Seznam!F43</f>
        <v>CZE</v>
      </c>
      <c r="G29" s="103">
        <f>'Z3'!X33</f>
        <v>0.3</v>
      </c>
      <c r="H29" s="103">
        <f>'Z3'!Y33</f>
        <v>5.9500000000000011</v>
      </c>
      <c r="I29" s="102">
        <f>'Z3'!Z33</f>
        <v>0</v>
      </c>
      <c r="J29" s="104">
        <f>'Z3'!AA33</f>
        <v>6.2500000000000009</v>
      </c>
    </row>
    <row r="30" spans="1:10" s="100" customFormat="1" ht="16.5">
      <c r="A30" s="182">
        <v>18</v>
      </c>
      <c r="B30" s="182">
        <f>Seznam!B41</f>
        <v>26</v>
      </c>
      <c r="C30" s="183" t="str">
        <f>Seznam!C41</f>
        <v>Kratochvílová Leontýna</v>
      </c>
      <c r="D30" s="85">
        <f>Seznam!D41</f>
        <v>2010</v>
      </c>
      <c r="E30" s="101" t="str">
        <f>Seznam!E41</f>
        <v>T.J. Sokol Plzeň IV</v>
      </c>
      <c r="F30" s="182" t="str">
        <f>Seznam!F41</f>
        <v>CZE</v>
      </c>
      <c r="G30" s="103">
        <f>'Z3'!X31</f>
        <v>0.6</v>
      </c>
      <c r="H30" s="103">
        <f>'Z3'!Y31</f>
        <v>5.5</v>
      </c>
      <c r="I30" s="102">
        <f>'Z3'!Z31</f>
        <v>0</v>
      </c>
      <c r="J30" s="104">
        <f>'Z3'!AA31</f>
        <v>6.1</v>
      </c>
    </row>
    <row r="31" spans="1:10" s="100" customFormat="1" ht="16.5">
      <c r="A31" s="182">
        <v>19</v>
      </c>
      <c r="B31" s="182">
        <f>Seznam!B46</f>
        <v>32</v>
      </c>
      <c r="C31" s="183" t="str">
        <f>Seznam!C46</f>
        <v>Fojtů Kateryna</v>
      </c>
      <c r="D31" s="85">
        <f>Seznam!D46</f>
        <v>2010</v>
      </c>
      <c r="E31" s="101" t="str">
        <f>Seznam!E46</f>
        <v>TJSK PRAGUE</v>
      </c>
      <c r="F31" s="182" t="str">
        <f>Seznam!F46</f>
        <v>CZE</v>
      </c>
      <c r="G31" s="103">
        <f>'Z3'!X36</f>
        <v>0.6</v>
      </c>
      <c r="H31" s="103">
        <f>'Z3'!Y36</f>
        <v>5.2</v>
      </c>
      <c r="I31" s="102">
        <f>'Z3'!Z36</f>
        <v>0</v>
      </c>
      <c r="J31" s="104">
        <f>'Z3'!AA36</f>
        <v>5.8</v>
      </c>
    </row>
    <row r="32" spans="1:10" s="100" customFormat="1" ht="16.5">
      <c r="A32" s="182">
        <v>20</v>
      </c>
      <c r="B32" s="182">
        <f>Seznam!B31</f>
        <v>15</v>
      </c>
      <c r="C32" s="183" t="str">
        <f>Seznam!C31</f>
        <v>Cuřínová Denisa</v>
      </c>
      <c r="D32" s="85">
        <f>Seznam!D31</f>
        <v>2010</v>
      </c>
      <c r="E32" s="101" t="str">
        <f>Seznam!E31</f>
        <v>GSK Tábor</v>
      </c>
      <c r="F32" s="182" t="str">
        <f>Seznam!F31</f>
        <v>CZE</v>
      </c>
      <c r="G32" s="103">
        <f>'Z3'!X21</f>
        <v>0.5</v>
      </c>
      <c r="H32" s="103">
        <f>'Z3'!Y21</f>
        <v>5.2500000000000009</v>
      </c>
      <c r="I32" s="102">
        <f>'Z3'!Z21</f>
        <v>0</v>
      </c>
      <c r="J32" s="104">
        <f>'Z3'!AA21</f>
        <v>5.7500000000000009</v>
      </c>
    </row>
    <row r="33" spans="1:10" s="100" customFormat="1" ht="16.5">
      <c r="A33" s="182" t="s">
        <v>1603</v>
      </c>
      <c r="B33" s="182">
        <f>Seznam!B37</f>
        <v>22</v>
      </c>
      <c r="C33" s="183" t="str">
        <f>Seznam!C37</f>
        <v>Widziszewska Hanna</v>
      </c>
      <c r="D33" s="85">
        <f>Seznam!D37</f>
        <v>2010</v>
      </c>
      <c r="E33" s="101" t="str">
        <f>Seznam!E37</f>
        <v>UKS Lodz Polsko</v>
      </c>
      <c r="F33" s="182" t="str">
        <f>Seznam!F37</f>
        <v>POL</v>
      </c>
      <c r="G33" s="103">
        <f>'Z3'!X27</f>
        <v>0.4</v>
      </c>
      <c r="H33" s="103">
        <f>'Z3'!Y27</f>
        <v>5.25</v>
      </c>
      <c r="I33" s="102">
        <f>'Z3'!Z27</f>
        <v>0</v>
      </c>
      <c r="J33" s="104">
        <f>'Z3'!AA27</f>
        <v>5.65</v>
      </c>
    </row>
    <row r="34" spans="1:10" s="100" customFormat="1" ht="16.5">
      <c r="A34" s="182" t="s">
        <v>1603</v>
      </c>
      <c r="B34" s="182">
        <f>Seznam!B35</f>
        <v>20</v>
      </c>
      <c r="C34" s="183" t="str">
        <f>Seznam!C35</f>
        <v>Johanovská Eliška</v>
      </c>
      <c r="D34" s="85">
        <f>Seznam!D35</f>
        <v>2010</v>
      </c>
      <c r="E34" s="101" t="str">
        <f>Seznam!E35</f>
        <v>SK Triumf Praha</v>
      </c>
      <c r="F34" s="182" t="str">
        <f>Seznam!F35</f>
        <v>CZE</v>
      </c>
      <c r="G34" s="103">
        <f>'Z3'!X25</f>
        <v>0.2</v>
      </c>
      <c r="H34" s="103">
        <f>'Z3'!Y25</f>
        <v>5.4499999999999993</v>
      </c>
      <c r="I34" s="102">
        <f>'Z3'!Z25</f>
        <v>0</v>
      </c>
      <c r="J34" s="104">
        <f>'Z3'!AA25</f>
        <v>5.6499999999999995</v>
      </c>
    </row>
    <row r="35" spans="1:10" s="100" customFormat="1" ht="16.5">
      <c r="A35" s="182">
        <v>23</v>
      </c>
      <c r="B35" s="182">
        <f>Seznam!B40</f>
        <v>25</v>
      </c>
      <c r="C35" s="183" t="str">
        <f>Seznam!C40</f>
        <v>Markvartová Natálie</v>
      </c>
      <c r="D35" s="85">
        <f>Seznam!D40</f>
        <v>2010</v>
      </c>
      <c r="E35" s="101" t="str">
        <f>Seznam!E40</f>
        <v>TJ Bohemians Praha</v>
      </c>
      <c r="F35" s="182" t="str">
        <f>Seznam!F40</f>
        <v>CZE</v>
      </c>
      <c r="G35" s="103">
        <f>'Z3'!X30</f>
        <v>0.8</v>
      </c>
      <c r="H35" s="103">
        <f>'Z3'!Y30</f>
        <v>4.6500000000000004</v>
      </c>
      <c r="I35" s="102">
        <f>'Z3'!Z30</f>
        <v>0</v>
      </c>
      <c r="J35" s="104">
        <f>'Z3'!AA30</f>
        <v>5.45</v>
      </c>
    </row>
    <row r="36" spans="1:10" s="100" customFormat="1" ht="16.5">
      <c r="A36" s="182">
        <v>24</v>
      </c>
      <c r="B36" s="182">
        <f>Seznam!B22</f>
        <v>5</v>
      </c>
      <c r="C36" s="183" t="str">
        <f>Seznam!C22</f>
        <v>Juszczykowska Julia</v>
      </c>
      <c r="D36" s="85">
        <f>Seznam!D22</f>
        <v>2010</v>
      </c>
      <c r="E36" s="101" t="str">
        <f>Seznam!E22</f>
        <v>UKS Lodz Polsko</v>
      </c>
      <c r="F36" s="182" t="str">
        <f>Seznam!F22</f>
        <v>POL</v>
      </c>
      <c r="G36" s="103">
        <f>'Z3'!X12</f>
        <v>0.8</v>
      </c>
      <c r="H36" s="103">
        <f>'Z3'!Y12</f>
        <v>4.3499999999999996</v>
      </c>
      <c r="I36" s="102">
        <f>'Z3'!Z12</f>
        <v>0</v>
      </c>
      <c r="J36" s="104">
        <f>'Z3'!AA12</f>
        <v>5.1499999999999995</v>
      </c>
    </row>
    <row r="37" spans="1:10" s="100" customFormat="1" ht="16.5">
      <c r="A37" s="182">
        <v>25</v>
      </c>
      <c r="B37" s="182">
        <f>Seznam!B24</f>
        <v>8</v>
      </c>
      <c r="C37" s="183" t="str">
        <f>Seznam!C24</f>
        <v>Pindurová Eliška</v>
      </c>
      <c r="D37" s="85">
        <f>Seznam!D24</f>
        <v>2010</v>
      </c>
      <c r="E37" s="101" t="str">
        <f>Seznam!E24</f>
        <v xml:space="preserve">SKMG Máj České Budějovice </v>
      </c>
      <c r="F37" s="182" t="str">
        <f>Seznam!F24</f>
        <v>CZE</v>
      </c>
      <c r="G37" s="103">
        <f>'Z3'!X14</f>
        <v>0.9</v>
      </c>
      <c r="H37" s="103">
        <f>'Z3'!Y14</f>
        <v>4.1999999999999993</v>
      </c>
      <c r="I37" s="102">
        <f>'Z3'!Z14</f>
        <v>0</v>
      </c>
      <c r="J37" s="104">
        <f>'Z3'!AA14</f>
        <v>5.0999999999999996</v>
      </c>
    </row>
    <row r="38" spans="1:10" s="100" customFormat="1" ht="16.5">
      <c r="A38" s="182" t="s">
        <v>1604</v>
      </c>
      <c r="B38" s="182">
        <f>Seznam!B27</f>
        <v>11</v>
      </c>
      <c r="C38" s="183" t="str">
        <f>Seznam!C27</f>
        <v>Bromová Karolína</v>
      </c>
      <c r="D38" s="85">
        <f>Seznam!D27</f>
        <v>2010</v>
      </c>
      <c r="E38" s="101" t="str">
        <f>Seznam!E27</f>
        <v>RG Proactive Milevsko</v>
      </c>
      <c r="F38" s="182" t="str">
        <f>Seznam!F27</f>
        <v>CZE</v>
      </c>
      <c r="G38" s="103">
        <f>'Z3'!X17</f>
        <v>0.9</v>
      </c>
      <c r="H38" s="103">
        <f>'Z3'!Y17</f>
        <v>3.8000000000000007</v>
      </c>
      <c r="I38" s="102">
        <f>'Z3'!Z17</f>
        <v>0</v>
      </c>
      <c r="J38" s="104">
        <f>'Z3'!AA17</f>
        <v>4.7000000000000011</v>
      </c>
    </row>
    <row r="39" spans="1:10" s="100" customFormat="1" ht="16.5">
      <c r="A39" s="182" t="s">
        <v>1605</v>
      </c>
      <c r="B39" s="182">
        <f>Seznam!B36</f>
        <v>21</v>
      </c>
      <c r="C39" s="183" t="str">
        <f>Seznam!C36</f>
        <v>Salchegger Mia</v>
      </c>
      <c r="D39" s="85">
        <f>Seznam!D36</f>
        <v>2010</v>
      </c>
      <c r="E39" s="101" t="str">
        <f>Seznam!E36</f>
        <v>Sportunion Rauris</v>
      </c>
      <c r="F39" s="182" t="str">
        <f>Seznam!F36</f>
        <v>AUT</v>
      </c>
      <c r="G39" s="103">
        <f>'Z3'!X26</f>
        <v>0.3</v>
      </c>
      <c r="H39" s="103">
        <f>'Z3'!Y26</f>
        <v>4.4000000000000004</v>
      </c>
      <c r="I39" s="102">
        <f>'Z3'!Z26</f>
        <v>0</v>
      </c>
      <c r="J39" s="104">
        <f>'Z3'!AA26</f>
        <v>4.7</v>
      </c>
    </row>
    <row r="40" spans="1:10" s="100" customFormat="1" ht="16.5">
      <c r="A40" s="182">
        <v>28</v>
      </c>
      <c r="B40" s="182">
        <f>Seznam!B30</f>
        <v>14</v>
      </c>
      <c r="C40" s="183" t="str">
        <f>Seznam!C30</f>
        <v>Fialová Karolína</v>
      </c>
      <c r="D40" s="85">
        <f>Seznam!D30</f>
        <v>2010</v>
      </c>
      <c r="E40" s="101" t="str">
        <f>Seznam!E30</f>
        <v>T.J. Sokol Plzeň IV</v>
      </c>
      <c r="F40" s="182" t="str">
        <f>Seznam!F30</f>
        <v>CZE</v>
      </c>
      <c r="G40" s="103">
        <f>'Z3'!X20</f>
        <v>0.6</v>
      </c>
      <c r="H40" s="103">
        <f>'Z3'!Y20</f>
        <v>3.8499999999999996</v>
      </c>
      <c r="I40" s="102">
        <f>'Z3'!Z20</f>
        <v>0</v>
      </c>
      <c r="J40" s="104">
        <f>'Z3'!AA20</f>
        <v>4.4499999999999993</v>
      </c>
    </row>
  </sheetData>
  <sortState ref="B13:J40">
    <sortCondition descending="1" ref="J13:J40"/>
  </sortState>
  <mergeCells count="5">
    <mergeCell ref="G10:J10"/>
    <mergeCell ref="A1:J1"/>
    <mergeCell ref="A3:J3"/>
    <mergeCell ref="A5:J5"/>
    <mergeCell ref="A7:J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78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A38" sqref="A38:J38"/>
    </sheetView>
  </sheetViews>
  <sheetFormatPr defaultRowHeight="15"/>
  <cols>
    <col min="1" max="1" width="6" style="73" customWidth="1"/>
    <col min="2" max="2" width="5.85546875" style="73" bestFit="1" customWidth="1"/>
    <col min="3" max="3" width="17.42578125" style="73" customWidth="1"/>
    <col min="4" max="4" width="6.7109375" style="72" customWidth="1"/>
    <col min="5" max="5" width="26.85546875" style="73" bestFit="1" customWidth="1"/>
    <col min="6" max="6" width="5" style="72" hidden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6384" width="9.140625" style="73"/>
  </cols>
  <sheetData>
    <row r="1" spans="1:10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0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</row>
    <row r="4" spans="1:10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0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</row>
    <row r="6" spans="1:10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0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</row>
    <row r="8" spans="1:10" ht="19.5">
      <c r="A8" s="70"/>
      <c r="B8" s="71"/>
      <c r="C8" s="71"/>
      <c r="E8" s="71"/>
      <c r="G8" s="71"/>
      <c r="H8" s="71"/>
      <c r="I8" s="71"/>
      <c r="J8" s="71"/>
    </row>
    <row r="9" spans="1:10" ht="20.25" thickBot="1">
      <c r="A9" s="50" t="s">
        <v>1590</v>
      </c>
    </row>
    <row r="10" spans="1:10" ht="17.25" thickTop="1">
      <c r="A10" s="74"/>
      <c r="B10" s="75"/>
      <c r="C10" s="76"/>
      <c r="D10" s="77"/>
      <c r="E10" s="78"/>
      <c r="F10" s="291"/>
      <c r="G10" s="483" t="str">
        <f>Kat4S1</f>
        <v>sestava se švihadlem</v>
      </c>
      <c r="H10" s="483"/>
      <c r="I10" s="483"/>
      <c r="J10" s="484"/>
    </row>
    <row r="11" spans="1:10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</row>
    <row r="12" spans="1:10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</row>
    <row r="13" spans="1:10" s="100" customFormat="1" ht="17.25" thickTop="1">
      <c r="A13" s="374">
        <v>1</v>
      </c>
      <c r="B13" s="374">
        <f>Seznam!B47</f>
        <v>1</v>
      </c>
      <c r="C13" s="375" t="str">
        <f>Seznam!C47</f>
        <v>Marešová Veronika</v>
      </c>
      <c r="D13" s="376">
        <f>Seznam!D47</f>
        <v>2009</v>
      </c>
      <c r="E13" s="377" t="str">
        <f>Seznam!E47</f>
        <v>TJ Bohemians Praha</v>
      </c>
      <c r="F13" s="374" t="str">
        <f>Seznam!F47</f>
        <v>CZE</v>
      </c>
      <c r="G13" s="371">
        <f>'Z4'!X9</f>
        <v>0.7</v>
      </c>
      <c r="H13" s="371">
        <f>'Z4'!Y9</f>
        <v>4.5500000000000007</v>
      </c>
      <c r="I13" s="378">
        <f>'Z4'!Z9</f>
        <v>0</v>
      </c>
      <c r="J13" s="379">
        <f>'Z4'!AA9</f>
        <v>5.2500000000000009</v>
      </c>
    </row>
    <row r="14" spans="1:10" s="100" customFormat="1" ht="16.5">
      <c r="A14" s="382">
        <v>2</v>
      </c>
      <c r="B14" s="382">
        <f>Seznam!B48</f>
        <v>3</v>
      </c>
      <c r="C14" s="383" t="str">
        <f>Seznam!C48</f>
        <v>Pavelcová Anežka</v>
      </c>
      <c r="D14" s="384">
        <f>Seznam!D48</f>
        <v>2009</v>
      </c>
      <c r="E14" s="385" t="str">
        <f>Seznam!E48</f>
        <v>SK GymŠarm Plzeň</v>
      </c>
      <c r="F14" s="382" t="str">
        <f>Seznam!F48</f>
        <v>CZE</v>
      </c>
      <c r="G14" s="365">
        <f>'Z4'!X10</f>
        <v>0</v>
      </c>
      <c r="H14" s="365">
        <f>'Z4'!Y10</f>
        <v>2.4500000000000002</v>
      </c>
      <c r="I14" s="386">
        <f>'Z4'!Z10</f>
        <v>0</v>
      </c>
      <c r="J14" s="387">
        <f>'Z4'!AA10</f>
        <v>2.4500000000000002</v>
      </c>
    </row>
    <row r="15" spans="1:10" s="100" customFormat="1" ht="16.5">
      <c r="A15" s="182">
        <v>3</v>
      </c>
      <c r="B15" s="182">
        <f>Seznam!B49</f>
        <v>4</v>
      </c>
      <c r="C15" s="183" t="str">
        <f>Seznam!C49</f>
        <v>Kotynia Maja</v>
      </c>
      <c r="D15" s="85">
        <f>Seznam!D49</f>
        <v>2009</v>
      </c>
      <c r="E15" s="101" t="str">
        <f>Seznam!E49</f>
        <v>UKS Lodz Polsko</v>
      </c>
      <c r="F15" s="182" t="str">
        <f>Seznam!F49</f>
        <v>POL</v>
      </c>
      <c r="G15" s="103">
        <f>'Z4'!X11</f>
        <v>1.2</v>
      </c>
      <c r="H15" s="103">
        <f>'Z4'!Y11</f>
        <v>4.3499999999999996</v>
      </c>
      <c r="I15" s="102">
        <f>'Z4'!Z11</f>
        <v>0</v>
      </c>
      <c r="J15" s="104">
        <f>'Z4'!AA11</f>
        <v>5.55</v>
      </c>
    </row>
    <row r="16" spans="1:10" s="100" customFormat="1" ht="16.5">
      <c r="A16" s="182">
        <v>4</v>
      </c>
      <c r="B16" s="182">
        <f>Seznam!B50</f>
        <v>5</v>
      </c>
      <c r="C16" s="183" t="str">
        <f>Seznam!C50</f>
        <v>Klásková Natálie</v>
      </c>
      <c r="D16" s="85">
        <f>Seznam!D50</f>
        <v>2009</v>
      </c>
      <c r="E16" s="101" t="str">
        <f>Seznam!E50</f>
        <v>SKMG Chodov Praha</v>
      </c>
      <c r="F16" s="182" t="str">
        <f>Seznam!F50</f>
        <v>CZE</v>
      </c>
      <c r="G16" s="103">
        <f>'Z4'!X12</f>
        <v>0.5</v>
      </c>
      <c r="H16" s="103">
        <f>'Z4'!Y12</f>
        <v>4.1999999999999993</v>
      </c>
      <c r="I16" s="102">
        <f>'Z4'!Z12</f>
        <v>0</v>
      </c>
      <c r="J16" s="104">
        <f>'Z4'!AA12</f>
        <v>4.6999999999999993</v>
      </c>
    </row>
    <row r="17" spans="1:10" s="100" customFormat="1" ht="16.5">
      <c r="A17" s="182">
        <v>5</v>
      </c>
      <c r="B17" s="182">
        <f>Seznam!B51</f>
        <v>6</v>
      </c>
      <c r="C17" s="183" t="str">
        <f>Seznam!C51</f>
        <v>Zavřelová Sára</v>
      </c>
      <c r="D17" s="85">
        <f>Seznam!D51</f>
        <v>2009</v>
      </c>
      <c r="E17" s="101" t="str">
        <f>Seznam!E51</f>
        <v>SK Triumf Praha</v>
      </c>
      <c r="F17" s="182" t="str">
        <f>Seznam!F51</f>
        <v>CZE</v>
      </c>
      <c r="G17" s="103">
        <f>'Z4'!X13</f>
        <v>0.5</v>
      </c>
      <c r="H17" s="103">
        <f>'Z4'!Y13</f>
        <v>2.75</v>
      </c>
      <c r="I17" s="102">
        <f>'Z4'!Z13</f>
        <v>0</v>
      </c>
      <c r="J17" s="104">
        <f>'Z4'!AA13</f>
        <v>3.25</v>
      </c>
    </row>
    <row r="18" spans="1:10" s="100" customFormat="1" ht="16.5">
      <c r="A18" s="182">
        <v>6</v>
      </c>
      <c r="B18" s="182">
        <f>Seznam!B52</f>
        <v>7</v>
      </c>
      <c r="C18" s="183" t="str">
        <f>Seznam!C52</f>
        <v>Hanusová Kateřin</v>
      </c>
      <c r="D18" s="85">
        <f>Seznam!D52</f>
        <v>2009</v>
      </c>
      <c r="E18" s="101" t="str">
        <f>Seznam!E52</f>
        <v xml:space="preserve">SKMG Máj České Budějovice </v>
      </c>
      <c r="F18" s="182" t="str">
        <f>Seznam!F52</f>
        <v>CZE</v>
      </c>
      <c r="G18" s="103">
        <f>'Z4'!X14</f>
        <v>0.7</v>
      </c>
      <c r="H18" s="103">
        <f>'Z4'!Y14</f>
        <v>3.45</v>
      </c>
      <c r="I18" s="102">
        <f>'Z4'!Z14</f>
        <v>0</v>
      </c>
      <c r="J18" s="104">
        <f>'Z4'!AA14</f>
        <v>4.1500000000000004</v>
      </c>
    </row>
    <row r="19" spans="1:10" s="100" customFormat="1" ht="16.5">
      <c r="A19" s="182">
        <v>7</v>
      </c>
      <c r="B19" s="182">
        <f>Seznam!B53</f>
        <v>9</v>
      </c>
      <c r="C19" s="183" t="str">
        <f>Seznam!C53</f>
        <v>Trnková Šárka</v>
      </c>
      <c r="D19" s="85">
        <f>Seznam!D53</f>
        <v>2009</v>
      </c>
      <c r="E19" s="101" t="str">
        <f>Seznam!E53</f>
        <v>RG ESPRIT Jihlava</v>
      </c>
      <c r="F19" s="182" t="str">
        <f>Seznam!F53</f>
        <v>CZE</v>
      </c>
      <c r="G19" s="103">
        <f>'Z4'!X15</f>
        <v>0.8</v>
      </c>
      <c r="H19" s="103">
        <f>'Z4'!Y15</f>
        <v>5.0999999999999996</v>
      </c>
      <c r="I19" s="102">
        <f>'Z4'!Z15</f>
        <v>0</v>
      </c>
      <c r="J19" s="104">
        <f>'Z4'!AA15</f>
        <v>5.8999999999999995</v>
      </c>
    </row>
    <row r="20" spans="1:10" s="100" customFormat="1" ht="16.5">
      <c r="A20" s="182">
        <v>8</v>
      </c>
      <c r="B20" s="182">
        <f>Seznam!B54</f>
        <v>10</v>
      </c>
      <c r="C20" s="183" t="str">
        <f>Seznam!C54</f>
        <v>Musilová Lucie</v>
      </c>
      <c r="D20" s="85">
        <f>Seznam!D54</f>
        <v>2009</v>
      </c>
      <c r="E20" s="101" t="str">
        <f>Seznam!E54</f>
        <v>SK Jihlava</v>
      </c>
      <c r="F20" s="182" t="str">
        <f>Seznam!F54</f>
        <v>CZE</v>
      </c>
      <c r="G20" s="103">
        <f>'Z4'!X16</f>
        <v>0.4</v>
      </c>
      <c r="H20" s="103">
        <f>'Z4'!Y16</f>
        <v>4.2</v>
      </c>
      <c r="I20" s="102">
        <f>'Z4'!Z16</f>
        <v>0</v>
      </c>
      <c r="J20" s="104">
        <f>'Z4'!AA16</f>
        <v>4.6000000000000005</v>
      </c>
    </row>
    <row r="21" spans="1:10" s="100" customFormat="1" ht="16.5">
      <c r="A21" s="182">
        <v>9</v>
      </c>
      <c r="B21" s="182">
        <f>Seznam!B55</f>
        <v>12</v>
      </c>
      <c r="C21" s="183" t="str">
        <f>Seznam!C55</f>
        <v>Herzog Katharina</v>
      </c>
      <c r="D21" s="85">
        <f>Seznam!D55</f>
        <v>2009</v>
      </c>
      <c r="E21" s="101" t="str">
        <f>Seznam!E55</f>
        <v>Sportuinon Rauris</v>
      </c>
      <c r="F21" s="182" t="str">
        <f>Seznam!F55</f>
        <v>AUT</v>
      </c>
      <c r="G21" s="103">
        <f>'Z4'!X17</f>
        <v>1.1000000000000001</v>
      </c>
      <c r="H21" s="103">
        <f>'Z4'!Y17</f>
        <v>2.4</v>
      </c>
      <c r="I21" s="102">
        <f>'Z4'!Z17</f>
        <v>0</v>
      </c>
      <c r="J21" s="104">
        <f>'Z4'!AA17</f>
        <v>3.5</v>
      </c>
    </row>
    <row r="22" spans="1:10" s="100" customFormat="1" ht="16.5">
      <c r="A22" s="182">
        <v>10</v>
      </c>
      <c r="B22" s="182">
        <f>Seznam!B56</f>
        <v>13</v>
      </c>
      <c r="C22" s="183" t="str">
        <f>Seznam!C56</f>
        <v>Vedralová Emma</v>
      </c>
      <c r="D22" s="85">
        <f>Seznam!D56</f>
        <v>2009</v>
      </c>
      <c r="E22" s="101" t="str">
        <f>Seznam!E56</f>
        <v>Sokol Praha VII</v>
      </c>
      <c r="F22" s="182" t="str">
        <f>Seznam!F56</f>
        <v>CZE</v>
      </c>
      <c r="G22" s="103">
        <f>'Z4'!X18</f>
        <v>0.6</v>
      </c>
      <c r="H22" s="103">
        <f>'Z4'!Y18</f>
        <v>4.05</v>
      </c>
      <c r="I22" s="102">
        <f>'Z4'!Z18</f>
        <v>0</v>
      </c>
      <c r="J22" s="104">
        <f>'Z4'!AA18</f>
        <v>4.6499999999999995</v>
      </c>
    </row>
    <row r="23" spans="1:10" s="100" customFormat="1" ht="16.5">
      <c r="A23" s="182">
        <v>11</v>
      </c>
      <c r="B23" s="182">
        <f>Seznam!B57</f>
        <v>14</v>
      </c>
      <c r="C23" s="183" t="str">
        <f>Seznam!C57</f>
        <v>Škodová Anita</v>
      </c>
      <c r="D23" s="85">
        <f>Seznam!D57</f>
        <v>2009</v>
      </c>
      <c r="E23" s="101" t="str">
        <f>Seznam!E57</f>
        <v>GSK Tábor</v>
      </c>
      <c r="F23" s="182" t="str">
        <f>Seznam!F57</f>
        <v>CZE</v>
      </c>
      <c r="G23" s="103">
        <f>'Z4'!X19</f>
        <v>0.2</v>
      </c>
      <c r="H23" s="103">
        <f>'Z4'!Y19</f>
        <v>3.7</v>
      </c>
      <c r="I23" s="102">
        <f>'Z4'!Z19</f>
        <v>0</v>
      </c>
      <c r="J23" s="104">
        <f>'Z4'!AA19</f>
        <v>3.9000000000000004</v>
      </c>
    </row>
    <row r="24" spans="1:10" s="100" customFormat="1" ht="16.5">
      <c r="A24" s="182">
        <v>12</v>
      </c>
      <c r="B24" s="182">
        <f>Seznam!B58</f>
        <v>15</v>
      </c>
      <c r="C24" s="183" t="str">
        <f>Seznam!C58</f>
        <v>Hubatková Barbora</v>
      </c>
      <c r="D24" s="85">
        <f>Seznam!D58</f>
        <v>2009</v>
      </c>
      <c r="E24" s="101" t="str">
        <f>Seznam!E58</f>
        <v>TJ Bohemians Praha</v>
      </c>
      <c r="F24" s="182" t="str">
        <f>Seznam!F58</f>
        <v>CZE</v>
      </c>
      <c r="G24" s="103">
        <f>'Z4'!X20</f>
        <v>0.6</v>
      </c>
      <c r="H24" s="103">
        <f>'Z4'!Y20</f>
        <v>3.75</v>
      </c>
      <c r="I24" s="102">
        <f>'Z4'!Z20</f>
        <v>0</v>
      </c>
      <c r="J24" s="104">
        <f>'Z4'!AA20</f>
        <v>4.3499999999999996</v>
      </c>
    </row>
    <row r="25" spans="1:10" s="100" customFormat="1" ht="16.5">
      <c r="A25" s="182">
        <v>13</v>
      </c>
      <c r="B25" s="182">
        <f>Seznam!B59</f>
        <v>16</v>
      </c>
      <c r="C25" s="183" t="str">
        <f>Seznam!C59</f>
        <v>Lacinová Andrea</v>
      </c>
      <c r="D25" s="85">
        <f>Seznam!D59</f>
        <v>2009</v>
      </c>
      <c r="E25" s="101" t="str">
        <f>Seznam!E59</f>
        <v xml:space="preserve">SKMG Máj České Budějovice </v>
      </c>
      <c r="F25" s="182" t="str">
        <f>Seznam!F59</f>
        <v>CZE</v>
      </c>
      <c r="G25" s="103">
        <f>'Z4'!X21</f>
        <v>1.2</v>
      </c>
      <c r="H25" s="103">
        <f>'Z4'!Y21</f>
        <v>5.45</v>
      </c>
      <c r="I25" s="102">
        <f>'Z4'!Z21</f>
        <v>0</v>
      </c>
      <c r="J25" s="104">
        <f>'Z4'!AA21</f>
        <v>6.65</v>
      </c>
    </row>
    <row r="26" spans="1:10" s="100" customFormat="1" ht="16.5">
      <c r="A26" s="182">
        <v>14</v>
      </c>
      <c r="B26" s="182">
        <f>Seznam!B60</f>
        <v>19</v>
      </c>
      <c r="C26" s="183" t="str">
        <f>Seznam!C60</f>
        <v>Rozhok Maria</v>
      </c>
      <c r="D26" s="85">
        <f>Seznam!D60</f>
        <v>2009</v>
      </c>
      <c r="E26" s="101" t="str">
        <f>Seznam!E60</f>
        <v>SKMG Chodov Praha</v>
      </c>
      <c r="F26" s="182" t="str">
        <f>Seznam!F60</f>
        <v>CZE</v>
      </c>
      <c r="G26" s="103">
        <f>'Z4'!X22</f>
        <v>0.4</v>
      </c>
      <c r="H26" s="103">
        <f>'Z4'!Y22</f>
        <v>3.8500000000000005</v>
      </c>
      <c r="I26" s="102">
        <f>'Z4'!Z22</f>
        <v>0</v>
      </c>
      <c r="J26" s="104">
        <f>'Z4'!AA22</f>
        <v>4.2500000000000009</v>
      </c>
    </row>
    <row r="27" spans="1:10" s="100" customFormat="1" ht="16.5">
      <c r="A27" s="182">
        <v>15</v>
      </c>
      <c r="B27" s="182">
        <f>Seznam!B61</f>
        <v>20</v>
      </c>
      <c r="C27" s="183" t="str">
        <f>Seznam!C61</f>
        <v>Krejčová Zuzana</v>
      </c>
      <c r="D27" s="85">
        <f>Seznam!D61</f>
        <v>2009</v>
      </c>
      <c r="E27" s="101" t="str">
        <f>Seznam!E61</f>
        <v>RG ESPRIT Jihlava</v>
      </c>
      <c r="F27" s="182" t="str">
        <f>Seznam!F61</f>
        <v>CZE</v>
      </c>
      <c r="G27" s="103">
        <f>'Z4'!X23</f>
        <v>0.5</v>
      </c>
      <c r="H27" s="103">
        <f>'Z4'!Y23</f>
        <v>4.25</v>
      </c>
      <c r="I27" s="102">
        <f>'Z4'!Z23</f>
        <v>0</v>
      </c>
      <c r="J27" s="104">
        <f>'Z4'!AA23</f>
        <v>4.75</v>
      </c>
    </row>
    <row r="28" spans="1:10" s="100" customFormat="1" ht="16.5">
      <c r="A28" s="182">
        <v>16</v>
      </c>
      <c r="B28" s="182">
        <f>Seznam!B62</f>
        <v>21</v>
      </c>
      <c r="C28" s="183" t="str">
        <f>Seznam!C62</f>
        <v>Permedlová Nikola</v>
      </c>
      <c r="D28" s="85">
        <f>Seznam!D62</f>
        <v>2009</v>
      </c>
      <c r="E28" s="101" t="str">
        <f>Seznam!E62</f>
        <v>RG Proactive Milevsko</v>
      </c>
      <c r="F28" s="182" t="str">
        <f>Seznam!F62</f>
        <v>CZE</v>
      </c>
      <c r="G28" s="103">
        <f>'Z4'!X24</f>
        <v>0.5</v>
      </c>
      <c r="H28" s="103">
        <f>'Z4'!Y24</f>
        <v>3.4000000000000004</v>
      </c>
      <c r="I28" s="102">
        <f>'Z4'!Z24</f>
        <v>0</v>
      </c>
      <c r="J28" s="104">
        <f>'Z4'!AA24</f>
        <v>3.9000000000000004</v>
      </c>
    </row>
    <row r="29" spans="1:10" s="100" customFormat="1" ht="16.5">
      <c r="A29" s="182">
        <v>17</v>
      </c>
      <c r="B29" s="182">
        <f>Seznam!B63</f>
        <v>22</v>
      </c>
      <c r="C29" s="183" t="str">
        <f>Seznam!C63</f>
        <v>Rohová Karolína</v>
      </c>
      <c r="D29" s="85">
        <f>Seznam!D63</f>
        <v>2009</v>
      </c>
      <c r="E29" s="101" t="str">
        <f>Seznam!E63</f>
        <v>RG ESPRIT Jihlava</v>
      </c>
      <c r="F29" s="182" t="str">
        <f>Seznam!F63</f>
        <v>CZE</v>
      </c>
      <c r="G29" s="103">
        <f>'Z4'!X25</f>
        <v>0.5</v>
      </c>
      <c r="H29" s="103">
        <f>'Z4'!Y25</f>
        <v>3.3</v>
      </c>
      <c r="I29" s="102">
        <f>'Z4'!Z25</f>
        <v>0</v>
      </c>
      <c r="J29" s="104">
        <f>'Z4'!AA25</f>
        <v>3.8</v>
      </c>
    </row>
    <row r="30" spans="1:10" s="100" customFormat="1" ht="16.5">
      <c r="A30" s="182">
        <v>18</v>
      </c>
      <c r="B30" s="182">
        <f>Seznam!B64</f>
        <v>23</v>
      </c>
      <c r="C30" s="183" t="str">
        <f>Seznam!C64</f>
        <v>Plocková Veronika</v>
      </c>
      <c r="D30" s="85">
        <f>Seznam!D64</f>
        <v>2009</v>
      </c>
      <c r="E30" s="101" t="str">
        <f>Seznam!E64</f>
        <v>Sokol Praha VII</v>
      </c>
      <c r="F30" s="182" t="str">
        <f>Seznam!F64</f>
        <v>CZE</v>
      </c>
      <c r="G30" s="103">
        <f>'Z4'!X26</f>
        <v>0.5</v>
      </c>
      <c r="H30" s="103">
        <f>'Z4'!Y26</f>
        <v>5.9499999999999993</v>
      </c>
      <c r="I30" s="102">
        <f>'Z4'!Z26</f>
        <v>0</v>
      </c>
      <c r="J30" s="104">
        <f>'Z4'!AA26</f>
        <v>6.4499999999999993</v>
      </c>
    </row>
    <row r="31" spans="1:10" s="100" customFormat="1" ht="16.5">
      <c r="A31" s="182">
        <v>19</v>
      </c>
      <c r="B31" s="182">
        <f>Seznam!B65</f>
        <v>24</v>
      </c>
      <c r="C31" s="183" t="str">
        <f>Seznam!C65</f>
        <v>Obermoser Lara</v>
      </c>
      <c r="D31" s="85">
        <f>Seznam!D65</f>
        <v>2009</v>
      </c>
      <c r="E31" s="101" t="str">
        <f>Seznam!E65</f>
        <v>Sportunion Rauris</v>
      </c>
      <c r="F31" s="182" t="str">
        <f>Seznam!F65</f>
        <v>AUT</v>
      </c>
      <c r="G31" s="103">
        <f>'Z4'!X27</f>
        <v>0.4</v>
      </c>
      <c r="H31" s="103">
        <f>'Z4'!Y27</f>
        <v>1.6000000000000005</v>
      </c>
      <c r="I31" s="102">
        <f>'Z4'!Z27</f>
        <v>0</v>
      </c>
      <c r="J31" s="104">
        <f>'Z4'!AA27</f>
        <v>2.0000000000000004</v>
      </c>
    </row>
    <row r="32" spans="1:10" s="100" customFormat="1" ht="16.5">
      <c r="A32" s="182">
        <v>20</v>
      </c>
      <c r="B32" s="182">
        <f>Seznam!B66</f>
        <v>26</v>
      </c>
      <c r="C32" s="183" t="str">
        <f>Seznam!C66</f>
        <v>Vaňková Berenika</v>
      </c>
      <c r="D32" s="85">
        <f>Seznam!D66</f>
        <v>2009</v>
      </c>
      <c r="E32" s="101" t="str">
        <f>Seznam!E66</f>
        <v>RGC Karlovy Vary</v>
      </c>
      <c r="F32" s="182" t="str">
        <f>Seznam!F66</f>
        <v>CZE</v>
      </c>
      <c r="G32" s="103">
        <f>'Z4'!X28</f>
        <v>1.2</v>
      </c>
      <c r="H32" s="103">
        <f>'Z4'!Y28</f>
        <v>4.05</v>
      </c>
      <c r="I32" s="102">
        <f>'Z4'!Z28</f>
        <v>0</v>
      </c>
      <c r="J32" s="104">
        <f>'Z4'!AA28</f>
        <v>5.25</v>
      </c>
    </row>
    <row r="33" spans="1:10" s="100" customFormat="1" ht="16.5">
      <c r="A33" s="182">
        <v>21</v>
      </c>
      <c r="B33" s="182">
        <f>Seznam!B67</f>
        <v>27</v>
      </c>
      <c r="C33" s="183" t="str">
        <f>Seznam!C67</f>
        <v>Šindelářová Eva</v>
      </c>
      <c r="D33" s="85">
        <f>Seznam!D67</f>
        <v>2009</v>
      </c>
      <c r="E33" s="101" t="str">
        <f>Seznam!E67</f>
        <v>SKMG Chodov Praha</v>
      </c>
      <c r="F33" s="182" t="str">
        <f>Seznam!F67</f>
        <v>CZE</v>
      </c>
      <c r="G33" s="103">
        <f>'Z4'!X29</f>
        <v>0.7</v>
      </c>
      <c r="H33" s="103">
        <f>'Z4'!Y29</f>
        <v>4.75</v>
      </c>
      <c r="I33" s="102">
        <f>'Z4'!Z29</f>
        <v>0</v>
      </c>
      <c r="J33" s="104">
        <f>'Z4'!AA29</f>
        <v>5.45</v>
      </c>
    </row>
    <row r="34" spans="1:10" s="100" customFormat="1" ht="16.5">
      <c r="A34" s="182">
        <v>22</v>
      </c>
      <c r="B34" s="182">
        <f>Seznam!B68</f>
        <v>28</v>
      </c>
      <c r="C34" s="183" t="str">
        <f>Seznam!C68</f>
        <v>Němečková Eliška</v>
      </c>
      <c r="D34" s="85">
        <f>Seznam!D68</f>
        <v>2009</v>
      </c>
      <c r="E34" s="101" t="str">
        <f>Seznam!E68</f>
        <v>TJ Bohemians Praha</v>
      </c>
      <c r="F34" s="182" t="str">
        <f>Seznam!F68</f>
        <v>CZE</v>
      </c>
      <c r="G34" s="103">
        <f>'Z4'!X30</f>
        <v>0.5</v>
      </c>
      <c r="H34" s="103">
        <f>'Z4'!Y30</f>
        <v>3.5500000000000003</v>
      </c>
      <c r="I34" s="102">
        <f>'Z4'!Z30</f>
        <v>0</v>
      </c>
      <c r="J34" s="104">
        <f>'Z4'!AA30</f>
        <v>4.0500000000000007</v>
      </c>
    </row>
    <row r="35" spans="1:10" s="100" customFormat="1" ht="16.5">
      <c r="A35" s="182">
        <v>23</v>
      </c>
      <c r="B35" s="182">
        <f>Seznam!B69</f>
        <v>29</v>
      </c>
      <c r="C35" s="183" t="str">
        <f>Seznam!C69</f>
        <v>Skonieczna Michelle</v>
      </c>
      <c r="D35" s="85">
        <f>Seznam!D69</f>
        <v>2009</v>
      </c>
      <c r="E35" s="101" t="str">
        <f>Seznam!E69</f>
        <v>UKS Lodz Polsko</v>
      </c>
      <c r="F35" s="182" t="str">
        <f>Seznam!F69</f>
        <v>POL</v>
      </c>
      <c r="G35" s="103">
        <f>'Z4'!X31</f>
        <v>0.8</v>
      </c>
      <c r="H35" s="103">
        <f>'Z4'!Y31</f>
        <v>3.9000000000000004</v>
      </c>
      <c r="I35" s="102">
        <f>'Z4'!Z31</f>
        <v>0</v>
      </c>
      <c r="J35" s="104">
        <f>'Z4'!AA31</f>
        <v>4.7</v>
      </c>
    </row>
    <row r="36" spans="1:10" s="100" customFormat="1" ht="16.5">
      <c r="A36" s="182">
        <v>24</v>
      </c>
      <c r="B36" s="182">
        <f>Seznam!B70</f>
        <v>30</v>
      </c>
      <c r="C36" s="183" t="str">
        <f>Seznam!C70</f>
        <v>Perutková Julie</v>
      </c>
      <c r="D36" s="85">
        <f>Seznam!D70</f>
        <v>2009</v>
      </c>
      <c r="E36" s="101" t="str">
        <f>Seznam!E70</f>
        <v>SKMG Chodov Praha</v>
      </c>
      <c r="F36" s="182" t="str">
        <f>Seznam!F70</f>
        <v>CZE</v>
      </c>
      <c r="G36" s="103">
        <f>'Z4'!X32</f>
        <v>0.4</v>
      </c>
      <c r="H36" s="103">
        <f>'Z4'!Y32</f>
        <v>3.45</v>
      </c>
      <c r="I36" s="102">
        <f>'Z4'!Z32</f>
        <v>0</v>
      </c>
      <c r="J36" s="104">
        <f>'Z4'!AA32</f>
        <v>3.85</v>
      </c>
    </row>
    <row r="37" spans="1:10" s="100" customFormat="1" ht="16.5">
      <c r="A37" s="182">
        <v>25</v>
      </c>
      <c r="B37" s="182">
        <f>Seznam!B71</f>
        <v>32</v>
      </c>
      <c r="C37" s="183" t="str">
        <f>Seznam!C71</f>
        <v>Wytykowska Lena</v>
      </c>
      <c r="D37" s="85">
        <f>Seznam!D71</f>
        <v>2009</v>
      </c>
      <c r="E37" s="101" t="str">
        <f>Seznam!E71</f>
        <v>UKS Lodz Polsko</v>
      </c>
      <c r="F37" s="182" t="str">
        <f>Seznam!F71</f>
        <v>POL</v>
      </c>
      <c r="G37" s="103">
        <f>'Z4'!X33</f>
        <v>0.4</v>
      </c>
      <c r="H37" s="103">
        <f>'Z4'!Y33</f>
        <v>2.4000000000000004</v>
      </c>
      <c r="I37" s="102">
        <f>'Z4'!Z33</f>
        <v>0</v>
      </c>
      <c r="J37" s="104">
        <f>'Z4'!AA33</f>
        <v>2.8000000000000003</v>
      </c>
    </row>
    <row r="38" spans="1:10" s="100" customFormat="1" ht="17.25" thickBot="1">
      <c r="A38" s="184">
        <v>26</v>
      </c>
      <c r="B38" s="184">
        <f>Seznam!B72</f>
        <v>33</v>
      </c>
      <c r="C38" s="185" t="str">
        <f>Seznam!C72</f>
        <v>Kuchtová Tereza</v>
      </c>
      <c r="D38" s="186">
        <f>Seznam!D72</f>
        <v>2009</v>
      </c>
      <c r="E38" s="187" t="str">
        <f>Seznam!E72</f>
        <v>TJ Sokol Bernartice</v>
      </c>
      <c r="F38" s="184" t="str">
        <f>Seznam!F72</f>
        <v>CZE</v>
      </c>
      <c r="G38" s="69">
        <f>'Z4'!X34</f>
        <v>1.3</v>
      </c>
      <c r="H38" s="69">
        <f>'Z4'!Y34</f>
        <v>4.1000000000000005</v>
      </c>
      <c r="I38" s="105">
        <f>'Z4'!Z34</f>
        <v>0</v>
      </c>
      <c r="J38" s="106">
        <f>'Z4'!AA34</f>
        <v>5.4</v>
      </c>
    </row>
    <row r="39" spans="1:10" ht="15.75" thickTop="1"/>
  </sheetData>
  <mergeCells count="5">
    <mergeCell ref="A1:J1"/>
    <mergeCell ref="A3:J3"/>
    <mergeCell ref="A5:J5"/>
    <mergeCell ref="A7:J7"/>
    <mergeCell ref="G10:J10"/>
  </mergeCells>
  <printOptions horizontalCentered="1"/>
  <pageMargins left="0.19685039370078741" right="0.19685039370078741" top="0.78740157480314965" bottom="0.19685039370078741" header="0" footer="0"/>
  <pageSetup paperSize="9" scale="81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>
      <selection activeCell="C8" sqref="C8"/>
    </sheetView>
  </sheetViews>
  <sheetFormatPr defaultRowHeight="15"/>
  <cols>
    <col min="1" max="1" width="6" style="73" customWidth="1"/>
    <col min="2" max="2" width="5.85546875" style="73" bestFit="1" customWidth="1"/>
    <col min="3" max="3" width="17.42578125" style="73" customWidth="1"/>
    <col min="4" max="4" width="6.7109375" style="72" customWidth="1"/>
    <col min="5" max="5" width="26.85546875" style="73" bestFit="1" customWidth="1"/>
    <col min="6" max="6" width="5" style="72" hidden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">
        <v>1590</v>
      </c>
    </row>
    <row r="10" spans="1:16" ht="17.25" thickTop="1">
      <c r="A10" s="74"/>
      <c r="B10" s="75"/>
      <c r="C10" s="76"/>
      <c r="D10" s="77"/>
      <c r="E10" s="78"/>
      <c r="F10" s="291"/>
      <c r="G10" s="483" t="str">
        <f>Kat4S1</f>
        <v>sestava se švihadlem</v>
      </c>
      <c r="H10" s="483"/>
      <c r="I10" s="483"/>
      <c r="J10" s="484"/>
      <c r="K10" s="487" t="str">
        <f>Kat4S2</f>
        <v>sestava s libovolným náčiním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s="100" customFormat="1" ht="17.25" thickTop="1">
      <c r="A13" s="374">
        <v>1</v>
      </c>
      <c r="B13" s="374">
        <f>Seznam!B47</f>
        <v>1</v>
      </c>
      <c r="C13" s="375" t="str">
        <f>Seznam!C47</f>
        <v>Marešová Veronika</v>
      </c>
      <c r="D13" s="376">
        <f>Seznam!D47</f>
        <v>2009</v>
      </c>
      <c r="E13" s="377" t="str">
        <f>Seznam!E47</f>
        <v>TJ Bohemians Praha</v>
      </c>
      <c r="F13" s="374" t="str">
        <f>Seznam!F47</f>
        <v>CZE</v>
      </c>
      <c r="G13" s="371">
        <f>'Z4'!X9</f>
        <v>0.7</v>
      </c>
      <c r="H13" s="371">
        <f>'Z4'!Y9</f>
        <v>4.5500000000000007</v>
      </c>
      <c r="I13" s="378">
        <f>'Z4'!Z9</f>
        <v>0</v>
      </c>
      <c r="J13" s="379">
        <f>'Z4'!AA9</f>
        <v>5.2500000000000009</v>
      </c>
      <c r="K13" s="380" t="str">
        <f>'Z4'!W38</f>
        <v>obruč</v>
      </c>
      <c r="L13" s="371">
        <f>'Z4'!X38</f>
        <v>1.9</v>
      </c>
      <c r="M13" s="371">
        <f>'Z4'!Y38</f>
        <v>5.15</v>
      </c>
      <c r="N13" s="378">
        <f>'Z4'!Z38</f>
        <v>0</v>
      </c>
      <c r="O13" s="379">
        <f>'Z4'!AA38</f>
        <v>7.0500000000000007</v>
      </c>
      <c r="P13" s="381">
        <f>'Z4'!AB38</f>
        <v>12.3</v>
      </c>
    </row>
    <row r="14" spans="1:16" s="100" customFormat="1" ht="16.5">
      <c r="A14" s="382">
        <v>2</v>
      </c>
      <c r="B14" s="382">
        <f>Seznam!B53</f>
        <v>9</v>
      </c>
      <c r="C14" s="383" t="str">
        <f>Seznam!C53</f>
        <v>Trnková Šárka</v>
      </c>
      <c r="D14" s="384">
        <f>Seznam!D53</f>
        <v>2009</v>
      </c>
      <c r="E14" s="385" t="str">
        <f>Seznam!E53</f>
        <v>RG ESPRIT Jihlava</v>
      </c>
      <c r="F14" s="382" t="str">
        <f>Seznam!F53</f>
        <v>CZE</v>
      </c>
      <c r="G14" s="365">
        <f>'Z4'!X15</f>
        <v>0.8</v>
      </c>
      <c r="H14" s="365">
        <f>'Z4'!Y15</f>
        <v>5.0999999999999996</v>
      </c>
      <c r="I14" s="386">
        <f>'Z4'!Z15</f>
        <v>0</v>
      </c>
      <c r="J14" s="387">
        <f>'Z4'!AA15</f>
        <v>5.8999999999999995</v>
      </c>
      <c r="K14" s="388" t="str">
        <f>'Z4'!W44</f>
        <v>obruč</v>
      </c>
      <c r="L14" s="365">
        <f>'Z4'!X44</f>
        <v>1.7000000000000002</v>
      </c>
      <c r="M14" s="365">
        <f>'Z4'!Y44</f>
        <v>4.4999999999999991</v>
      </c>
      <c r="N14" s="386">
        <f>'Z4'!Z44</f>
        <v>0</v>
      </c>
      <c r="O14" s="387">
        <f>'Z4'!AA44</f>
        <v>6.1999999999999993</v>
      </c>
      <c r="P14" s="389">
        <f>'Z4'!AB44</f>
        <v>12.099999999999998</v>
      </c>
    </row>
    <row r="15" spans="1:16" s="100" customFormat="1" ht="16.5">
      <c r="A15" s="382">
        <v>3</v>
      </c>
      <c r="B15" s="382">
        <f>Seznam!B59</f>
        <v>16</v>
      </c>
      <c r="C15" s="383" t="str">
        <f>Seznam!C59</f>
        <v>Lacinová Andrea</v>
      </c>
      <c r="D15" s="384">
        <f>Seznam!D59</f>
        <v>2009</v>
      </c>
      <c r="E15" s="385" t="str">
        <f>Seznam!E59</f>
        <v xml:space="preserve">SKMG Máj České Budějovice </v>
      </c>
      <c r="F15" s="382" t="str">
        <f>Seznam!F59</f>
        <v>CZE</v>
      </c>
      <c r="G15" s="365">
        <f>'Z4'!X21</f>
        <v>1.2</v>
      </c>
      <c r="H15" s="365">
        <f>'Z4'!Y21</f>
        <v>5.45</v>
      </c>
      <c r="I15" s="386">
        <f>'Z4'!Z21</f>
        <v>0</v>
      </c>
      <c r="J15" s="387">
        <f>'Z4'!AA21</f>
        <v>6.65</v>
      </c>
      <c r="K15" s="388" t="str">
        <f>'Z4'!W50</f>
        <v>obruč</v>
      </c>
      <c r="L15" s="365">
        <f>'Z4'!X50</f>
        <v>1.4</v>
      </c>
      <c r="M15" s="365">
        <f>'Z4'!Y50</f>
        <v>3.8499999999999996</v>
      </c>
      <c r="N15" s="386">
        <f>'Z4'!Z50</f>
        <v>0.6</v>
      </c>
      <c r="O15" s="387">
        <f>'Z4'!AA50</f>
        <v>4.6500000000000004</v>
      </c>
      <c r="P15" s="389">
        <f>'Z4'!AB50</f>
        <v>11.3</v>
      </c>
    </row>
    <row r="16" spans="1:16" s="100" customFormat="1" ht="16.5">
      <c r="A16" s="182">
        <v>4</v>
      </c>
      <c r="B16" s="182">
        <f>Seznam!B61</f>
        <v>20</v>
      </c>
      <c r="C16" s="183" t="str">
        <f>Seznam!C61</f>
        <v>Krejčová Zuzana</v>
      </c>
      <c r="D16" s="85">
        <f>Seznam!D61</f>
        <v>2009</v>
      </c>
      <c r="E16" s="101" t="str">
        <f>Seznam!E61</f>
        <v>RG ESPRIT Jihlava</v>
      </c>
      <c r="F16" s="182" t="str">
        <f>Seznam!F61</f>
        <v>CZE</v>
      </c>
      <c r="G16" s="103">
        <f>'Z4'!X23</f>
        <v>0.5</v>
      </c>
      <c r="H16" s="103">
        <f>'Z4'!Y23</f>
        <v>4.25</v>
      </c>
      <c r="I16" s="102">
        <f>'Z4'!Z23</f>
        <v>0</v>
      </c>
      <c r="J16" s="104">
        <f>'Z4'!AA23</f>
        <v>4.75</v>
      </c>
      <c r="K16" s="113" t="str">
        <f>'Z4'!W52</f>
        <v>obruč</v>
      </c>
      <c r="L16" s="103">
        <f>'Z4'!X52</f>
        <v>2.1</v>
      </c>
      <c r="M16" s="103">
        <f>'Z4'!Y52</f>
        <v>4.1000000000000005</v>
      </c>
      <c r="N16" s="102">
        <f>'Z4'!Z52</f>
        <v>0</v>
      </c>
      <c r="O16" s="104">
        <f>'Z4'!AA52</f>
        <v>6.2000000000000011</v>
      </c>
      <c r="P16" s="295">
        <f>'Z4'!AB52</f>
        <v>10.950000000000001</v>
      </c>
    </row>
    <row r="17" spans="1:16" s="100" customFormat="1" ht="16.5">
      <c r="A17" s="182">
        <v>5</v>
      </c>
      <c r="B17" s="182">
        <f>Seznam!B54</f>
        <v>10</v>
      </c>
      <c r="C17" s="183" t="str">
        <f>Seznam!C54</f>
        <v>Musilová Lucie</v>
      </c>
      <c r="D17" s="85">
        <f>Seznam!D54</f>
        <v>2009</v>
      </c>
      <c r="E17" s="101" t="str">
        <f>Seznam!E54</f>
        <v>SK Jihlava</v>
      </c>
      <c r="F17" s="182" t="str">
        <f>Seznam!F54</f>
        <v>CZE</v>
      </c>
      <c r="G17" s="103">
        <f>'Z4'!X16</f>
        <v>0.4</v>
      </c>
      <c r="H17" s="103">
        <f>'Z4'!Y16</f>
        <v>4.2</v>
      </c>
      <c r="I17" s="102">
        <f>'Z4'!Z16</f>
        <v>0</v>
      </c>
      <c r="J17" s="104">
        <f>'Z4'!AA16</f>
        <v>4.6000000000000005</v>
      </c>
      <c r="K17" s="113" t="str">
        <f>'Z4'!W45</f>
        <v>obruč</v>
      </c>
      <c r="L17" s="103">
        <f>'Z4'!X45</f>
        <v>1.2</v>
      </c>
      <c r="M17" s="103">
        <f>'Z4'!Y45</f>
        <v>4.5000000000000009</v>
      </c>
      <c r="N17" s="102">
        <f>'Z4'!Z45</f>
        <v>0</v>
      </c>
      <c r="O17" s="104">
        <f>'Z4'!AA45</f>
        <v>5.7000000000000011</v>
      </c>
      <c r="P17" s="295">
        <f>'Z4'!AB45</f>
        <v>10.3</v>
      </c>
    </row>
    <row r="18" spans="1:16" s="100" customFormat="1" ht="16.5">
      <c r="A18" s="182">
        <v>6</v>
      </c>
      <c r="B18" s="182">
        <f>Seznam!B49</f>
        <v>4</v>
      </c>
      <c r="C18" s="183" t="str">
        <f>Seznam!C49</f>
        <v>Kotynia Maja</v>
      </c>
      <c r="D18" s="85">
        <f>Seznam!D49</f>
        <v>2009</v>
      </c>
      <c r="E18" s="101" t="str">
        <f>Seznam!E49</f>
        <v>UKS Lodz Polsko</v>
      </c>
      <c r="F18" s="182" t="str">
        <f>Seznam!F49</f>
        <v>POL</v>
      </c>
      <c r="G18" s="103">
        <f>'Z4'!X11</f>
        <v>1.2</v>
      </c>
      <c r="H18" s="103">
        <f>'Z4'!Y11</f>
        <v>4.3499999999999996</v>
      </c>
      <c r="I18" s="102">
        <f>'Z4'!Z11</f>
        <v>0</v>
      </c>
      <c r="J18" s="104">
        <f>'Z4'!AA11</f>
        <v>5.55</v>
      </c>
      <c r="K18" s="113" t="str">
        <f>'Z4'!W40</f>
        <v>švih</v>
      </c>
      <c r="L18" s="103">
        <f>'Z4'!X40</f>
        <v>1</v>
      </c>
      <c r="M18" s="103">
        <f>'Z4'!Y40</f>
        <v>3.7</v>
      </c>
      <c r="N18" s="102">
        <f>'Z4'!Z40</f>
        <v>0</v>
      </c>
      <c r="O18" s="104">
        <f>'Z4'!AA40</f>
        <v>4.7</v>
      </c>
      <c r="P18" s="295">
        <f>'Z4'!AB40</f>
        <v>10.25</v>
      </c>
    </row>
    <row r="19" spans="1:16" s="100" customFormat="1" ht="16.5">
      <c r="A19" s="182">
        <v>7</v>
      </c>
      <c r="B19" s="182">
        <f>Seznam!B64</f>
        <v>23</v>
      </c>
      <c r="C19" s="183" t="str">
        <f>Seznam!C64</f>
        <v>Plocková Veronika</v>
      </c>
      <c r="D19" s="85">
        <f>Seznam!D64</f>
        <v>2009</v>
      </c>
      <c r="E19" s="101" t="str">
        <f>Seznam!E64</f>
        <v>Sokol Praha VII</v>
      </c>
      <c r="F19" s="182" t="str">
        <f>Seznam!F64</f>
        <v>CZE</v>
      </c>
      <c r="G19" s="103">
        <f>'Z4'!X26</f>
        <v>0.5</v>
      </c>
      <c r="H19" s="103">
        <f>'Z4'!Y26</f>
        <v>5.9499999999999993</v>
      </c>
      <c r="I19" s="102">
        <f>'Z4'!Z26</f>
        <v>0</v>
      </c>
      <c r="J19" s="104">
        <f>'Z4'!AA26</f>
        <v>6.4499999999999993</v>
      </c>
      <c r="K19" s="113" t="str">
        <f>'Z4'!W55</f>
        <v>obruč</v>
      </c>
      <c r="L19" s="103">
        <f>'Z4'!X55</f>
        <v>0.9</v>
      </c>
      <c r="M19" s="103">
        <f>'Z4'!Y55</f>
        <v>2.75</v>
      </c>
      <c r="N19" s="102">
        <f>'Z4'!Z55</f>
        <v>0</v>
      </c>
      <c r="O19" s="104">
        <f>'Z4'!AA55</f>
        <v>3.65</v>
      </c>
      <c r="P19" s="295">
        <f>'Z4'!AB55</f>
        <v>10.1</v>
      </c>
    </row>
    <row r="20" spans="1:16" s="100" customFormat="1" ht="16.5">
      <c r="A20" s="182" t="s">
        <v>1609</v>
      </c>
      <c r="B20" s="182">
        <f>Seznam!B66</f>
        <v>26</v>
      </c>
      <c r="C20" s="183" t="str">
        <f>Seznam!C66</f>
        <v>Vaňková Berenika</v>
      </c>
      <c r="D20" s="85">
        <f>Seznam!D66</f>
        <v>2009</v>
      </c>
      <c r="E20" s="101" t="str">
        <f>Seznam!E66</f>
        <v>RGC Karlovy Vary</v>
      </c>
      <c r="F20" s="182" t="str">
        <f>Seznam!F66</f>
        <v>CZE</v>
      </c>
      <c r="G20" s="103">
        <f>'Z4'!X28</f>
        <v>1.2</v>
      </c>
      <c r="H20" s="103">
        <f>'Z4'!Y28</f>
        <v>4.05</v>
      </c>
      <c r="I20" s="102">
        <f>'Z4'!Z28</f>
        <v>0</v>
      </c>
      <c r="J20" s="104">
        <f>'Z4'!AA28</f>
        <v>5.25</v>
      </c>
      <c r="K20" s="113" t="str">
        <f>'Z4'!W57</f>
        <v>švih</v>
      </c>
      <c r="L20" s="103">
        <f>'Z4'!X57</f>
        <v>1</v>
      </c>
      <c r="M20" s="103">
        <f>'Z4'!Y57</f>
        <v>3.8000000000000003</v>
      </c>
      <c r="N20" s="102">
        <f>'Z4'!Z57</f>
        <v>0</v>
      </c>
      <c r="O20" s="104">
        <f>'Z4'!AA57</f>
        <v>4.8000000000000007</v>
      </c>
      <c r="P20" s="295">
        <f>'Z4'!AB57</f>
        <v>10.050000000000001</v>
      </c>
    </row>
    <row r="21" spans="1:16" s="100" customFormat="1" ht="16.5">
      <c r="A21" s="182" t="s">
        <v>1610</v>
      </c>
      <c r="B21" s="182">
        <f>Seznam!B52</f>
        <v>7</v>
      </c>
      <c r="C21" s="183" t="str">
        <f>Seznam!C52</f>
        <v>Hanusová Kateřin</v>
      </c>
      <c r="D21" s="85">
        <f>Seznam!D52</f>
        <v>2009</v>
      </c>
      <c r="E21" s="101" t="str">
        <f>Seznam!E52</f>
        <v xml:space="preserve">SKMG Máj České Budějovice </v>
      </c>
      <c r="F21" s="182" t="str">
        <f>Seznam!F52</f>
        <v>CZE</v>
      </c>
      <c r="G21" s="103">
        <f>'Z4'!X14</f>
        <v>0.7</v>
      </c>
      <c r="H21" s="103">
        <f>'Z4'!Y14</f>
        <v>3.45</v>
      </c>
      <c r="I21" s="102">
        <f>'Z4'!Z14</f>
        <v>0</v>
      </c>
      <c r="J21" s="104">
        <f>'Z4'!AA14</f>
        <v>4.1500000000000004</v>
      </c>
      <c r="K21" s="113" t="str">
        <f>'Z4'!W43</f>
        <v>obruč</v>
      </c>
      <c r="L21" s="103">
        <f>'Z4'!X43</f>
        <v>1</v>
      </c>
      <c r="M21" s="103">
        <f>'Z4'!Y43</f>
        <v>4.8999999999999995</v>
      </c>
      <c r="N21" s="102">
        <f>'Z4'!Z43</f>
        <v>0</v>
      </c>
      <c r="O21" s="104">
        <f>'Z4'!AA43</f>
        <v>5.8999999999999995</v>
      </c>
      <c r="P21" s="295">
        <f>'Z4'!AB43</f>
        <v>10.050000000000001</v>
      </c>
    </row>
    <row r="22" spans="1:16" s="100" customFormat="1" ht="16.5">
      <c r="A22" s="182">
        <v>10</v>
      </c>
      <c r="B22" s="182">
        <f>Seznam!B58</f>
        <v>15</v>
      </c>
      <c r="C22" s="183" t="str">
        <f>Seznam!C58</f>
        <v>Hubatková Barbora</v>
      </c>
      <c r="D22" s="85">
        <f>Seznam!D58</f>
        <v>2009</v>
      </c>
      <c r="E22" s="101" t="str">
        <f>Seznam!E58</f>
        <v>TJ Bohemians Praha</v>
      </c>
      <c r="F22" s="182" t="str">
        <f>Seznam!F58</f>
        <v>CZE</v>
      </c>
      <c r="G22" s="103">
        <f>'Z4'!X20</f>
        <v>0.6</v>
      </c>
      <c r="H22" s="103">
        <f>'Z4'!Y20</f>
        <v>3.75</v>
      </c>
      <c r="I22" s="102">
        <f>'Z4'!Z20</f>
        <v>0</v>
      </c>
      <c r="J22" s="104">
        <f>'Z4'!AA20</f>
        <v>4.3499999999999996</v>
      </c>
      <c r="K22" s="113" t="str">
        <f>'Z4'!W49</f>
        <v>obruč</v>
      </c>
      <c r="L22" s="103">
        <f>'Z4'!X49</f>
        <v>0.8</v>
      </c>
      <c r="M22" s="103">
        <f>'Z4'!Y49</f>
        <v>3.8999999999999995</v>
      </c>
      <c r="N22" s="102">
        <f>'Z4'!Z49</f>
        <v>0</v>
      </c>
      <c r="O22" s="104">
        <f>'Z4'!AA49</f>
        <v>4.6999999999999993</v>
      </c>
      <c r="P22" s="295">
        <f>'Z4'!AB49</f>
        <v>9.0499999999999989</v>
      </c>
    </row>
    <row r="23" spans="1:16" s="100" customFormat="1" ht="16.5">
      <c r="A23" s="182">
        <v>11</v>
      </c>
      <c r="B23" s="182">
        <f>Seznam!B72</f>
        <v>33</v>
      </c>
      <c r="C23" s="183" t="str">
        <f>Seznam!C72</f>
        <v>Kuchtová Tereza</v>
      </c>
      <c r="D23" s="85">
        <f>Seznam!D72</f>
        <v>2009</v>
      </c>
      <c r="E23" s="101" t="str">
        <f>Seznam!E72</f>
        <v>TJ Sokol Bernartice</v>
      </c>
      <c r="F23" s="182" t="str">
        <f>Seznam!F72</f>
        <v>CZE</v>
      </c>
      <c r="G23" s="103">
        <f>'Z4'!X34</f>
        <v>1.3</v>
      </c>
      <c r="H23" s="103">
        <f>'Z4'!Y34</f>
        <v>4.1000000000000005</v>
      </c>
      <c r="I23" s="102">
        <f>'Z4'!Z34</f>
        <v>0</v>
      </c>
      <c r="J23" s="104">
        <f>'Z4'!AA34</f>
        <v>5.4</v>
      </c>
      <c r="K23" s="113" t="str">
        <f>'Z4'!W63</f>
        <v>obruč</v>
      </c>
      <c r="L23" s="103">
        <f>'Z4'!X63</f>
        <v>1</v>
      </c>
      <c r="M23" s="103">
        <f>'Z4'!Y63</f>
        <v>2.4500000000000002</v>
      </c>
      <c r="N23" s="102">
        <f>'Z4'!Z63</f>
        <v>0</v>
      </c>
      <c r="O23" s="104">
        <f>'Z4'!AA63</f>
        <v>3.45</v>
      </c>
      <c r="P23" s="295">
        <f>'Z4'!AB63</f>
        <v>8.8500000000000014</v>
      </c>
    </row>
    <row r="24" spans="1:16" s="100" customFormat="1" ht="16.5">
      <c r="A24" s="182">
        <v>12</v>
      </c>
      <c r="B24" s="182">
        <f>Seznam!B56</f>
        <v>13</v>
      </c>
      <c r="C24" s="183" t="str">
        <f>Seznam!C56</f>
        <v>Vedralová Emma</v>
      </c>
      <c r="D24" s="85">
        <f>Seznam!D56</f>
        <v>2009</v>
      </c>
      <c r="E24" s="101" t="str">
        <f>Seznam!E56</f>
        <v>Sokol Praha VII</v>
      </c>
      <c r="F24" s="182" t="str">
        <f>Seznam!F56</f>
        <v>CZE</v>
      </c>
      <c r="G24" s="103">
        <f>'Z4'!X18</f>
        <v>0.6</v>
      </c>
      <c r="H24" s="103">
        <f>'Z4'!Y18</f>
        <v>4.05</v>
      </c>
      <c r="I24" s="102">
        <f>'Z4'!Z18</f>
        <v>0</v>
      </c>
      <c r="J24" s="104">
        <f>'Z4'!AA18</f>
        <v>4.6499999999999995</v>
      </c>
      <c r="K24" s="113" t="str">
        <f>'Z4'!W47</f>
        <v>švih</v>
      </c>
      <c r="L24" s="103">
        <f>'Z4'!X47</f>
        <v>0.2</v>
      </c>
      <c r="M24" s="103">
        <f>'Z4'!Y47</f>
        <v>3.6999999999999993</v>
      </c>
      <c r="N24" s="102">
        <f>'Z4'!Z47</f>
        <v>0</v>
      </c>
      <c r="O24" s="104">
        <f>'Z4'!AA47</f>
        <v>3.8999999999999995</v>
      </c>
      <c r="P24" s="295">
        <f>'Z4'!AB47</f>
        <v>8.5499999999999989</v>
      </c>
    </row>
    <row r="25" spans="1:16" s="100" customFormat="1" ht="16.5">
      <c r="A25" s="182">
        <v>13</v>
      </c>
      <c r="B25" s="182">
        <f>Seznam!B67</f>
        <v>27</v>
      </c>
      <c r="C25" s="183" t="str">
        <f>Seznam!C67</f>
        <v>Šindelářová Eva</v>
      </c>
      <c r="D25" s="85">
        <f>Seznam!D67</f>
        <v>2009</v>
      </c>
      <c r="E25" s="101" t="str">
        <f>Seznam!E67</f>
        <v>SKMG Chodov Praha</v>
      </c>
      <c r="F25" s="182" t="str">
        <f>Seznam!F67</f>
        <v>CZE</v>
      </c>
      <c r="G25" s="103">
        <f>'Z4'!X29</f>
        <v>0.7</v>
      </c>
      <c r="H25" s="103">
        <f>'Z4'!Y29</f>
        <v>4.75</v>
      </c>
      <c r="I25" s="102">
        <f>'Z4'!Z29</f>
        <v>0</v>
      </c>
      <c r="J25" s="104">
        <f>'Z4'!AA29</f>
        <v>5.45</v>
      </c>
      <c r="K25" s="113" t="str">
        <f>'Z4'!W58</f>
        <v>švih</v>
      </c>
      <c r="L25" s="103">
        <f>'Z4'!X58</f>
        <v>0.5</v>
      </c>
      <c r="M25" s="103">
        <f>'Z4'!Y58</f>
        <v>2.4000000000000004</v>
      </c>
      <c r="N25" s="102">
        <f>'Z4'!Z58</f>
        <v>0</v>
      </c>
      <c r="O25" s="104">
        <f>'Z4'!AA58</f>
        <v>2.9000000000000004</v>
      </c>
      <c r="P25" s="295">
        <f>'Z4'!AB58</f>
        <v>8.3500000000000014</v>
      </c>
    </row>
    <row r="26" spans="1:16" s="100" customFormat="1" ht="16.5">
      <c r="A26" s="182">
        <v>14</v>
      </c>
      <c r="B26" s="182">
        <f>Seznam!B60</f>
        <v>19</v>
      </c>
      <c r="C26" s="183" t="str">
        <f>Seznam!C60</f>
        <v>Rozhok Maria</v>
      </c>
      <c r="D26" s="85">
        <f>Seznam!D60</f>
        <v>2009</v>
      </c>
      <c r="E26" s="101" t="str">
        <f>Seznam!E60</f>
        <v>SKMG Chodov Praha</v>
      </c>
      <c r="F26" s="182" t="str">
        <f>Seznam!F60</f>
        <v>CZE</v>
      </c>
      <c r="G26" s="103">
        <f>'Z4'!X22</f>
        <v>0.4</v>
      </c>
      <c r="H26" s="103">
        <f>'Z4'!Y22</f>
        <v>3.8500000000000005</v>
      </c>
      <c r="I26" s="102">
        <f>'Z4'!Z22</f>
        <v>0</v>
      </c>
      <c r="J26" s="104">
        <f>'Z4'!AA22</f>
        <v>4.2500000000000009</v>
      </c>
      <c r="K26" s="113" t="str">
        <f>'Z4'!W51</f>
        <v>obruč</v>
      </c>
      <c r="L26" s="103">
        <f>'Z4'!X51</f>
        <v>0.7</v>
      </c>
      <c r="M26" s="103">
        <f>'Z4'!Y51</f>
        <v>3</v>
      </c>
      <c r="N26" s="102">
        <f>'Z4'!Z51</f>
        <v>0</v>
      </c>
      <c r="O26" s="104">
        <f>'Z4'!AA51</f>
        <v>3.7</v>
      </c>
      <c r="P26" s="295">
        <f>'Z4'!AB51</f>
        <v>7.9500000000000011</v>
      </c>
    </row>
    <row r="27" spans="1:16" s="100" customFormat="1" ht="16.5">
      <c r="A27" s="182">
        <v>15</v>
      </c>
      <c r="B27" s="182">
        <f>Seznam!B69</f>
        <v>29</v>
      </c>
      <c r="C27" s="183" t="str">
        <f>Seznam!C69</f>
        <v>Skonieczna Michelle</v>
      </c>
      <c r="D27" s="85">
        <f>Seznam!D69</f>
        <v>2009</v>
      </c>
      <c r="E27" s="101" t="str">
        <f>Seznam!E69</f>
        <v>UKS Lodz Polsko</v>
      </c>
      <c r="F27" s="182" t="str">
        <f>Seznam!F69</f>
        <v>POL</v>
      </c>
      <c r="G27" s="103">
        <f>'Z4'!X31</f>
        <v>0.8</v>
      </c>
      <c r="H27" s="103">
        <f>'Z4'!Y31</f>
        <v>3.9000000000000004</v>
      </c>
      <c r="I27" s="102">
        <f>'Z4'!Z31</f>
        <v>0</v>
      </c>
      <c r="J27" s="104">
        <f>'Z4'!AA31</f>
        <v>4.7</v>
      </c>
      <c r="K27" s="113" t="str">
        <f>'Z4'!W60</f>
        <v>švih</v>
      </c>
      <c r="L27" s="103">
        <f>'Z4'!X60</f>
        <v>0.4</v>
      </c>
      <c r="M27" s="103">
        <f>'Z4'!Y60</f>
        <v>2.8</v>
      </c>
      <c r="N27" s="102">
        <f>'Z4'!Z60</f>
        <v>0</v>
      </c>
      <c r="O27" s="104">
        <f>'Z4'!AA60</f>
        <v>3.1999999999999997</v>
      </c>
      <c r="P27" s="295">
        <f>'Z4'!AB60</f>
        <v>7.9</v>
      </c>
    </row>
    <row r="28" spans="1:16" s="100" customFormat="1" ht="16.5">
      <c r="A28" s="182">
        <v>16</v>
      </c>
      <c r="B28" s="182">
        <f>Seznam!B68</f>
        <v>28</v>
      </c>
      <c r="C28" s="183" t="str">
        <f>Seznam!C68</f>
        <v>Němečková Eliška</v>
      </c>
      <c r="D28" s="85">
        <f>Seznam!D68</f>
        <v>2009</v>
      </c>
      <c r="E28" s="101" t="str">
        <f>Seznam!E68</f>
        <v>TJ Bohemians Praha</v>
      </c>
      <c r="F28" s="182" t="str">
        <f>Seznam!F68</f>
        <v>CZE</v>
      </c>
      <c r="G28" s="103">
        <f>'Z4'!X30</f>
        <v>0.5</v>
      </c>
      <c r="H28" s="103">
        <f>'Z4'!Y30</f>
        <v>3.5500000000000003</v>
      </c>
      <c r="I28" s="102">
        <f>'Z4'!Z30</f>
        <v>0</v>
      </c>
      <c r="J28" s="104">
        <f>'Z4'!AA30</f>
        <v>4.0500000000000007</v>
      </c>
      <c r="K28" s="113" t="str">
        <f>'Z4'!W59</f>
        <v>obruč</v>
      </c>
      <c r="L28" s="103">
        <f>'Z4'!X59</f>
        <v>0.9</v>
      </c>
      <c r="M28" s="103">
        <f>'Z4'!Y59</f>
        <v>3.05</v>
      </c>
      <c r="N28" s="102">
        <f>'Z4'!Z59</f>
        <v>0.3</v>
      </c>
      <c r="O28" s="104">
        <f>'Z4'!AA59</f>
        <v>3.65</v>
      </c>
      <c r="P28" s="295">
        <f>'Z4'!AB59</f>
        <v>7.7000000000000011</v>
      </c>
    </row>
    <row r="29" spans="1:16" s="100" customFormat="1" ht="16.5">
      <c r="A29" s="182">
        <v>17</v>
      </c>
      <c r="B29" s="182">
        <f>Seznam!B50</f>
        <v>5</v>
      </c>
      <c r="C29" s="183" t="str">
        <f>Seznam!C50</f>
        <v>Klásková Natálie</v>
      </c>
      <c r="D29" s="85">
        <f>Seznam!D50</f>
        <v>2009</v>
      </c>
      <c r="E29" s="101" t="str">
        <f>Seznam!E50</f>
        <v>SKMG Chodov Praha</v>
      </c>
      <c r="F29" s="182" t="str">
        <f>Seznam!F50</f>
        <v>CZE</v>
      </c>
      <c r="G29" s="103">
        <f>'Z4'!X12</f>
        <v>0.5</v>
      </c>
      <c r="H29" s="103">
        <f>'Z4'!Y12</f>
        <v>4.1999999999999993</v>
      </c>
      <c r="I29" s="102">
        <f>'Z4'!Z12</f>
        <v>0</v>
      </c>
      <c r="J29" s="104">
        <f>'Z4'!AA12</f>
        <v>4.6999999999999993</v>
      </c>
      <c r="K29" s="113" t="str">
        <f>'Z4'!W41</f>
        <v>švih</v>
      </c>
      <c r="L29" s="103">
        <f>'Z4'!X41</f>
        <v>0.1</v>
      </c>
      <c r="M29" s="103">
        <f>'Z4'!Y41</f>
        <v>2.8</v>
      </c>
      <c r="N29" s="102">
        <f>'Z4'!Z41</f>
        <v>0</v>
      </c>
      <c r="O29" s="104">
        <f>'Z4'!AA41</f>
        <v>2.9</v>
      </c>
      <c r="P29" s="295">
        <f>'Z4'!AB41</f>
        <v>7.6</v>
      </c>
    </row>
    <row r="30" spans="1:16" s="100" customFormat="1" ht="16.5">
      <c r="A30" s="182">
        <v>18</v>
      </c>
      <c r="B30" s="182">
        <f>Seznam!B62</f>
        <v>21</v>
      </c>
      <c r="C30" s="183" t="str">
        <f>Seznam!C62</f>
        <v>Permedlová Nikola</v>
      </c>
      <c r="D30" s="85">
        <f>Seznam!D62</f>
        <v>2009</v>
      </c>
      <c r="E30" s="101" t="str">
        <f>Seznam!E62</f>
        <v>RG Proactive Milevsko</v>
      </c>
      <c r="F30" s="182" t="str">
        <f>Seznam!F62</f>
        <v>CZE</v>
      </c>
      <c r="G30" s="103">
        <f>'Z4'!X24</f>
        <v>0.5</v>
      </c>
      <c r="H30" s="103">
        <f>'Z4'!Y24</f>
        <v>3.4000000000000004</v>
      </c>
      <c r="I30" s="102">
        <f>'Z4'!Z24</f>
        <v>0</v>
      </c>
      <c r="J30" s="104">
        <f>'Z4'!AA24</f>
        <v>3.9000000000000004</v>
      </c>
      <c r="K30" s="113" t="str">
        <f>'Z4'!W53</f>
        <v>švih</v>
      </c>
      <c r="L30" s="103">
        <f>'Z4'!X53</f>
        <v>0.5</v>
      </c>
      <c r="M30" s="103">
        <f>'Z4'!Y53</f>
        <v>2.95</v>
      </c>
      <c r="N30" s="102">
        <f>'Z4'!Z53</f>
        <v>0</v>
      </c>
      <c r="O30" s="104">
        <f>'Z4'!AA53</f>
        <v>3.45</v>
      </c>
      <c r="P30" s="295">
        <f>'Z4'!AB53</f>
        <v>7.3500000000000005</v>
      </c>
    </row>
    <row r="31" spans="1:16" s="100" customFormat="1" ht="16.5">
      <c r="A31" s="182">
        <v>19</v>
      </c>
      <c r="B31" s="182">
        <f>Seznam!B57</f>
        <v>14</v>
      </c>
      <c r="C31" s="183" t="str">
        <f>Seznam!C57</f>
        <v>Škodová Anita</v>
      </c>
      <c r="D31" s="85">
        <f>Seznam!D57</f>
        <v>2009</v>
      </c>
      <c r="E31" s="101" t="str">
        <f>Seznam!E57</f>
        <v>GSK Tábor</v>
      </c>
      <c r="F31" s="182" t="str">
        <f>Seznam!F57</f>
        <v>CZE</v>
      </c>
      <c r="G31" s="103">
        <f>'Z4'!X19</f>
        <v>0.2</v>
      </c>
      <c r="H31" s="103">
        <f>'Z4'!Y19</f>
        <v>3.7</v>
      </c>
      <c r="I31" s="102">
        <f>'Z4'!Z19</f>
        <v>0</v>
      </c>
      <c r="J31" s="104">
        <f>'Z4'!AA19</f>
        <v>3.9000000000000004</v>
      </c>
      <c r="K31" s="113" t="str">
        <f>'Z4'!W48</f>
        <v>obruč</v>
      </c>
      <c r="L31" s="103">
        <f>'Z4'!X48</f>
        <v>0.2</v>
      </c>
      <c r="M31" s="103">
        <f>'Z4'!Y48</f>
        <v>1.1499999999999995</v>
      </c>
      <c r="N31" s="102">
        <f>'Z4'!Z48</f>
        <v>0.6</v>
      </c>
      <c r="O31" s="104">
        <f>'Z4'!AA48</f>
        <v>0.74999999999999944</v>
      </c>
      <c r="P31" s="295">
        <f>'Z4'!AB48</f>
        <v>4.6499999999999995</v>
      </c>
    </row>
    <row r="32" spans="1:16" s="100" customFormat="1" ht="16.5">
      <c r="A32" s="182">
        <v>20</v>
      </c>
      <c r="B32" s="182">
        <f>Seznam!B70</f>
        <v>30</v>
      </c>
      <c r="C32" s="183" t="str">
        <f>Seznam!C70</f>
        <v>Perutková Julie</v>
      </c>
      <c r="D32" s="85">
        <f>Seznam!D70</f>
        <v>2009</v>
      </c>
      <c r="E32" s="101" t="str">
        <f>Seznam!E70</f>
        <v>SKMG Chodov Praha</v>
      </c>
      <c r="F32" s="182" t="str">
        <f>Seznam!F70</f>
        <v>CZE</v>
      </c>
      <c r="G32" s="103">
        <f>'Z4'!X32</f>
        <v>0.4</v>
      </c>
      <c r="H32" s="103">
        <f>'Z4'!Y32</f>
        <v>3.45</v>
      </c>
      <c r="I32" s="102">
        <f>'Z4'!Z32</f>
        <v>0</v>
      </c>
      <c r="J32" s="104">
        <f>'Z4'!AA32</f>
        <v>3.85</v>
      </c>
      <c r="K32" s="113">
        <f>'Z4'!W61</f>
        <v>0</v>
      </c>
      <c r="L32" s="103">
        <f>'Z4'!X61</f>
        <v>0</v>
      </c>
      <c r="M32" s="103">
        <f>'Z4'!Y61</f>
        <v>0</v>
      </c>
      <c r="N32" s="102">
        <f>'Z4'!Z61</f>
        <v>0</v>
      </c>
      <c r="O32" s="104">
        <f>'Z4'!AA61</f>
        <v>0</v>
      </c>
      <c r="P32" s="295">
        <f>'Z4'!AB61</f>
        <v>3.85</v>
      </c>
    </row>
    <row r="33" spans="1:16" s="100" customFormat="1" ht="16.5">
      <c r="A33" s="182">
        <v>21</v>
      </c>
      <c r="B33" s="182">
        <f>Seznam!B63</f>
        <v>22</v>
      </c>
      <c r="C33" s="183" t="str">
        <f>Seznam!C63</f>
        <v>Rohová Karolína</v>
      </c>
      <c r="D33" s="85">
        <f>Seznam!D63</f>
        <v>2009</v>
      </c>
      <c r="E33" s="101" t="str">
        <f>Seznam!E63</f>
        <v>RG ESPRIT Jihlava</v>
      </c>
      <c r="F33" s="182" t="str">
        <f>Seznam!F63</f>
        <v>CZE</v>
      </c>
      <c r="G33" s="103">
        <f>'Z4'!X25</f>
        <v>0.5</v>
      </c>
      <c r="H33" s="103">
        <f>'Z4'!Y25</f>
        <v>3.3</v>
      </c>
      <c r="I33" s="102">
        <f>'Z4'!Z25</f>
        <v>0</v>
      </c>
      <c r="J33" s="104">
        <f>'Z4'!AA25</f>
        <v>3.8</v>
      </c>
      <c r="K33" s="113">
        <f>'Z4'!W54</f>
        <v>0</v>
      </c>
      <c r="L33" s="103">
        <f>'Z4'!X54</f>
        <v>0</v>
      </c>
      <c r="M33" s="103">
        <f>'Z4'!Y54</f>
        <v>0</v>
      </c>
      <c r="N33" s="102">
        <f>'Z4'!Z54</f>
        <v>0</v>
      </c>
      <c r="O33" s="104">
        <f>'Z4'!AA54</f>
        <v>0</v>
      </c>
      <c r="P33" s="295">
        <f>'Z4'!AB54</f>
        <v>3.8</v>
      </c>
    </row>
    <row r="34" spans="1:16" s="100" customFormat="1" ht="16.5">
      <c r="A34" s="182">
        <v>22</v>
      </c>
      <c r="B34" s="182">
        <f>Seznam!B55</f>
        <v>12</v>
      </c>
      <c r="C34" s="183" t="str">
        <f>Seznam!C55</f>
        <v>Herzog Katharina</v>
      </c>
      <c r="D34" s="85">
        <f>Seznam!D55</f>
        <v>2009</v>
      </c>
      <c r="E34" s="101" t="str">
        <f>Seznam!E55</f>
        <v>Sportuinon Rauris</v>
      </c>
      <c r="F34" s="182" t="str">
        <f>Seznam!F55</f>
        <v>AUT</v>
      </c>
      <c r="G34" s="103">
        <f>'Z4'!X17</f>
        <v>1.1000000000000001</v>
      </c>
      <c r="H34" s="103">
        <f>'Z4'!Y17</f>
        <v>2.4</v>
      </c>
      <c r="I34" s="102">
        <f>'Z4'!Z17</f>
        <v>0</v>
      </c>
      <c r="J34" s="104">
        <f>'Z4'!AA17</f>
        <v>3.5</v>
      </c>
      <c r="K34" s="113">
        <f>'Z4'!W46</f>
        <v>0</v>
      </c>
      <c r="L34" s="103">
        <f>'Z4'!X46</f>
        <v>0</v>
      </c>
      <c r="M34" s="103">
        <f>'Z4'!Y46</f>
        <v>0</v>
      </c>
      <c r="N34" s="102">
        <f>'Z4'!Z46</f>
        <v>0</v>
      </c>
      <c r="O34" s="104">
        <f>'Z4'!AA46</f>
        <v>0</v>
      </c>
      <c r="P34" s="295">
        <f>'Z4'!AB46</f>
        <v>3.5</v>
      </c>
    </row>
    <row r="35" spans="1:16" s="100" customFormat="1" ht="16.5">
      <c r="A35" s="182">
        <v>23</v>
      </c>
      <c r="B35" s="182">
        <f>Seznam!B51</f>
        <v>6</v>
      </c>
      <c r="C35" s="183" t="str">
        <f>Seznam!C51</f>
        <v>Zavřelová Sára</v>
      </c>
      <c r="D35" s="85">
        <f>Seznam!D51</f>
        <v>2009</v>
      </c>
      <c r="E35" s="101" t="str">
        <f>Seznam!E51</f>
        <v>SK Triumf Praha</v>
      </c>
      <c r="F35" s="182" t="str">
        <f>Seznam!F51</f>
        <v>CZE</v>
      </c>
      <c r="G35" s="103">
        <f>'Z4'!X13</f>
        <v>0.5</v>
      </c>
      <c r="H35" s="103">
        <f>'Z4'!Y13</f>
        <v>2.75</v>
      </c>
      <c r="I35" s="102">
        <f>'Z4'!Z13</f>
        <v>0</v>
      </c>
      <c r="J35" s="104">
        <f>'Z4'!AA13</f>
        <v>3.25</v>
      </c>
      <c r="K35" s="113">
        <f>'Z4'!W42</f>
        <v>0</v>
      </c>
      <c r="L35" s="103">
        <f>'Z4'!X42</f>
        <v>0</v>
      </c>
      <c r="M35" s="103">
        <f>'Z4'!Y42</f>
        <v>0</v>
      </c>
      <c r="N35" s="102">
        <f>'Z4'!Z42</f>
        <v>0</v>
      </c>
      <c r="O35" s="104">
        <f>'Z4'!AA42</f>
        <v>0</v>
      </c>
      <c r="P35" s="295">
        <f>'Z4'!AB42</f>
        <v>3.25</v>
      </c>
    </row>
    <row r="36" spans="1:16" s="100" customFormat="1" ht="16.5">
      <c r="A36" s="182">
        <v>24</v>
      </c>
      <c r="B36" s="182">
        <f>Seznam!B71</f>
        <v>32</v>
      </c>
      <c r="C36" s="183" t="str">
        <f>Seznam!C71</f>
        <v>Wytykowska Lena</v>
      </c>
      <c r="D36" s="85">
        <f>Seznam!D71</f>
        <v>2009</v>
      </c>
      <c r="E36" s="101" t="str">
        <f>Seznam!E71</f>
        <v>UKS Lodz Polsko</v>
      </c>
      <c r="F36" s="182" t="str">
        <f>Seznam!F71</f>
        <v>POL</v>
      </c>
      <c r="G36" s="103">
        <f>'Z4'!X33</f>
        <v>0.4</v>
      </c>
      <c r="H36" s="103">
        <f>'Z4'!Y33</f>
        <v>2.4000000000000004</v>
      </c>
      <c r="I36" s="102">
        <f>'Z4'!Z33</f>
        <v>0</v>
      </c>
      <c r="J36" s="104">
        <f>'Z4'!AA33</f>
        <v>2.8000000000000003</v>
      </c>
      <c r="K36" s="113">
        <f>'Z4'!W62</f>
        <v>0</v>
      </c>
      <c r="L36" s="103">
        <f>'Z4'!X62</f>
        <v>0</v>
      </c>
      <c r="M36" s="103">
        <f>'Z4'!Y62</f>
        <v>0</v>
      </c>
      <c r="N36" s="102">
        <f>'Z4'!Z62</f>
        <v>0</v>
      </c>
      <c r="O36" s="104">
        <f>'Z4'!AA62</f>
        <v>0</v>
      </c>
      <c r="P36" s="295">
        <f>'Z4'!AB62</f>
        <v>2.8000000000000003</v>
      </c>
    </row>
    <row r="37" spans="1:16" s="100" customFormat="1" ht="16.5">
      <c r="A37" s="182">
        <v>25</v>
      </c>
      <c r="B37" s="182">
        <f>Seznam!B48</f>
        <v>3</v>
      </c>
      <c r="C37" s="183" t="str">
        <f>Seznam!C48</f>
        <v>Pavelcová Anežka</v>
      </c>
      <c r="D37" s="85">
        <f>Seznam!D48</f>
        <v>2009</v>
      </c>
      <c r="E37" s="101" t="str">
        <f>Seznam!E48</f>
        <v>SK GymŠarm Plzeň</v>
      </c>
      <c r="F37" s="182" t="str">
        <f>Seznam!F48</f>
        <v>CZE</v>
      </c>
      <c r="G37" s="103">
        <f>'Z4'!X10</f>
        <v>0</v>
      </c>
      <c r="H37" s="103">
        <f>'Z4'!Y10</f>
        <v>2.4500000000000002</v>
      </c>
      <c r="I37" s="102">
        <f>'Z4'!Z10</f>
        <v>0</v>
      </c>
      <c r="J37" s="104">
        <f>'Z4'!AA10</f>
        <v>2.4500000000000002</v>
      </c>
      <c r="K37" s="113">
        <f>'Z4'!W39</f>
        <v>0</v>
      </c>
      <c r="L37" s="103">
        <f>'Z4'!X39</f>
        <v>0</v>
      </c>
      <c r="M37" s="103">
        <f>'Z4'!Y39</f>
        <v>0</v>
      </c>
      <c r="N37" s="102">
        <f>'Z4'!Z39</f>
        <v>0</v>
      </c>
      <c r="O37" s="104">
        <f>'Z4'!AA39</f>
        <v>0</v>
      </c>
      <c r="P37" s="295">
        <f>'Z4'!AB39</f>
        <v>2.4500000000000002</v>
      </c>
    </row>
    <row r="38" spans="1:16" s="100" customFormat="1" ht="17.25" thickBot="1">
      <c r="A38" s="184">
        <v>26</v>
      </c>
      <c r="B38" s="184">
        <f>Seznam!B65</f>
        <v>24</v>
      </c>
      <c r="C38" s="185" t="str">
        <f>Seznam!C65</f>
        <v>Obermoser Lara</v>
      </c>
      <c r="D38" s="186">
        <f>Seznam!D65</f>
        <v>2009</v>
      </c>
      <c r="E38" s="187" t="str">
        <f>Seznam!E65</f>
        <v>Sportunion Rauris</v>
      </c>
      <c r="F38" s="184" t="str">
        <f>Seznam!F65</f>
        <v>AUT</v>
      </c>
      <c r="G38" s="69">
        <f>'Z4'!X27</f>
        <v>0.4</v>
      </c>
      <c r="H38" s="69">
        <f>'Z4'!Y27</f>
        <v>1.6000000000000005</v>
      </c>
      <c r="I38" s="105">
        <f>'Z4'!Z27</f>
        <v>0</v>
      </c>
      <c r="J38" s="106">
        <f>'Z4'!AA27</f>
        <v>2.0000000000000004</v>
      </c>
      <c r="K38" s="114">
        <f>'Z4'!W56</f>
        <v>0</v>
      </c>
      <c r="L38" s="69">
        <f>'Z4'!X56</f>
        <v>0</v>
      </c>
      <c r="M38" s="69">
        <f>'Z4'!Y56</f>
        <v>0</v>
      </c>
      <c r="N38" s="105">
        <f>'Z4'!Z56</f>
        <v>0</v>
      </c>
      <c r="O38" s="106">
        <f>'Z4'!AA56</f>
        <v>0</v>
      </c>
      <c r="P38" s="297">
        <f>'Z4'!AB56</f>
        <v>2.0000000000000004</v>
      </c>
    </row>
    <row r="39" spans="1:16" ht="15.75" thickTop="1"/>
  </sheetData>
  <sortState ref="B13:P38">
    <sortCondition descending="1" ref="P13:P38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1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opLeftCell="A5" workbookViewId="0">
      <selection activeCell="C37" sqref="C37"/>
    </sheetView>
  </sheetViews>
  <sheetFormatPr defaultRowHeight="15"/>
  <cols>
    <col min="1" max="1" width="9.7109375" style="73" customWidth="1"/>
    <col min="2" max="2" width="5.85546875" style="73" bestFit="1" customWidth="1"/>
    <col min="3" max="3" width="22.140625" style="73" bestFit="1" customWidth="1"/>
    <col min="4" max="4" width="6.7109375" style="72" customWidth="1"/>
    <col min="5" max="5" width="30.5703125" style="73" bestFit="1" customWidth="1"/>
    <col min="6" max="6" width="5" style="72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">
        <v>1591</v>
      </c>
    </row>
    <row r="10" spans="1:16" ht="17.25" thickTop="1">
      <c r="A10" s="74"/>
      <c r="B10" s="75"/>
      <c r="C10" s="76"/>
      <c r="D10" s="77"/>
      <c r="E10" s="78"/>
      <c r="F10" s="291"/>
      <c r="G10" s="488" t="str">
        <f>Kat5S1</f>
        <v>sestava s míčem</v>
      </c>
      <c r="H10" s="488"/>
      <c r="I10" s="488"/>
      <c r="J10" s="489"/>
      <c r="K10" s="487" t="str">
        <f>Kat5S2</f>
        <v>sestava s libovolným náčiním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s="100" customFormat="1" ht="17.25" thickTop="1">
      <c r="A13" s="374">
        <v>1</v>
      </c>
      <c r="B13" s="374">
        <f>Seznam!B73</f>
        <v>1</v>
      </c>
      <c r="C13" s="375" t="str">
        <f>Seznam!C73</f>
        <v>Matúšová Ema</v>
      </c>
      <c r="D13" s="376">
        <f>Seznam!D73</f>
        <v>2008</v>
      </c>
      <c r="E13" s="377" t="str">
        <f>Seznam!E73</f>
        <v>TJ Bohemians Praha</v>
      </c>
      <c r="F13" s="374" t="str">
        <f>Seznam!F73</f>
        <v>CZE</v>
      </c>
      <c r="G13" s="371">
        <f>'Z5'!X9</f>
        <v>2.4</v>
      </c>
      <c r="H13" s="371">
        <f>'Z5'!Y9</f>
        <v>5.0999999999999996</v>
      </c>
      <c r="I13" s="378">
        <f>'Z5'!Z9</f>
        <v>0</v>
      </c>
      <c r="J13" s="379">
        <f>'Z5'!AA9</f>
        <v>7.5</v>
      </c>
      <c r="K13" s="380" t="str">
        <f>'Z5'!W32</f>
        <v>Obruč</v>
      </c>
      <c r="L13" s="371">
        <f>'Z5'!X32</f>
        <v>1.4</v>
      </c>
      <c r="M13" s="371">
        <f>'Z5'!Y32</f>
        <v>2.2999999999999998</v>
      </c>
      <c r="N13" s="378">
        <f>'Z5'!Z32</f>
        <v>0</v>
      </c>
      <c r="O13" s="379">
        <f>'Z5'!AA32</f>
        <v>3.6999999999999997</v>
      </c>
      <c r="P13" s="381">
        <f>'Z5'!AB32</f>
        <v>11.2</v>
      </c>
    </row>
    <row r="14" spans="1:16" s="100" customFormat="1" ht="16.5">
      <c r="A14" s="382">
        <v>2</v>
      </c>
      <c r="B14" s="382">
        <f>Seznam!B74</f>
        <v>2</v>
      </c>
      <c r="C14" s="383" t="str">
        <f>Seznam!C74</f>
        <v>Říhová Karolína</v>
      </c>
      <c r="D14" s="384">
        <f>Seznam!D74</f>
        <v>2008</v>
      </c>
      <c r="E14" s="385" t="str">
        <f>Seznam!E74</f>
        <v xml:space="preserve">SKMG Máj České Budějovice </v>
      </c>
      <c r="F14" s="382" t="str">
        <f>Seznam!F74</f>
        <v>CZE</v>
      </c>
      <c r="G14" s="365">
        <f>'Z5'!X10</f>
        <v>1.8</v>
      </c>
      <c r="H14" s="365">
        <f>'Z5'!Y10</f>
        <v>5.7000000000000011</v>
      </c>
      <c r="I14" s="386">
        <f>'Z5'!Z10</f>
        <v>0</v>
      </c>
      <c r="J14" s="387">
        <f>'Z5'!AA10</f>
        <v>7.5000000000000009</v>
      </c>
      <c r="K14" s="388" t="str">
        <f>'Z5'!W33</f>
        <v>Obruč</v>
      </c>
      <c r="L14" s="365">
        <f>'Z5'!X33</f>
        <v>1.8</v>
      </c>
      <c r="M14" s="365">
        <f>'Z5'!Y33</f>
        <v>3.9999999999999996</v>
      </c>
      <c r="N14" s="386">
        <f>'Z5'!Z33</f>
        <v>0</v>
      </c>
      <c r="O14" s="387">
        <f>'Z5'!AA33</f>
        <v>5.8</v>
      </c>
      <c r="P14" s="389">
        <f>'Z5'!AB33</f>
        <v>13.3</v>
      </c>
    </row>
    <row r="15" spans="1:16" s="100" customFormat="1" ht="16.5">
      <c r="A15" s="390">
        <v>3</v>
      </c>
      <c r="B15" s="390">
        <f>Seznam!B75</f>
        <v>3</v>
      </c>
      <c r="C15" s="391" t="str">
        <f>Seznam!C75</f>
        <v>Vojáčková Eliška</v>
      </c>
      <c r="D15" s="392">
        <f>Seznam!D75</f>
        <v>2008</v>
      </c>
      <c r="E15" s="393" t="str">
        <f>Seznam!E75</f>
        <v>SK GymŠarm Plzeň</v>
      </c>
      <c r="F15" s="390" t="str">
        <f>Seznam!F75</f>
        <v>CZE</v>
      </c>
      <c r="G15" s="395">
        <f>'Z5'!X11</f>
        <v>1.4</v>
      </c>
      <c r="H15" s="395">
        <f>'Z5'!Y11</f>
        <v>3.5</v>
      </c>
      <c r="I15" s="394">
        <f>'Z5'!Z11</f>
        <v>0</v>
      </c>
      <c r="J15" s="396">
        <f>'Z5'!AA11</f>
        <v>4.9000000000000004</v>
      </c>
      <c r="K15" s="397" t="str">
        <f>'Z5'!W34</f>
        <v>Obruč</v>
      </c>
      <c r="L15" s="395">
        <f>'Z5'!X34</f>
        <v>1.3</v>
      </c>
      <c r="M15" s="395">
        <f>'Z5'!Y34</f>
        <v>2.1500000000000004</v>
      </c>
      <c r="N15" s="394">
        <f>'Z5'!Z34</f>
        <v>0</v>
      </c>
      <c r="O15" s="396">
        <f>'Z5'!AA34</f>
        <v>3.45</v>
      </c>
      <c r="P15" s="398">
        <f>'Z5'!AB34</f>
        <v>8.3500000000000014</v>
      </c>
    </row>
    <row r="16" spans="1:16" s="100" customFormat="1" ht="16.5">
      <c r="A16" s="245">
        <v>4</v>
      </c>
      <c r="B16" s="245">
        <f>Seznam!B76</f>
        <v>4</v>
      </c>
      <c r="C16" s="246" t="str">
        <f>Seznam!C76</f>
        <v>Krulišová Alice</v>
      </c>
      <c r="D16" s="92">
        <f>Seznam!D76</f>
        <v>2008</v>
      </c>
      <c r="E16" s="247" t="str">
        <f>Seznam!E76</f>
        <v>TJ ZŠ Hostivař Praha</v>
      </c>
      <c r="F16" s="245" t="str">
        <f>Seznam!F76</f>
        <v>CZE</v>
      </c>
      <c r="G16" s="250">
        <f>'Z5'!X12</f>
        <v>2</v>
      </c>
      <c r="H16" s="250">
        <f>'Z5'!Y12</f>
        <v>5.55</v>
      </c>
      <c r="I16" s="249">
        <f>'Z5'!Z12</f>
        <v>0</v>
      </c>
      <c r="J16" s="251">
        <f>'Z5'!AA12</f>
        <v>7.55</v>
      </c>
      <c r="K16" s="248" t="str">
        <f>'Z5'!W35</f>
        <v>Obruč</v>
      </c>
      <c r="L16" s="250">
        <f>'Z5'!X35</f>
        <v>2.6</v>
      </c>
      <c r="M16" s="250">
        <f>'Z5'!Y35</f>
        <v>4.0500000000000007</v>
      </c>
      <c r="N16" s="249">
        <f>'Z5'!Z35</f>
        <v>0</v>
      </c>
      <c r="O16" s="251">
        <f>'Z5'!AA35</f>
        <v>6.65</v>
      </c>
      <c r="P16" s="296">
        <f>'Z5'!AB35</f>
        <v>14.2</v>
      </c>
    </row>
    <row r="17" spans="1:16" s="100" customFormat="1" ht="16.5">
      <c r="A17" s="245">
        <v>5</v>
      </c>
      <c r="B17" s="245">
        <f>Seznam!B77</f>
        <v>5</v>
      </c>
      <c r="C17" s="246" t="str">
        <f>Seznam!C77</f>
        <v>Antonová Julie</v>
      </c>
      <c r="D17" s="92">
        <f>Seznam!D77</f>
        <v>2008</v>
      </c>
      <c r="E17" s="247" t="str">
        <f>Seznam!E77</f>
        <v>SKMG Chodov Praha</v>
      </c>
      <c r="F17" s="245" t="str">
        <f>Seznam!F77</f>
        <v>CZE</v>
      </c>
      <c r="G17" s="250">
        <f>'Z5'!X13</f>
        <v>1.1000000000000001</v>
      </c>
      <c r="H17" s="250">
        <f>'Z5'!Y13</f>
        <v>3.9500000000000011</v>
      </c>
      <c r="I17" s="249">
        <f>'Z5'!Z13</f>
        <v>0.3</v>
      </c>
      <c r="J17" s="251">
        <f>'Z5'!AA13</f>
        <v>4.7500000000000009</v>
      </c>
      <c r="K17" s="248" t="str">
        <f>'Z5'!W36</f>
        <v>Obruč</v>
      </c>
      <c r="L17" s="250">
        <f>'Z5'!X36</f>
        <v>1.9</v>
      </c>
      <c r="M17" s="250">
        <f>'Z5'!Y36</f>
        <v>3.4000000000000004</v>
      </c>
      <c r="N17" s="249">
        <f>'Z5'!Z36</f>
        <v>0</v>
      </c>
      <c r="O17" s="251">
        <f>'Z5'!AA36</f>
        <v>5.3000000000000007</v>
      </c>
      <c r="P17" s="296">
        <f>'Z5'!AB36</f>
        <v>10.050000000000001</v>
      </c>
    </row>
    <row r="18" spans="1:16" s="100" customFormat="1" ht="16.5">
      <c r="A18" s="245">
        <v>6</v>
      </c>
      <c r="B18" s="245">
        <f>Seznam!B78</f>
        <v>6</v>
      </c>
      <c r="C18" s="246" t="str">
        <f>Seznam!C78</f>
        <v>Klimešová Barbora</v>
      </c>
      <c r="D18" s="92">
        <f>Seznam!D78</f>
        <v>2008</v>
      </c>
      <c r="E18" s="247" t="str">
        <f>Seznam!E78</f>
        <v>TJ Sokol Bedřichov</v>
      </c>
      <c r="F18" s="245" t="str">
        <f>Seznam!F78</f>
        <v>CZE</v>
      </c>
      <c r="G18" s="250">
        <f>'Z5'!X14</f>
        <v>0.89999999999999991</v>
      </c>
      <c r="H18" s="250">
        <f>'Z5'!Y14</f>
        <v>5.3500000000000005</v>
      </c>
      <c r="I18" s="249">
        <f>'Z5'!Z14</f>
        <v>0</v>
      </c>
      <c r="J18" s="251">
        <f>'Z5'!AA14</f>
        <v>6.25</v>
      </c>
      <c r="K18" s="248" t="str">
        <f>'Z5'!W37</f>
        <v>Obruč</v>
      </c>
      <c r="L18" s="250">
        <f>'Z5'!X37</f>
        <v>1</v>
      </c>
      <c r="M18" s="250">
        <f>'Z5'!Y37</f>
        <v>3.05</v>
      </c>
      <c r="N18" s="249">
        <f>'Z5'!Z37</f>
        <v>0</v>
      </c>
      <c r="O18" s="251">
        <f>'Z5'!AA37</f>
        <v>4.05</v>
      </c>
      <c r="P18" s="296">
        <f>'Z5'!AB37</f>
        <v>10.3</v>
      </c>
    </row>
    <row r="19" spans="1:16" s="100" customFormat="1" ht="16.5">
      <c r="A19" s="245">
        <v>7</v>
      </c>
      <c r="B19" s="245">
        <f>Seznam!B79</f>
        <v>7</v>
      </c>
      <c r="C19" s="246" t="str">
        <f>Seznam!C79</f>
        <v>Fukarová Nikol</v>
      </c>
      <c r="D19" s="92">
        <f>Seznam!D79</f>
        <v>2008</v>
      </c>
      <c r="E19" s="247" t="str">
        <f>Seznam!E79</f>
        <v>RGC Karlovy Vary</v>
      </c>
      <c r="F19" s="245" t="str">
        <f>Seznam!F79</f>
        <v>CZE</v>
      </c>
      <c r="G19" s="250">
        <f>'Z5'!X15</f>
        <v>0.5</v>
      </c>
      <c r="H19" s="250">
        <f>'Z5'!Y15</f>
        <v>2.8499999999999996</v>
      </c>
      <c r="I19" s="249">
        <f>'Z5'!Z15</f>
        <v>0</v>
      </c>
      <c r="J19" s="251">
        <f>'Z5'!AA15</f>
        <v>3.3499999999999996</v>
      </c>
      <c r="K19" s="248">
        <f>'Z5'!W38</f>
        <v>0</v>
      </c>
      <c r="L19" s="250">
        <f>'Z5'!X38</f>
        <v>0</v>
      </c>
      <c r="M19" s="250">
        <f>'Z5'!Y38</f>
        <v>0</v>
      </c>
      <c r="N19" s="249">
        <f>'Z5'!Z38</f>
        <v>0</v>
      </c>
      <c r="O19" s="251">
        <f>'Z5'!AA38</f>
        <v>0</v>
      </c>
      <c r="P19" s="296">
        <f>'Z5'!AB38</f>
        <v>3.3499999999999996</v>
      </c>
    </row>
    <row r="20" spans="1:16" s="100" customFormat="1" ht="16.5">
      <c r="A20" s="245">
        <v>8</v>
      </c>
      <c r="B20" s="245">
        <f>Seznam!B80</f>
        <v>10</v>
      </c>
      <c r="C20" s="246" t="str">
        <f>Seznam!C80</f>
        <v>Kadlecová Andrea</v>
      </c>
      <c r="D20" s="92">
        <f>Seznam!D80</f>
        <v>2008</v>
      </c>
      <c r="E20" s="247" t="str">
        <f>Seznam!E80</f>
        <v>GSK Tábor</v>
      </c>
      <c r="F20" s="245" t="str">
        <f>Seznam!F80</f>
        <v>CZE</v>
      </c>
      <c r="G20" s="250">
        <f>'Z5'!X16</f>
        <v>0.1</v>
      </c>
      <c r="H20" s="250">
        <f>'Z5'!Y16</f>
        <v>3.8500000000000005</v>
      </c>
      <c r="I20" s="249">
        <f>'Z5'!Z16</f>
        <v>0</v>
      </c>
      <c r="J20" s="251">
        <f>'Z5'!AA16</f>
        <v>3.9500000000000006</v>
      </c>
      <c r="K20" s="248">
        <f>'Z5'!W39</f>
        <v>0</v>
      </c>
      <c r="L20" s="250">
        <f>'Z5'!X39</f>
        <v>0</v>
      </c>
      <c r="M20" s="250">
        <f>'Z5'!Y39</f>
        <v>0</v>
      </c>
      <c r="N20" s="249">
        <f>'Z5'!Z39</f>
        <v>0</v>
      </c>
      <c r="O20" s="251">
        <f>'Z5'!AA39</f>
        <v>0</v>
      </c>
      <c r="P20" s="296">
        <f>'Z5'!AB39</f>
        <v>3.9500000000000006</v>
      </c>
    </row>
    <row r="21" spans="1:16" s="100" customFormat="1" ht="16.5">
      <c r="A21" s="245">
        <v>9</v>
      </c>
      <c r="B21" s="245">
        <f>Seznam!B81</f>
        <v>11</v>
      </c>
      <c r="C21" s="246" t="str">
        <f>Seznam!C81</f>
        <v>Wolfová Laura</v>
      </c>
      <c r="D21" s="92">
        <f>Seznam!D81</f>
        <v>2008</v>
      </c>
      <c r="E21" s="247" t="str">
        <f>Seznam!E81</f>
        <v>SK Triumf Praha</v>
      </c>
      <c r="F21" s="245" t="str">
        <f>Seznam!F81</f>
        <v>CZE</v>
      </c>
      <c r="G21" s="250">
        <f>'Z5'!X17</f>
        <v>0.5</v>
      </c>
      <c r="H21" s="250">
        <f>'Z5'!Y17</f>
        <v>4.8499999999999996</v>
      </c>
      <c r="I21" s="249">
        <f>'Z5'!Z17</f>
        <v>0</v>
      </c>
      <c r="J21" s="251">
        <f>'Z5'!AA17</f>
        <v>5.35</v>
      </c>
      <c r="K21" s="248" t="str">
        <f>'Z5'!W40</f>
        <v>Obruč</v>
      </c>
      <c r="L21" s="250">
        <f>'Z5'!X40</f>
        <v>1.2000000000000002</v>
      </c>
      <c r="M21" s="250">
        <f>'Z5'!Y40</f>
        <v>2.4500000000000002</v>
      </c>
      <c r="N21" s="249">
        <f>'Z5'!Z40</f>
        <v>0</v>
      </c>
      <c r="O21" s="251">
        <f>'Z5'!AA40</f>
        <v>3.6500000000000004</v>
      </c>
      <c r="P21" s="296">
        <f>'Z5'!AB40</f>
        <v>9</v>
      </c>
    </row>
    <row r="22" spans="1:16" s="100" customFormat="1" ht="16.5">
      <c r="A22" s="245">
        <v>10</v>
      </c>
      <c r="B22" s="245">
        <f>Seznam!B82</f>
        <v>12</v>
      </c>
      <c r="C22" s="246" t="str">
        <f>Seznam!C82</f>
        <v>Štěpánová Viktorie</v>
      </c>
      <c r="D22" s="92">
        <f>Seznam!D82</f>
        <v>2008</v>
      </c>
      <c r="E22" s="247" t="str">
        <f>Seznam!E82</f>
        <v>TJ Bohemians Praha</v>
      </c>
      <c r="F22" s="245" t="str">
        <f>Seznam!F82</f>
        <v>CZE</v>
      </c>
      <c r="G22" s="250">
        <f>'Z5'!X18</f>
        <v>2.2999999999999998</v>
      </c>
      <c r="H22" s="250">
        <f>'Z5'!Y18</f>
        <v>5.45</v>
      </c>
      <c r="I22" s="249">
        <f>'Z5'!Z18</f>
        <v>0</v>
      </c>
      <c r="J22" s="251">
        <f>'Z5'!AA18</f>
        <v>7.75</v>
      </c>
      <c r="K22" s="248" t="str">
        <f>'Z5'!W41</f>
        <v>Obruč</v>
      </c>
      <c r="L22" s="250">
        <f>'Z5'!X41</f>
        <v>1.7</v>
      </c>
      <c r="M22" s="250">
        <f>'Z5'!Y41</f>
        <v>2.8999999999999995</v>
      </c>
      <c r="N22" s="249">
        <f>'Z5'!Z41</f>
        <v>0</v>
      </c>
      <c r="O22" s="251">
        <f>'Z5'!AA41</f>
        <v>4.5999999999999996</v>
      </c>
      <c r="P22" s="296">
        <f>'Z5'!AB41</f>
        <v>12.35</v>
      </c>
    </row>
    <row r="23" spans="1:16" s="100" customFormat="1" ht="16.5">
      <c r="A23" s="245">
        <v>11</v>
      </c>
      <c r="B23" s="245">
        <f>Seznam!B83</f>
        <v>13</v>
      </c>
      <c r="C23" s="246" t="str">
        <f>Seznam!C83</f>
        <v>Kurpiers Francesca</v>
      </c>
      <c r="D23" s="92">
        <f>Seznam!D83</f>
        <v>2008</v>
      </c>
      <c r="E23" s="247" t="str">
        <f>Seznam!E83</f>
        <v>SKMG Chodov Praha</v>
      </c>
      <c r="F23" s="245" t="str">
        <f>Seznam!F83</f>
        <v>CZE</v>
      </c>
      <c r="G23" s="250">
        <f>'Z5'!X19</f>
        <v>1.6</v>
      </c>
      <c r="H23" s="250">
        <f>'Z5'!Y19</f>
        <v>5.6000000000000005</v>
      </c>
      <c r="I23" s="249">
        <f>'Z5'!Z19</f>
        <v>0</v>
      </c>
      <c r="J23" s="251">
        <f>'Z5'!AA19</f>
        <v>7.2000000000000011</v>
      </c>
      <c r="K23" s="248" t="str">
        <f>'Z5'!W42</f>
        <v>Obruč</v>
      </c>
      <c r="L23" s="250">
        <f>'Z5'!X42</f>
        <v>2.2000000000000002</v>
      </c>
      <c r="M23" s="250">
        <f>'Z5'!Y42</f>
        <v>4.8000000000000007</v>
      </c>
      <c r="N23" s="249">
        <f>'Z5'!Z42</f>
        <v>0</v>
      </c>
      <c r="O23" s="251">
        <f>'Z5'!AA42</f>
        <v>7.0000000000000009</v>
      </c>
      <c r="P23" s="296">
        <f>'Z5'!AB42</f>
        <v>14.200000000000003</v>
      </c>
    </row>
    <row r="24" spans="1:16" s="100" customFormat="1" ht="16.5">
      <c r="A24" s="245">
        <v>12</v>
      </c>
      <c r="B24" s="245">
        <f>Seznam!B84</f>
        <v>14</v>
      </c>
      <c r="C24" s="246" t="str">
        <f>Seznam!C84</f>
        <v>Sommerová Kateřina</v>
      </c>
      <c r="D24" s="92">
        <f>Seznam!D84</f>
        <v>2008</v>
      </c>
      <c r="E24" s="247" t="str">
        <f>Seznam!E84</f>
        <v>TJ Sokol Bedřichov</v>
      </c>
      <c r="F24" s="245" t="str">
        <f>Seznam!F84</f>
        <v>CZE</v>
      </c>
      <c r="G24" s="250">
        <f>'Z5'!X20</f>
        <v>0.5</v>
      </c>
      <c r="H24" s="250">
        <f>'Z5'!Y20</f>
        <v>4.6000000000000005</v>
      </c>
      <c r="I24" s="249">
        <f>'Z5'!Z20</f>
        <v>0</v>
      </c>
      <c r="J24" s="251">
        <f>'Z5'!AA20</f>
        <v>5.1000000000000005</v>
      </c>
      <c r="K24" s="248" t="str">
        <f>'Z5'!W43</f>
        <v>Obruč</v>
      </c>
      <c r="L24" s="250">
        <f>'Z5'!X43</f>
        <v>1.2000000000000002</v>
      </c>
      <c r="M24" s="250">
        <f>'Z5'!Y43</f>
        <v>2.7</v>
      </c>
      <c r="N24" s="249">
        <f>'Z5'!Z43</f>
        <v>0</v>
      </c>
      <c r="O24" s="251">
        <f>'Z5'!AA43</f>
        <v>3.9000000000000004</v>
      </c>
      <c r="P24" s="296">
        <f>'Z5'!AB43</f>
        <v>9</v>
      </c>
    </row>
    <row r="25" spans="1:16" s="100" customFormat="1" ht="16.5">
      <c r="A25" s="245">
        <v>13</v>
      </c>
      <c r="B25" s="245">
        <f>Seznam!B85</f>
        <v>15</v>
      </c>
      <c r="C25" s="246" t="str">
        <f>Seznam!C85</f>
        <v>Lněničková Anna</v>
      </c>
      <c r="D25" s="92">
        <f>Seznam!D85</f>
        <v>2008</v>
      </c>
      <c r="E25" s="247" t="str">
        <f>Seznam!E85</f>
        <v>Sokol Praha VII</v>
      </c>
      <c r="F25" s="245" t="str">
        <f>Seznam!F85</f>
        <v>CZE</v>
      </c>
      <c r="G25" s="250">
        <f>'Z5'!X21</f>
        <v>2</v>
      </c>
      <c r="H25" s="250">
        <f>'Z5'!Y21</f>
        <v>4.2</v>
      </c>
      <c r="I25" s="249">
        <f>'Z5'!Z21</f>
        <v>0</v>
      </c>
      <c r="J25" s="251">
        <f>'Z5'!AA21</f>
        <v>6.2</v>
      </c>
      <c r="K25" s="248" t="str">
        <f>'Z5'!W44</f>
        <v>Obruč</v>
      </c>
      <c r="L25" s="250">
        <f>'Z5'!X44</f>
        <v>3.2</v>
      </c>
      <c r="M25" s="250">
        <f>'Z5'!Y44</f>
        <v>4</v>
      </c>
      <c r="N25" s="249">
        <f>'Z5'!Z44</f>
        <v>0</v>
      </c>
      <c r="O25" s="251">
        <f>'Z5'!AA44</f>
        <v>7.2</v>
      </c>
      <c r="P25" s="296">
        <f>'Z5'!AB44</f>
        <v>13.4</v>
      </c>
    </row>
    <row r="26" spans="1:16" s="100" customFormat="1" ht="16.5">
      <c r="A26" s="245">
        <v>14</v>
      </c>
      <c r="B26" s="245">
        <f>Seznam!B86</f>
        <v>16</v>
      </c>
      <c r="C26" s="246" t="str">
        <f>Seznam!C86</f>
        <v>Blažková Nikola</v>
      </c>
      <c r="D26" s="92">
        <f>Seznam!D86</f>
        <v>2008</v>
      </c>
      <c r="E26" s="247" t="str">
        <f>Seznam!E86</f>
        <v>RG Proactive Milevsko</v>
      </c>
      <c r="F26" s="245" t="str">
        <f>Seznam!F86</f>
        <v>CZE</v>
      </c>
      <c r="G26" s="250">
        <f>'Z5'!X22</f>
        <v>1.2999999999999998</v>
      </c>
      <c r="H26" s="250">
        <f>'Z5'!Y22</f>
        <v>3.9499999999999993</v>
      </c>
      <c r="I26" s="249">
        <f>'Z5'!Z22</f>
        <v>0</v>
      </c>
      <c r="J26" s="251">
        <f>'Z5'!AA22</f>
        <v>5.2499999999999991</v>
      </c>
      <c r="K26" s="248" t="str">
        <f>'Z5'!W45</f>
        <v>Obruč</v>
      </c>
      <c r="L26" s="250">
        <f>'Z5'!X45</f>
        <v>0.89999999999999991</v>
      </c>
      <c r="M26" s="250">
        <f>'Z5'!Y45</f>
        <v>1.3999999999999995</v>
      </c>
      <c r="N26" s="249">
        <f>'Z5'!Z45</f>
        <v>0</v>
      </c>
      <c r="O26" s="251">
        <f>'Z5'!AA45</f>
        <v>2.2999999999999994</v>
      </c>
      <c r="P26" s="296">
        <f>'Z5'!AB45</f>
        <v>7.5499999999999989</v>
      </c>
    </row>
    <row r="27" spans="1:16" s="100" customFormat="1" ht="16.5">
      <c r="A27" s="245">
        <v>15</v>
      </c>
      <c r="B27" s="245">
        <f>Seznam!B87</f>
        <v>17</v>
      </c>
      <c r="C27" s="246" t="str">
        <f>Seznam!C87</f>
        <v>Králová Karin</v>
      </c>
      <c r="D27" s="92">
        <f>Seznam!D87</f>
        <v>2008</v>
      </c>
      <c r="E27" s="247" t="str">
        <f>Seznam!E87</f>
        <v>RG Proactive Milevsko</v>
      </c>
      <c r="F27" s="245" t="str">
        <f>Seznam!F87</f>
        <v>CZE</v>
      </c>
      <c r="G27" s="250">
        <f>'Z5'!X23</f>
        <v>2</v>
      </c>
      <c r="H27" s="250">
        <f>'Z5'!Y23</f>
        <v>6.0500000000000007</v>
      </c>
      <c r="I27" s="249">
        <f>'Z5'!Z23</f>
        <v>0</v>
      </c>
      <c r="J27" s="251">
        <f>'Z5'!AA23</f>
        <v>8.0500000000000007</v>
      </c>
      <c r="K27" s="248" t="str">
        <f>'Z5'!W46</f>
        <v>Obruč</v>
      </c>
      <c r="L27" s="250">
        <f>'Z5'!X46</f>
        <v>2.2000000000000002</v>
      </c>
      <c r="M27" s="250">
        <f>'Z5'!Y46</f>
        <v>3.7</v>
      </c>
      <c r="N27" s="249">
        <f>'Z5'!Z46</f>
        <v>0</v>
      </c>
      <c r="O27" s="251">
        <f>'Z5'!AA46</f>
        <v>5.9</v>
      </c>
      <c r="P27" s="296">
        <f>'Z5'!AB46</f>
        <v>13.950000000000001</v>
      </c>
    </row>
    <row r="28" spans="1:16" s="100" customFormat="1" ht="16.5">
      <c r="A28" s="245">
        <v>16</v>
      </c>
      <c r="B28" s="245">
        <f>Seznam!B88</f>
        <v>18</v>
      </c>
      <c r="C28" s="246" t="str">
        <f>Seznam!C88</f>
        <v>Tomsová Laura</v>
      </c>
      <c r="D28" s="92">
        <f>Seznam!D88</f>
        <v>2008</v>
      </c>
      <c r="E28" s="247" t="str">
        <f>Seznam!E88</f>
        <v>TJ Bohemians Praha</v>
      </c>
      <c r="F28" s="245" t="str">
        <f>Seznam!F88</f>
        <v>CZE</v>
      </c>
      <c r="G28" s="250">
        <f>'Z5'!X24</f>
        <v>1.7</v>
      </c>
      <c r="H28" s="250">
        <f>'Z5'!Y24</f>
        <v>4.55</v>
      </c>
      <c r="I28" s="249">
        <f>'Z5'!Z24</f>
        <v>0</v>
      </c>
      <c r="J28" s="251">
        <f>'Z5'!AA24</f>
        <v>6.25</v>
      </c>
      <c r="K28" s="248" t="str">
        <f>'Z5'!W47</f>
        <v>Obruč</v>
      </c>
      <c r="L28" s="250">
        <f>'Z5'!X47</f>
        <v>0.89999999999999991</v>
      </c>
      <c r="M28" s="250">
        <f>'Z5'!Y47</f>
        <v>2.25</v>
      </c>
      <c r="N28" s="249">
        <f>'Z5'!Z47</f>
        <v>0.6</v>
      </c>
      <c r="O28" s="251">
        <f>'Z5'!AA47</f>
        <v>2.5499999999999998</v>
      </c>
      <c r="P28" s="296">
        <f>'Z5'!AB47</f>
        <v>8.8000000000000007</v>
      </c>
    </row>
    <row r="29" spans="1:16" s="100" customFormat="1" ht="16.5">
      <c r="A29" s="245">
        <v>17</v>
      </c>
      <c r="B29" s="245">
        <f>Seznam!B89</f>
        <v>19</v>
      </c>
      <c r="C29" s="246" t="str">
        <f>Seznam!C89</f>
        <v>Pouzarová Leona</v>
      </c>
      <c r="D29" s="92">
        <f>Seznam!D89</f>
        <v>2008</v>
      </c>
      <c r="E29" s="247" t="str">
        <f>Seznam!E89</f>
        <v xml:space="preserve">SKMG Máj České Budějovice </v>
      </c>
      <c r="F29" s="245" t="str">
        <f>Seznam!F89</f>
        <v>CZE</v>
      </c>
      <c r="G29" s="250">
        <f>'Z5'!X25</f>
        <v>2.6</v>
      </c>
      <c r="H29" s="250">
        <f>'Z5'!Y25</f>
        <v>4.9499999999999993</v>
      </c>
      <c r="I29" s="249">
        <f>'Z5'!Z25</f>
        <v>0</v>
      </c>
      <c r="J29" s="251">
        <f>'Z5'!AA25</f>
        <v>7.5499999999999989</v>
      </c>
      <c r="K29" s="248" t="str">
        <f>'Z5'!W48</f>
        <v>Obruč</v>
      </c>
      <c r="L29" s="250">
        <f>'Z5'!X48</f>
        <v>2.7</v>
      </c>
      <c r="M29" s="250">
        <f>'Z5'!Y48</f>
        <v>4.8499999999999996</v>
      </c>
      <c r="N29" s="249">
        <f>'Z5'!Z48</f>
        <v>0</v>
      </c>
      <c r="O29" s="251">
        <f>'Z5'!AA48</f>
        <v>7.55</v>
      </c>
      <c r="P29" s="296">
        <f>'Z5'!AB48</f>
        <v>15.099999999999998</v>
      </c>
    </row>
    <row r="30" spans="1:16" s="100" customFormat="1" ht="16.5">
      <c r="A30" s="245">
        <v>18</v>
      </c>
      <c r="B30" s="245">
        <f>Seznam!B90</f>
        <v>20</v>
      </c>
      <c r="C30" s="246" t="str">
        <f>Seznam!C90</f>
        <v>Štěpánková Aneta</v>
      </c>
      <c r="D30" s="92">
        <f>Seznam!D90</f>
        <v>2008</v>
      </c>
      <c r="E30" s="247" t="str">
        <f>Seznam!E90</f>
        <v>TJ Hostivař Praha</v>
      </c>
      <c r="F30" s="245" t="str">
        <f>Seznam!F90</f>
        <v>CZE</v>
      </c>
      <c r="G30" s="250">
        <f>'Z5'!X26</f>
        <v>2.4</v>
      </c>
      <c r="H30" s="250">
        <f>'Z5'!Y26</f>
        <v>5.9</v>
      </c>
      <c r="I30" s="249">
        <f>'Z5'!Z26</f>
        <v>0</v>
      </c>
      <c r="J30" s="251">
        <f>'Z5'!AA26</f>
        <v>8.3000000000000007</v>
      </c>
      <c r="K30" s="248" t="str">
        <f>'Z5'!W49</f>
        <v>Obruč</v>
      </c>
      <c r="L30" s="250">
        <f>'Z5'!X49</f>
        <v>3.6</v>
      </c>
      <c r="M30" s="250">
        <f>'Z5'!Y49</f>
        <v>3.45</v>
      </c>
      <c r="N30" s="249">
        <f>'Z5'!Z49</f>
        <v>0</v>
      </c>
      <c r="O30" s="251">
        <f>'Z5'!AA49</f>
        <v>7.0500000000000007</v>
      </c>
      <c r="P30" s="296">
        <f>'Z5'!AB49</f>
        <v>15.350000000000001</v>
      </c>
    </row>
    <row r="31" spans="1:16" s="100" customFormat="1" ht="16.5">
      <c r="A31" s="245">
        <v>19</v>
      </c>
      <c r="B31" s="245">
        <f>Seznam!B91</f>
        <v>21</v>
      </c>
      <c r="C31" s="246" t="str">
        <f>Seznam!C91</f>
        <v>Hosová Stella</v>
      </c>
      <c r="D31" s="92">
        <f>Seznam!D91</f>
        <v>2008</v>
      </c>
      <c r="E31" s="247" t="str">
        <f>Seznam!E91</f>
        <v>Sokol Praha VII</v>
      </c>
      <c r="F31" s="245" t="str">
        <f>Seznam!F91</f>
        <v>CZE</v>
      </c>
      <c r="G31" s="250">
        <f>'Z5'!X27</f>
        <v>1.3</v>
      </c>
      <c r="H31" s="250">
        <f>'Z5'!Y27</f>
        <v>2.7</v>
      </c>
      <c r="I31" s="249">
        <f>'Z5'!Z27</f>
        <v>0</v>
      </c>
      <c r="J31" s="251">
        <f>'Z5'!AA27</f>
        <v>4</v>
      </c>
      <c r="K31" s="248" t="str">
        <f>'Z5'!W50</f>
        <v>Obruč</v>
      </c>
      <c r="L31" s="250">
        <f>'Z5'!X50</f>
        <v>1.7999999999999998</v>
      </c>
      <c r="M31" s="250">
        <f>'Z5'!Y50</f>
        <v>2.8</v>
      </c>
      <c r="N31" s="249">
        <f>'Z5'!Z50</f>
        <v>0</v>
      </c>
      <c r="O31" s="251">
        <f>'Z5'!AA50</f>
        <v>4.5999999999999996</v>
      </c>
      <c r="P31" s="296">
        <f>'Z5'!AB50</f>
        <v>8.6</v>
      </c>
    </row>
    <row r="32" spans="1:16" s="100" customFormat="1" ht="17.25" thickBot="1">
      <c r="A32" s="184">
        <v>20</v>
      </c>
      <c r="B32" s="184">
        <f>Seznam!B92</f>
        <v>22</v>
      </c>
      <c r="C32" s="185" t="str">
        <f>Seznam!C92</f>
        <v>Šimáková Aneta</v>
      </c>
      <c r="D32" s="186">
        <f>Seznam!D92</f>
        <v>2008</v>
      </c>
      <c r="E32" s="187" t="str">
        <f>Seznam!E92</f>
        <v>RG Proactive Milevsko</v>
      </c>
      <c r="F32" s="184" t="str">
        <f>Seznam!F92</f>
        <v>CZE</v>
      </c>
      <c r="G32" s="69">
        <f>'Z5'!X28</f>
        <v>2.1</v>
      </c>
      <c r="H32" s="69">
        <f>'Z5'!Y28</f>
        <v>4.5999999999999996</v>
      </c>
      <c r="I32" s="105">
        <f>'Z5'!Z28</f>
        <v>0</v>
      </c>
      <c r="J32" s="106">
        <f>'Z5'!AA28</f>
        <v>6.6999999999999993</v>
      </c>
      <c r="K32" s="114" t="str">
        <f>'Z5'!W51</f>
        <v>Obruč</v>
      </c>
      <c r="L32" s="69">
        <f>'Z5'!X51</f>
        <v>3.2</v>
      </c>
      <c r="M32" s="69">
        <f>'Z5'!Y51</f>
        <v>4.0999999999999996</v>
      </c>
      <c r="N32" s="105">
        <f>'Z5'!Z51</f>
        <v>0</v>
      </c>
      <c r="O32" s="106">
        <f>'Z5'!AA51</f>
        <v>7.3</v>
      </c>
      <c r="P32" s="297">
        <f>'Z5'!AB51</f>
        <v>14</v>
      </c>
    </row>
    <row r="33" ht="15.75" thickTop="1"/>
  </sheetData>
  <mergeCells count="7">
    <mergeCell ref="K11:K12"/>
    <mergeCell ref="A1:K1"/>
    <mergeCell ref="A3:K3"/>
    <mergeCell ref="A5:K5"/>
    <mergeCell ref="A7:K7"/>
    <mergeCell ref="G10:J10"/>
    <mergeCell ref="K10:O10"/>
  </mergeCells>
  <printOptions horizontalCentered="1"/>
  <pageMargins left="0.19685039370078741" right="0.19685039370078741" top="0.78740157480314965" bottom="0.19685039370078741" header="0" footer="0"/>
  <pageSetup paperSize="9" scale="8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>
      <selection activeCell="A7" sqref="A7:K7"/>
    </sheetView>
  </sheetViews>
  <sheetFormatPr defaultRowHeight="15"/>
  <cols>
    <col min="1" max="1" width="9.7109375" style="73" customWidth="1"/>
    <col min="2" max="2" width="5.85546875" style="73" bestFit="1" customWidth="1"/>
    <col min="3" max="3" width="22.140625" style="73" bestFit="1" customWidth="1"/>
    <col min="4" max="4" width="6.7109375" style="72" customWidth="1"/>
    <col min="5" max="5" width="30.5703125" style="73" bestFit="1" customWidth="1"/>
    <col min="6" max="6" width="5" style="72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">
        <v>1591</v>
      </c>
    </row>
    <row r="10" spans="1:16" ht="17.25" thickTop="1">
      <c r="A10" s="74"/>
      <c r="B10" s="75"/>
      <c r="C10" s="76"/>
      <c r="D10" s="77"/>
      <c r="E10" s="78"/>
      <c r="F10" s="291"/>
      <c r="G10" s="488" t="s">
        <v>1403</v>
      </c>
      <c r="H10" s="488"/>
      <c r="I10" s="488"/>
      <c r="J10" s="489"/>
      <c r="K10" s="487" t="str">
        <f>Kat5S2</f>
        <v>sestava s libovolným náčiním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s="100" customFormat="1" ht="17.25" thickTop="1">
      <c r="A13" s="374">
        <v>1</v>
      </c>
      <c r="B13" s="374">
        <f>Seznam!B90</f>
        <v>20</v>
      </c>
      <c r="C13" s="375" t="str">
        <f>Seznam!C90</f>
        <v>Štěpánková Aneta</v>
      </c>
      <c r="D13" s="376">
        <f>Seznam!D90</f>
        <v>2008</v>
      </c>
      <c r="E13" s="377" t="str">
        <f>Seznam!E90</f>
        <v>TJ Hostivař Praha</v>
      </c>
      <c r="F13" s="374" t="str">
        <f>Seznam!F90</f>
        <v>CZE</v>
      </c>
      <c r="G13" s="371">
        <f>'Z5'!X26</f>
        <v>2.4</v>
      </c>
      <c r="H13" s="371">
        <f>'Z5'!Y26</f>
        <v>5.9</v>
      </c>
      <c r="I13" s="378">
        <f>'Z5'!Z26</f>
        <v>0</v>
      </c>
      <c r="J13" s="379">
        <f>'Z5'!AA26</f>
        <v>8.3000000000000007</v>
      </c>
      <c r="K13" s="380" t="str">
        <f>'Z5'!W49</f>
        <v>Obruč</v>
      </c>
      <c r="L13" s="371">
        <f>'Z5'!X49</f>
        <v>3.6</v>
      </c>
      <c r="M13" s="371">
        <f>'Z5'!Y49</f>
        <v>3.45</v>
      </c>
      <c r="N13" s="378">
        <f>'Z5'!Z49</f>
        <v>0</v>
      </c>
      <c r="O13" s="379">
        <f>'Z5'!AA49</f>
        <v>7.0500000000000007</v>
      </c>
      <c r="P13" s="381">
        <f>'Z5'!AB49</f>
        <v>15.350000000000001</v>
      </c>
    </row>
    <row r="14" spans="1:16" s="100" customFormat="1" ht="16.5">
      <c r="A14" s="382">
        <v>2</v>
      </c>
      <c r="B14" s="382">
        <f>Seznam!B89</f>
        <v>19</v>
      </c>
      <c r="C14" s="383" t="str">
        <f>Seznam!C89</f>
        <v>Pouzarová Leona</v>
      </c>
      <c r="D14" s="384">
        <f>Seznam!D89</f>
        <v>2008</v>
      </c>
      <c r="E14" s="385" t="str">
        <f>Seznam!E89</f>
        <v xml:space="preserve">SKMG Máj České Budějovice </v>
      </c>
      <c r="F14" s="382" t="str">
        <f>Seznam!F89</f>
        <v>CZE</v>
      </c>
      <c r="G14" s="365">
        <f>'Z5'!X25</f>
        <v>2.6</v>
      </c>
      <c r="H14" s="365">
        <f>'Z5'!Y25</f>
        <v>4.9499999999999993</v>
      </c>
      <c r="I14" s="386">
        <f>'Z5'!Z25</f>
        <v>0</v>
      </c>
      <c r="J14" s="387">
        <f>'Z5'!AA25</f>
        <v>7.5499999999999989</v>
      </c>
      <c r="K14" s="388" t="str">
        <f>'Z5'!W48</f>
        <v>Obruč</v>
      </c>
      <c r="L14" s="365">
        <f>'Z5'!X48</f>
        <v>2.7</v>
      </c>
      <c r="M14" s="365">
        <f>'Z5'!Y48</f>
        <v>4.8499999999999996</v>
      </c>
      <c r="N14" s="386">
        <f>'Z5'!Z48</f>
        <v>0</v>
      </c>
      <c r="O14" s="387">
        <f>'Z5'!AA48</f>
        <v>7.55</v>
      </c>
      <c r="P14" s="389">
        <f>'Z5'!AB48</f>
        <v>15.099999999999998</v>
      </c>
    </row>
    <row r="15" spans="1:16" s="100" customFormat="1" ht="16.5">
      <c r="A15" s="390">
        <v>3</v>
      </c>
      <c r="B15" s="390">
        <f>Seznam!B83</f>
        <v>13</v>
      </c>
      <c r="C15" s="391" t="str">
        <f>Seznam!C83</f>
        <v>Kurpiers Francesca</v>
      </c>
      <c r="D15" s="392">
        <f>Seznam!D83</f>
        <v>2008</v>
      </c>
      <c r="E15" s="393" t="str">
        <f>Seznam!E83</f>
        <v>SKMG Chodov Praha</v>
      </c>
      <c r="F15" s="390" t="str">
        <f>Seznam!F83</f>
        <v>CZE</v>
      </c>
      <c r="G15" s="395">
        <f>'Z5'!X19</f>
        <v>1.6</v>
      </c>
      <c r="H15" s="395">
        <f>'Z5'!Y19</f>
        <v>5.6000000000000005</v>
      </c>
      <c r="I15" s="394">
        <f>'Z5'!Z19</f>
        <v>0</v>
      </c>
      <c r="J15" s="396">
        <f>'Z5'!AA19</f>
        <v>7.2000000000000011</v>
      </c>
      <c r="K15" s="397" t="str">
        <f>'Z5'!W42</f>
        <v>Obruč</v>
      </c>
      <c r="L15" s="395">
        <f>'Z5'!X42</f>
        <v>2.2000000000000002</v>
      </c>
      <c r="M15" s="395">
        <f>'Z5'!Y42</f>
        <v>4.8000000000000007</v>
      </c>
      <c r="N15" s="394">
        <f>'Z5'!Z42</f>
        <v>0</v>
      </c>
      <c r="O15" s="396">
        <f>'Z5'!AA42</f>
        <v>7.0000000000000009</v>
      </c>
      <c r="P15" s="398">
        <f>'Z5'!AB42</f>
        <v>14.200000000000003</v>
      </c>
    </row>
    <row r="16" spans="1:16" s="100" customFormat="1" ht="16.5">
      <c r="A16" s="245">
        <v>4</v>
      </c>
      <c r="B16" s="245">
        <f>Seznam!B76</f>
        <v>4</v>
      </c>
      <c r="C16" s="246" t="str">
        <f>Seznam!C76</f>
        <v>Krulišová Alice</v>
      </c>
      <c r="D16" s="92">
        <f>Seznam!D76</f>
        <v>2008</v>
      </c>
      <c r="E16" s="247" t="str">
        <f>Seznam!E76</f>
        <v>TJ ZŠ Hostivař Praha</v>
      </c>
      <c r="F16" s="245" t="str">
        <f>Seznam!F76</f>
        <v>CZE</v>
      </c>
      <c r="G16" s="250">
        <f>'Z5'!X12</f>
        <v>2</v>
      </c>
      <c r="H16" s="250">
        <f>'Z5'!Y12</f>
        <v>5.55</v>
      </c>
      <c r="I16" s="249">
        <f>'Z5'!Z12</f>
        <v>0</v>
      </c>
      <c r="J16" s="251">
        <f>'Z5'!AA12</f>
        <v>7.55</v>
      </c>
      <c r="K16" s="248" t="str">
        <f>'Z5'!W35</f>
        <v>Obruč</v>
      </c>
      <c r="L16" s="250">
        <f>'Z5'!X35</f>
        <v>2.6</v>
      </c>
      <c r="M16" s="250">
        <f>'Z5'!Y35</f>
        <v>4.0500000000000007</v>
      </c>
      <c r="N16" s="249">
        <f>'Z5'!Z35</f>
        <v>0</v>
      </c>
      <c r="O16" s="251">
        <f>'Z5'!AA35</f>
        <v>6.65</v>
      </c>
      <c r="P16" s="296">
        <f>'Z5'!AB35</f>
        <v>14.2</v>
      </c>
    </row>
    <row r="17" spans="1:16" s="100" customFormat="1" ht="16.5">
      <c r="A17" s="245">
        <v>5</v>
      </c>
      <c r="B17" s="245">
        <f>Seznam!B92</f>
        <v>22</v>
      </c>
      <c r="C17" s="246" t="str">
        <f>Seznam!C92</f>
        <v>Šimáková Aneta</v>
      </c>
      <c r="D17" s="92">
        <f>Seznam!D92</f>
        <v>2008</v>
      </c>
      <c r="E17" s="247" t="str">
        <f>Seznam!E92</f>
        <v>RG Proactive Milevsko</v>
      </c>
      <c r="F17" s="245" t="str">
        <f>Seznam!F92</f>
        <v>CZE</v>
      </c>
      <c r="G17" s="250">
        <f>'Z5'!X28</f>
        <v>2.1</v>
      </c>
      <c r="H17" s="250">
        <f>'Z5'!Y28</f>
        <v>4.5999999999999996</v>
      </c>
      <c r="I17" s="249">
        <f>'Z5'!Z28</f>
        <v>0</v>
      </c>
      <c r="J17" s="251">
        <f>'Z5'!AA28</f>
        <v>6.6999999999999993</v>
      </c>
      <c r="K17" s="248" t="str">
        <f>'Z5'!W51</f>
        <v>Obruč</v>
      </c>
      <c r="L17" s="250">
        <f>'Z5'!X51</f>
        <v>3.2</v>
      </c>
      <c r="M17" s="250">
        <f>'Z5'!Y51</f>
        <v>4.0999999999999996</v>
      </c>
      <c r="N17" s="249">
        <f>'Z5'!Z51</f>
        <v>0</v>
      </c>
      <c r="O17" s="251">
        <f>'Z5'!AA51</f>
        <v>7.3</v>
      </c>
      <c r="P17" s="296">
        <f>'Z5'!AB51</f>
        <v>14</v>
      </c>
    </row>
    <row r="18" spans="1:16" s="100" customFormat="1" ht="16.5">
      <c r="A18" s="245">
        <v>6</v>
      </c>
      <c r="B18" s="245">
        <f>Seznam!B87</f>
        <v>17</v>
      </c>
      <c r="C18" s="246" t="str">
        <f>Seznam!C87</f>
        <v>Králová Karin</v>
      </c>
      <c r="D18" s="92">
        <f>Seznam!D87</f>
        <v>2008</v>
      </c>
      <c r="E18" s="247" t="str">
        <f>Seznam!E87</f>
        <v>RG Proactive Milevsko</v>
      </c>
      <c r="F18" s="245" t="str">
        <f>Seznam!F87</f>
        <v>CZE</v>
      </c>
      <c r="G18" s="250">
        <f>'Z5'!X23</f>
        <v>2</v>
      </c>
      <c r="H18" s="250">
        <f>'Z5'!Y23</f>
        <v>6.0500000000000007</v>
      </c>
      <c r="I18" s="249">
        <f>'Z5'!Z23</f>
        <v>0</v>
      </c>
      <c r="J18" s="251">
        <f>'Z5'!AA23</f>
        <v>8.0500000000000007</v>
      </c>
      <c r="K18" s="248" t="str">
        <f>'Z5'!W46</f>
        <v>Obruč</v>
      </c>
      <c r="L18" s="250">
        <f>'Z5'!X46</f>
        <v>2.2000000000000002</v>
      </c>
      <c r="M18" s="250">
        <f>'Z5'!Y46</f>
        <v>3.7</v>
      </c>
      <c r="N18" s="249">
        <f>'Z5'!Z46</f>
        <v>0</v>
      </c>
      <c r="O18" s="251">
        <f>'Z5'!AA46</f>
        <v>5.9</v>
      </c>
      <c r="P18" s="296">
        <f>'Z5'!AB46</f>
        <v>13.950000000000001</v>
      </c>
    </row>
    <row r="19" spans="1:16" s="100" customFormat="1" ht="16.5">
      <c r="A19" s="245">
        <v>7</v>
      </c>
      <c r="B19" s="245">
        <f>Seznam!B85</f>
        <v>15</v>
      </c>
      <c r="C19" s="246" t="str">
        <f>Seznam!C85</f>
        <v>Lněničková Anna</v>
      </c>
      <c r="D19" s="92">
        <f>Seznam!D85</f>
        <v>2008</v>
      </c>
      <c r="E19" s="247" t="str">
        <f>Seznam!E85</f>
        <v>Sokol Praha VII</v>
      </c>
      <c r="F19" s="245" t="str">
        <f>Seznam!F85</f>
        <v>CZE</v>
      </c>
      <c r="G19" s="250">
        <f>'Z5'!X21</f>
        <v>2</v>
      </c>
      <c r="H19" s="250">
        <f>'Z5'!Y21</f>
        <v>4.2</v>
      </c>
      <c r="I19" s="249">
        <f>'Z5'!Z21</f>
        <v>0</v>
      </c>
      <c r="J19" s="251">
        <f>'Z5'!AA21</f>
        <v>6.2</v>
      </c>
      <c r="K19" s="248" t="str">
        <f>'Z5'!W44</f>
        <v>Obruč</v>
      </c>
      <c r="L19" s="250">
        <f>'Z5'!X44</f>
        <v>3.2</v>
      </c>
      <c r="M19" s="250">
        <f>'Z5'!Y44</f>
        <v>4</v>
      </c>
      <c r="N19" s="249">
        <f>'Z5'!Z44</f>
        <v>0</v>
      </c>
      <c r="O19" s="251">
        <f>'Z5'!AA44</f>
        <v>7.2</v>
      </c>
      <c r="P19" s="296">
        <f>'Z5'!AB44</f>
        <v>13.4</v>
      </c>
    </row>
    <row r="20" spans="1:16" s="100" customFormat="1" ht="16.5">
      <c r="A20" s="245">
        <v>8</v>
      </c>
      <c r="B20" s="245">
        <f>Seznam!B74</f>
        <v>2</v>
      </c>
      <c r="C20" s="246" t="str">
        <f>Seznam!C74</f>
        <v>Říhová Karolína</v>
      </c>
      <c r="D20" s="92">
        <f>Seznam!D74</f>
        <v>2008</v>
      </c>
      <c r="E20" s="247" t="str">
        <f>Seznam!E74</f>
        <v xml:space="preserve">SKMG Máj České Budějovice </v>
      </c>
      <c r="F20" s="245" t="str">
        <f>Seznam!F74</f>
        <v>CZE</v>
      </c>
      <c r="G20" s="250">
        <f>'Z5'!X10</f>
        <v>1.8</v>
      </c>
      <c r="H20" s="250">
        <f>'Z5'!Y10</f>
        <v>5.7000000000000011</v>
      </c>
      <c r="I20" s="249">
        <f>'Z5'!Z10</f>
        <v>0</v>
      </c>
      <c r="J20" s="251">
        <f>'Z5'!AA10</f>
        <v>7.5000000000000009</v>
      </c>
      <c r="K20" s="248" t="str">
        <f>'Z5'!W33</f>
        <v>Obruč</v>
      </c>
      <c r="L20" s="250">
        <f>'Z5'!X33</f>
        <v>1.8</v>
      </c>
      <c r="M20" s="250">
        <f>'Z5'!Y33</f>
        <v>3.9999999999999996</v>
      </c>
      <c r="N20" s="249">
        <f>'Z5'!Z33</f>
        <v>0</v>
      </c>
      <c r="O20" s="251">
        <f>'Z5'!AA33</f>
        <v>5.8</v>
      </c>
      <c r="P20" s="296">
        <f>'Z5'!AB33</f>
        <v>13.3</v>
      </c>
    </row>
    <row r="21" spans="1:16" s="100" customFormat="1" ht="16.5">
      <c r="A21" s="245">
        <v>9</v>
      </c>
      <c r="B21" s="245">
        <f>Seznam!B82</f>
        <v>12</v>
      </c>
      <c r="C21" s="246" t="str">
        <f>Seznam!C82</f>
        <v>Štěpánová Viktorie</v>
      </c>
      <c r="D21" s="92">
        <f>Seznam!D82</f>
        <v>2008</v>
      </c>
      <c r="E21" s="247" t="str">
        <f>Seznam!E82</f>
        <v>TJ Bohemians Praha</v>
      </c>
      <c r="F21" s="245" t="str">
        <f>Seznam!F82</f>
        <v>CZE</v>
      </c>
      <c r="G21" s="250">
        <f>'Z5'!X18</f>
        <v>2.2999999999999998</v>
      </c>
      <c r="H21" s="250">
        <f>'Z5'!Y18</f>
        <v>5.45</v>
      </c>
      <c r="I21" s="249">
        <f>'Z5'!Z18</f>
        <v>0</v>
      </c>
      <c r="J21" s="251">
        <f>'Z5'!AA18</f>
        <v>7.75</v>
      </c>
      <c r="K21" s="248" t="str">
        <f>'Z5'!W41</f>
        <v>Obruč</v>
      </c>
      <c r="L21" s="250">
        <f>'Z5'!X41</f>
        <v>1.7</v>
      </c>
      <c r="M21" s="250">
        <f>'Z5'!Y41</f>
        <v>2.8999999999999995</v>
      </c>
      <c r="N21" s="249">
        <f>'Z5'!Z41</f>
        <v>0</v>
      </c>
      <c r="O21" s="251">
        <f>'Z5'!AA41</f>
        <v>4.5999999999999996</v>
      </c>
      <c r="P21" s="296">
        <f>'Z5'!AB41</f>
        <v>12.35</v>
      </c>
    </row>
    <row r="22" spans="1:16" s="100" customFormat="1" ht="16.5">
      <c r="A22" s="245">
        <v>10</v>
      </c>
      <c r="B22" s="245">
        <f>Seznam!B73</f>
        <v>1</v>
      </c>
      <c r="C22" s="246" t="str">
        <f>Seznam!C73</f>
        <v>Matúšová Ema</v>
      </c>
      <c r="D22" s="92">
        <f>Seznam!D73</f>
        <v>2008</v>
      </c>
      <c r="E22" s="247" t="str">
        <f>Seznam!E73</f>
        <v>TJ Bohemians Praha</v>
      </c>
      <c r="F22" s="245" t="str">
        <f>Seznam!F73</f>
        <v>CZE</v>
      </c>
      <c r="G22" s="250">
        <f>'Z5'!X9</f>
        <v>2.4</v>
      </c>
      <c r="H22" s="250">
        <f>'Z5'!Y9</f>
        <v>5.0999999999999996</v>
      </c>
      <c r="I22" s="249">
        <f>'Z5'!Z9</f>
        <v>0</v>
      </c>
      <c r="J22" s="251">
        <f>'Z5'!AA9</f>
        <v>7.5</v>
      </c>
      <c r="K22" s="248" t="str">
        <f>'Z5'!W32</f>
        <v>Obruč</v>
      </c>
      <c r="L22" s="250">
        <f>'Z5'!X32</f>
        <v>1.4</v>
      </c>
      <c r="M22" s="250">
        <f>'Z5'!Y32</f>
        <v>2.2999999999999998</v>
      </c>
      <c r="N22" s="249">
        <f>'Z5'!Z32</f>
        <v>0</v>
      </c>
      <c r="O22" s="251">
        <f>'Z5'!AA32</f>
        <v>3.6999999999999997</v>
      </c>
      <c r="P22" s="296">
        <f>'Z5'!AB32</f>
        <v>11.2</v>
      </c>
    </row>
    <row r="23" spans="1:16" s="100" customFormat="1" ht="16.5">
      <c r="A23" s="245">
        <v>11</v>
      </c>
      <c r="B23" s="245">
        <f>Seznam!B78</f>
        <v>6</v>
      </c>
      <c r="C23" s="246" t="str">
        <f>Seznam!C78</f>
        <v>Klimešová Barbora</v>
      </c>
      <c r="D23" s="92">
        <f>Seznam!D78</f>
        <v>2008</v>
      </c>
      <c r="E23" s="247" t="str">
        <f>Seznam!E78</f>
        <v>TJ Sokol Bedřichov</v>
      </c>
      <c r="F23" s="245" t="str">
        <f>Seznam!F78</f>
        <v>CZE</v>
      </c>
      <c r="G23" s="250">
        <f>'Z5'!X14</f>
        <v>0.89999999999999991</v>
      </c>
      <c r="H23" s="250">
        <f>'Z5'!Y14</f>
        <v>5.3500000000000005</v>
      </c>
      <c r="I23" s="249">
        <f>'Z5'!Z14</f>
        <v>0</v>
      </c>
      <c r="J23" s="251">
        <f>'Z5'!AA14</f>
        <v>6.25</v>
      </c>
      <c r="K23" s="248" t="str">
        <f>'Z5'!W37</f>
        <v>Obruč</v>
      </c>
      <c r="L23" s="250">
        <f>'Z5'!X37</f>
        <v>1</v>
      </c>
      <c r="M23" s="250">
        <f>'Z5'!Y37</f>
        <v>3.05</v>
      </c>
      <c r="N23" s="249">
        <f>'Z5'!Z37</f>
        <v>0</v>
      </c>
      <c r="O23" s="251">
        <f>'Z5'!AA37</f>
        <v>4.05</v>
      </c>
      <c r="P23" s="296">
        <f>'Z5'!AB37</f>
        <v>10.3</v>
      </c>
    </row>
    <row r="24" spans="1:16" s="100" customFormat="1" ht="16.5">
      <c r="A24" s="245">
        <v>12</v>
      </c>
      <c r="B24" s="245">
        <f>Seznam!B77</f>
        <v>5</v>
      </c>
      <c r="C24" s="246" t="str">
        <f>Seznam!C77</f>
        <v>Antonová Julie</v>
      </c>
      <c r="D24" s="92">
        <f>Seznam!D77</f>
        <v>2008</v>
      </c>
      <c r="E24" s="247" t="str">
        <f>Seznam!E77</f>
        <v>SKMG Chodov Praha</v>
      </c>
      <c r="F24" s="245" t="str">
        <f>Seznam!F77</f>
        <v>CZE</v>
      </c>
      <c r="G24" s="250">
        <f>'Z5'!X13</f>
        <v>1.1000000000000001</v>
      </c>
      <c r="H24" s="250">
        <f>'Z5'!Y13</f>
        <v>3.9500000000000011</v>
      </c>
      <c r="I24" s="249">
        <f>'Z5'!Z13</f>
        <v>0.3</v>
      </c>
      <c r="J24" s="251">
        <f>'Z5'!AA13</f>
        <v>4.7500000000000009</v>
      </c>
      <c r="K24" s="248" t="str">
        <f>'Z5'!W36</f>
        <v>Obruč</v>
      </c>
      <c r="L24" s="250">
        <f>'Z5'!X36</f>
        <v>1.9</v>
      </c>
      <c r="M24" s="250">
        <f>'Z5'!Y36</f>
        <v>3.4000000000000004</v>
      </c>
      <c r="N24" s="249">
        <f>'Z5'!Z36</f>
        <v>0</v>
      </c>
      <c r="O24" s="251">
        <f>'Z5'!AA36</f>
        <v>5.3000000000000007</v>
      </c>
      <c r="P24" s="296">
        <f>'Z5'!AB36</f>
        <v>10.050000000000001</v>
      </c>
    </row>
    <row r="25" spans="1:16" s="100" customFormat="1" ht="16.5">
      <c r="A25" s="245" t="s">
        <v>1611</v>
      </c>
      <c r="B25" s="245">
        <f>Seznam!B81</f>
        <v>11</v>
      </c>
      <c r="C25" s="246" t="str">
        <f>Seznam!C81</f>
        <v>Wolfová Laura</v>
      </c>
      <c r="D25" s="92">
        <f>Seznam!D81</f>
        <v>2008</v>
      </c>
      <c r="E25" s="247" t="str">
        <f>Seznam!E81</f>
        <v>SK Triumf Praha</v>
      </c>
      <c r="F25" s="245" t="str">
        <f>Seznam!F81</f>
        <v>CZE</v>
      </c>
      <c r="G25" s="250">
        <f>'Z5'!X17</f>
        <v>0.5</v>
      </c>
      <c r="H25" s="250">
        <f>'Z5'!Y17</f>
        <v>4.8499999999999996</v>
      </c>
      <c r="I25" s="249">
        <f>'Z5'!Z17</f>
        <v>0</v>
      </c>
      <c r="J25" s="251">
        <f>'Z5'!AA17</f>
        <v>5.35</v>
      </c>
      <c r="K25" s="248" t="str">
        <f>'Z5'!W40</f>
        <v>Obruč</v>
      </c>
      <c r="L25" s="250">
        <f>'Z5'!X40</f>
        <v>1.2000000000000002</v>
      </c>
      <c r="M25" s="250">
        <f>'Z5'!Y40</f>
        <v>2.4500000000000002</v>
      </c>
      <c r="N25" s="249">
        <f>'Z5'!Z40</f>
        <v>0</v>
      </c>
      <c r="O25" s="251">
        <f>'Z5'!AA40</f>
        <v>3.6500000000000004</v>
      </c>
      <c r="P25" s="296">
        <f>'Z5'!AB40</f>
        <v>9</v>
      </c>
    </row>
    <row r="26" spans="1:16" s="100" customFormat="1" ht="16.5">
      <c r="A26" s="245" t="s">
        <v>1611</v>
      </c>
      <c r="B26" s="245">
        <f>Seznam!B84</f>
        <v>14</v>
      </c>
      <c r="C26" s="246" t="str">
        <f>Seznam!C84</f>
        <v>Sommerová Kateřina</v>
      </c>
      <c r="D26" s="92">
        <f>Seznam!D84</f>
        <v>2008</v>
      </c>
      <c r="E26" s="247" t="str">
        <f>Seznam!E84</f>
        <v>TJ Sokol Bedřichov</v>
      </c>
      <c r="F26" s="245" t="str">
        <f>Seznam!F84</f>
        <v>CZE</v>
      </c>
      <c r="G26" s="250">
        <f>'Z5'!X20</f>
        <v>0.5</v>
      </c>
      <c r="H26" s="250">
        <f>'Z5'!Y20</f>
        <v>4.6000000000000005</v>
      </c>
      <c r="I26" s="249">
        <f>'Z5'!Z20</f>
        <v>0</v>
      </c>
      <c r="J26" s="251">
        <f>'Z5'!AA20</f>
        <v>5.1000000000000005</v>
      </c>
      <c r="K26" s="248" t="str">
        <f>'Z5'!W43</f>
        <v>Obruč</v>
      </c>
      <c r="L26" s="250">
        <f>'Z5'!X43</f>
        <v>1.2000000000000002</v>
      </c>
      <c r="M26" s="250">
        <f>'Z5'!Y43</f>
        <v>2.7</v>
      </c>
      <c r="N26" s="249">
        <f>'Z5'!Z43</f>
        <v>0</v>
      </c>
      <c r="O26" s="251">
        <f>'Z5'!AA43</f>
        <v>3.9000000000000004</v>
      </c>
      <c r="P26" s="296">
        <f>'Z5'!AB43</f>
        <v>9</v>
      </c>
    </row>
    <row r="27" spans="1:16" s="100" customFormat="1" ht="16.5">
      <c r="A27" s="245">
        <v>15</v>
      </c>
      <c r="B27" s="245">
        <f>Seznam!B88</f>
        <v>18</v>
      </c>
      <c r="C27" s="246" t="str">
        <f>Seznam!C88</f>
        <v>Tomsová Laura</v>
      </c>
      <c r="D27" s="92">
        <f>Seznam!D88</f>
        <v>2008</v>
      </c>
      <c r="E27" s="247" t="str">
        <f>Seznam!E88</f>
        <v>TJ Bohemians Praha</v>
      </c>
      <c r="F27" s="245" t="str">
        <f>Seznam!F88</f>
        <v>CZE</v>
      </c>
      <c r="G27" s="250">
        <f>'Z5'!X24</f>
        <v>1.7</v>
      </c>
      <c r="H27" s="250">
        <f>'Z5'!Y24</f>
        <v>4.55</v>
      </c>
      <c r="I27" s="249">
        <f>'Z5'!Z24</f>
        <v>0</v>
      </c>
      <c r="J27" s="251">
        <f>'Z5'!AA24</f>
        <v>6.25</v>
      </c>
      <c r="K27" s="248" t="str">
        <f>'Z5'!W47</f>
        <v>Obruč</v>
      </c>
      <c r="L27" s="250">
        <f>'Z5'!X47</f>
        <v>0.89999999999999991</v>
      </c>
      <c r="M27" s="250">
        <f>'Z5'!Y47</f>
        <v>2.25</v>
      </c>
      <c r="N27" s="249">
        <f>'Z5'!Z47</f>
        <v>0.6</v>
      </c>
      <c r="O27" s="251">
        <f>'Z5'!AA47</f>
        <v>2.5499999999999998</v>
      </c>
      <c r="P27" s="296">
        <f>'Z5'!AB47</f>
        <v>8.8000000000000007</v>
      </c>
    </row>
    <row r="28" spans="1:16" s="100" customFormat="1" ht="16.5">
      <c r="A28" s="245">
        <v>16</v>
      </c>
      <c r="B28" s="245">
        <f>Seznam!B91</f>
        <v>21</v>
      </c>
      <c r="C28" s="246" t="str">
        <f>Seznam!C91</f>
        <v>Hosová Stella</v>
      </c>
      <c r="D28" s="92">
        <f>Seznam!D91</f>
        <v>2008</v>
      </c>
      <c r="E28" s="247" t="str">
        <f>Seznam!E91</f>
        <v>Sokol Praha VII</v>
      </c>
      <c r="F28" s="245" t="str">
        <f>Seznam!F91</f>
        <v>CZE</v>
      </c>
      <c r="G28" s="250">
        <f>'Z5'!X27</f>
        <v>1.3</v>
      </c>
      <c r="H28" s="250">
        <f>'Z5'!Y27</f>
        <v>2.7</v>
      </c>
      <c r="I28" s="249">
        <f>'Z5'!Z27</f>
        <v>0</v>
      </c>
      <c r="J28" s="251">
        <f>'Z5'!AA27</f>
        <v>4</v>
      </c>
      <c r="K28" s="248" t="str">
        <f>'Z5'!W50</f>
        <v>Obruč</v>
      </c>
      <c r="L28" s="250">
        <f>'Z5'!X50</f>
        <v>1.7999999999999998</v>
      </c>
      <c r="M28" s="250">
        <f>'Z5'!Y50</f>
        <v>2.8</v>
      </c>
      <c r="N28" s="249">
        <f>'Z5'!Z50</f>
        <v>0</v>
      </c>
      <c r="O28" s="251">
        <f>'Z5'!AA50</f>
        <v>4.5999999999999996</v>
      </c>
      <c r="P28" s="296">
        <f>'Z5'!AB50</f>
        <v>8.6</v>
      </c>
    </row>
    <row r="29" spans="1:16" s="100" customFormat="1" ht="16.5">
      <c r="A29" s="245">
        <v>17</v>
      </c>
      <c r="B29" s="245">
        <f>Seznam!B75</f>
        <v>3</v>
      </c>
      <c r="C29" s="246" t="str">
        <f>Seznam!C75</f>
        <v>Vojáčková Eliška</v>
      </c>
      <c r="D29" s="92">
        <f>Seznam!D75</f>
        <v>2008</v>
      </c>
      <c r="E29" s="247" t="str">
        <f>Seznam!E75</f>
        <v>SK GymŠarm Plzeň</v>
      </c>
      <c r="F29" s="245" t="str">
        <f>Seznam!F75</f>
        <v>CZE</v>
      </c>
      <c r="G29" s="250">
        <f>'Z5'!X11</f>
        <v>1.4</v>
      </c>
      <c r="H29" s="250">
        <f>'Z5'!Y11</f>
        <v>3.5</v>
      </c>
      <c r="I29" s="249">
        <f>'Z5'!Z11</f>
        <v>0</v>
      </c>
      <c r="J29" s="251">
        <f>'Z5'!AA11</f>
        <v>4.9000000000000004</v>
      </c>
      <c r="K29" s="248" t="str">
        <f>'Z5'!W34</f>
        <v>Obruč</v>
      </c>
      <c r="L29" s="250">
        <f>'Z5'!X34</f>
        <v>1.3</v>
      </c>
      <c r="M29" s="250">
        <f>'Z5'!Y34</f>
        <v>2.1500000000000004</v>
      </c>
      <c r="N29" s="249">
        <f>'Z5'!Z34</f>
        <v>0</v>
      </c>
      <c r="O29" s="251">
        <f>'Z5'!AA34</f>
        <v>3.45</v>
      </c>
      <c r="P29" s="296">
        <f>'Z5'!AB34</f>
        <v>8.3500000000000014</v>
      </c>
    </row>
    <row r="30" spans="1:16" s="100" customFormat="1" ht="16.5">
      <c r="A30" s="245">
        <v>18</v>
      </c>
      <c r="B30" s="245">
        <f>Seznam!B86</f>
        <v>16</v>
      </c>
      <c r="C30" s="246" t="str">
        <f>Seznam!C86</f>
        <v>Blažková Nikola</v>
      </c>
      <c r="D30" s="92">
        <f>Seznam!D86</f>
        <v>2008</v>
      </c>
      <c r="E30" s="247" t="str">
        <f>Seznam!E86</f>
        <v>RG Proactive Milevsko</v>
      </c>
      <c r="F30" s="245" t="str">
        <f>Seznam!F86</f>
        <v>CZE</v>
      </c>
      <c r="G30" s="250">
        <f>'Z5'!X22</f>
        <v>1.2999999999999998</v>
      </c>
      <c r="H30" s="250">
        <f>'Z5'!Y22</f>
        <v>3.9499999999999993</v>
      </c>
      <c r="I30" s="249">
        <f>'Z5'!Z22</f>
        <v>0</v>
      </c>
      <c r="J30" s="251">
        <f>'Z5'!AA22</f>
        <v>5.2499999999999991</v>
      </c>
      <c r="K30" s="248" t="str">
        <f>'Z5'!W45</f>
        <v>Obruč</v>
      </c>
      <c r="L30" s="250">
        <f>'Z5'!X45</f>
        <v>0.89999999999999991</v>
      </c>
      <c r="M30" s="250">
        <f>'Z5'!Y45</f>
        <v>1.3999999999999995</v>
      </c>
      <c r="N30" s="249">
        <f>'Z5'!Z45</f>
        <v>0</v>
      </c>
      <c r="O30" s="251">
        <f>'Z5'!AA45</f>
        <v>2.2999999999999994</v>
      </c>
      <c r="P30" s="296">
        <f>'Z5'!AB45</f>
        <v>7.5499999999999989</v>
      </c>
    </row>
    <row r="31" spans="1:16" s="100" customFormat="1" ht="16.5">
      <c r="A31" s="245">
        <v>19</v>
      </c>
      <c r="B31" s="245">
        <f>Seznam!B80</f>
        <v>10</v>
      </c>
      <c r="C31" s="246" t="str">
        <f>Seznam!C80</f>
        <v>Kadlecová Andrea</v>
      </c>
      <c r="D31" s="92">
        <f>Seznam!D80</f>
        <v>2008</v>
      </c>
      <c r="E31" s="247" t="str">
        <f>Seznam!E80</f>
        <v>GSK Tábor</v>
      </c>
      <c r="F31" s="245" t="str">
        <f>Seznam!F80</f>
        <v>CZE</v>
      </c>
      <c r="G31" s="250">
        <f>'Z5'!X16</f>
        <v>0.1</v>
      </c>
      <c r="H31" s="250">
        <f>'Z5'!Y16</f>
        <v>3.8500000000000005</v>
      </c>
      <c r="I31" s="249">
        <f>'Z5'!Z16</f>
        <v>0</v>
      </c>
      <c r="J31" s="251">
        <f>'Z5'!AA16</f>
        <v>3.9500000000000006</v>
      </c>
      <c r="K31" s="248">
        <f>'Z5'!W39</f>
        <v>0</v>
      </c>
      <c r="L31" s="250">
        <f>'Z5'!X39</f>
        <v>0</v>
      </c>
      <c r="M31" s="250">
        <f>'Z5'!Y39</f>
        <v>0</v>
      </c>
      <c r="N31" s="249">
        <f>'Z5'!Z39</f>
        <v>0</v>
      </c>
      <c r="O31" s="251">
        <f>'Z5'!AA39</f>
        <v>0</v>
      </c>
      <c r="P31" s="296">
        <f>'Z5'!AB39</f>
        <v>3.9500000000000006</v>
      </c>
    </row>
    <row r="32" spans="1:16" s="100" customFormat="1" ht="17.25" thickBot="1">
      <c r="A32" s="184">
        <v>20</v>
      </c>
      <c r="B32" s="184">
        <f>Seznam!B79</f>
        <v>7</v>
      </c>
      <c r="C32" s="185" t="str">
        <f>Seznam!C79</f>
        <v>Fukarová Nikol</v>
      </c>
      <c r="D32" s="186">
        <f>Seznam!D79</f>
        <v>2008</v>
      </c>
      <c r="E32" s="187" t="str">
        <f>Seznam!E79</f>
        <v>RGC Karlovy Vary</v>
      </c>
      <c r="F32" s="184" t="str">
        <f>Seznam!F79</f>
        <v>CZE</v>
      </c>
      <c r="G32" s="69">
        <f>'Z5'!X15</f>
        <v>0.5</v>
      </c>
      <c r="H32" s="69">
        <f>'Z5'!Y15</f>
        <v>2.8499999999999996</v>
      </c>
      <c r="I32" s="105">
        <f>'Z5'!Z15</f>
        <v>0</v>
      </c>
      <c r="J32" s="106">
        <f>'Z5'!AA15</f>
        <v>3.3499999999999996</v>
      </c>
      <c r="K32" s="114">
        <f>'Z5'!W38</f>
        <v>0</v>
      </c>
      <c r="L32" s="69">
        <f>'Z5'!X38</f>
        <v>0</v>
      </c>
      <c r="M32" s="69">
        <f>'Z5'!Y38</f>
        <v>0</v>
      </c>
      <c r="N32" s="105">
        <f>'Z5'!Z38</f>
        <v>0</v>
      </c>
      <c r="O32" s="106">
        <f>'Z5'!AA38</f>
        <v>0</v>
      </c>
      <c r="P32" s="297">
        <f>'Z5'!AB38</f>
        <v>3.3499999999999996</v>
      </c>
    </row>
    <row r="33" ht="15.75" thickTop="1"/>
  </sheetData>
  <sortState ref="B13:P32">
    <sortCondition descending="1" ref="P13:P32"/>
  </sortState>
  <mergeCells count="7">
    <mergeCell ref="K10:O10"/>
    <mergeCell ref="K11:K12"/>
    <mergeCell ref="G10:J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opLeftCell="A35" workbookViewId="0">
      <selection activeCell="B54" sqref="B53:B54"/>
    </sheetView>
  </sheetViews>
  <sheetFormatPr defaultRowHeight="15"/>
  <cols>
    <col min="1" max="1" width="9.7109375" style="73" customWidth="1"/>
    <col min="2" max="2" width="5.85546875" style="73" bestFit="1" customWidth="1"/>
    <col min="3" max="3" width="18.5703125" style="73" bestFit="1" customWidth="1"/>
    <col min="4" max="4" width="6.7109375" style="72" customWidth="1"/>
    <col min="5" max="5" width="26.85546875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">
        <v>1592</v>
      </c>
    </row>
    <row r="10" spans="1:16" ht="17.25" thickTop="1">
      <c r="A10" s="74"/>
      <c r="B10" s="75"/>
      <c r="C10" s="76"/>
      <c r="D10" s="77"/>
      <c r="E10" s="78"/>
      <c r="F10" s="291"/>
      <c r="G10" s="483" t="str">
        <f>Kat6S1</f>
        <v>sestava se stuhou</v>
      </c>
      <c r="H10" s="483"/>
      <c r="I10" s="483"/>
      <c r="J10" s="484"/>
      <c r="K10" s="487" t="str">
        <f>Kat6S2</f>
        <v>sestava s libovolným náčiním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s="100" customFormat="1" ht="17.25" thickTop="1">
      <c r="A13" s="374">
        <v>1</v>
      </c>
      <c r="B13" s="374">
        <f>Seznam!B93</f>
        <v>1</v>
      </c>
      <c r="C13" s="375" t="str">
        <f>Seznam!C93</f>
        <v>Štěpánková Ema</v>
      </c>
      <c r="D13" s="376">
        <f>Seznam!D93</f>
        <v>2006</v>
      </c>
      <c r="E13" s="377" t="str">
        <f>Seznam!E93</f>
        <v>TJ Bohemians Praha</v>
      </c>
      <c r="F13" s="374" t="str">
        <f>Seznam!F93</f>
        <v>CZE</v>
      </c>
      <c r="G13" s="371">
        <f>'Z6'!X9</f>
        <v>1.5</v>
      </c>
      <c r="H13" s="371">
        <f>'Z6'!Y9</f>
        <v>4.3</v>
      </c>
      <c r="I13" s="378">
        <f>'Z6'!Z9</f>
        <v>0</v>
      </c>
      <c r="J13" s="379">
        <f>'Z6'!AA9</f>
        <v>5.8</v>
      </c>
      <c r="K13" s="380" t="str">
        <f>'Z6'!W33</f>
        <v>obuč</v>
      </c>
      <c r="L13" s="371">
        <f>'Z6'!X33</f>
        <v>3.8</v>
      </c>
      <c r="M13" s="371">
        <f>'Z6'!Y33</f>
        <v>4.95</v>
      </c>
      <c r="N13" s="378">
        <f>'Z6'!Z33</f>
        <v>0</v>
      </c>
      <c r="O13" s="379">
        <f>'Z6'!AA33</f>
        <v>8.75</v>
      </c>
      <c r="P13" s="381">
        <f>'Z6'!AB33</f>
        <v>14.55</v>
      </c>
    </row>
    <row r="14" spans="1:16" s="100" customFormat="1" ht="16.5">
      <c r="A14" s="399">
        <v>2</v>
      </c>
      <c r="B14" s="399">
        <f>Seznam!B94</f>
        <v>2</v>
      </c>
      <c r="C14" s="400" t="str">
        <f>Seznam!C94</f>
        <v>Vobořilová Anna</v>
      </c>
      <c r="D14" s="401">
        <f>Seznam!D94</f>
        <v>2007</v>
      </c>
      <c r="E14" s="402" t="str">
        <f>Seznam!E94</f>
        <v>TJ Hostivař Praha</v>
      </c>
      <c r="F14" s="399" t="str">
        <f>Seznam!F94</f>
        <v>CZE</v>
      </c>
      <c r="G14" s="358">
        <f>'Z6'!X10</f>
        <v>2.8</v>
      </c>
      <c r="H14" s="358">
        <f>'Z6'!Y10</f>
        <v>5.2</v>
      </c>
      <c r="I14" s="403">
        <f>'Z6'!Z10</f>
        <v>0</v>
      </c>
      <c r="J14" s="404">
        <f>'Z6'!AA10</f>
        <v>8</v>
      </c>
      <c r="K14" s="405" t="str">
        <f>'Z6'!W34</f>
        <v>kužele</v>
      </c>
      <c r="L14" s="358">
        <f>'Z6'!X34</f>
        <v>3.7</v>
      </c>
      <c r="M14" s="358">
        <f>'Z6'!Y34</f>
        <v>6.3</v>
      </c>
      <c r="N14" s="403">
        <f>'Z6'!Z34</f>
        <v>0</v>
      </c>
      <c r="O14" s="404">
        <f>'Z6'!AA34</f>
        <v>10</v>
      </c>
      <c r="P14" s="406">
        <f>'Z6'!AB34</f>
        <v>18</v>
      </c>
    </row>
    <row r="15" spans="1:16" s="100" customFormat="1" ht="16.5">
      <c r="A15" s="399">
        <v>3</v>
      </c>
      <c r="B15" s="399">
        <f>Seznam!B95</f>
        <v>3</v>
      </c>
      <c r="C15" s="400" t="str">
        <f>Seznam!C95</f>
        <v xml:space="preserve">Dovhanych Julie </v>
      </c>
      <c r="D15" s="401">
        <f>Seznam!D95</f>
        <v>2007</v>
      </c>
      <c r="E15" s="402" t="str">
        <f>Seznam!E95</f>
        <v>SKMG Chodov Praha</v>
      </c>
      <c r="F15" s="399" t="str">
        <f>Seznam!F95</f>
        <v>CZE</v>
      </c>
      <c r="G15" s="358">
        <f>'Z6'!X11</f>
        <v>0.7</v>
      </c>
      <c r="H15" s="358">
        <f>'Z6'!Y11</f>
        <v>2.8000000000000007</v>
      </c>
      <c r="I15" s="403">
        <f>'Z6'!Z11</f>
        <v>0</v>
      </c>
      <c r="J15" s="404">
        <f>'Z6'!AA11</f>
        <v>3.5000000000000009</v>
      </c>
      <c r="K15" s="405" t="str">
        <f>'Z6'!W35</f>
        <v>stuha</v>
      </c>
      <c r="L15" s="358">
        <f>'Z6'!X35</f>
        <v>1.4</v>
      </c>
      <c r="M15" s="358">
        <f>'Z6'!Y35</f>
        <v>3.8499999999999996</v>
      </c>
      <c r="N15" s="403">
        <f>'Z6'!Z35</f>
        <v>0</v>
      </c>
      <c r="O15" s="404">
        <f>'Z6'!AA35</f>
        <v>5.25</v>
      </c>
      <c r="P15" s="406">
        <f>'Z6'!AB35</f>
        <v>8.75</v>
      </c>
    </row>
    <row r="16" spans="1:16" s="100" customFormat="1" ht="16.5">
      <c r="A16" s="399">
        <v>4</v>
      </c>
      <c r="B16" s="399">
        <f>Seznam!B96</f>
        <v>4</v>
      </c>
      <c r="C16" s="400" t="str">
        <f>Seznam!C96</f>
        <v>Prokšová Anna</v>
      </c>
      <c r="D16" s="401">
        <f>Seznam!D96</f>
        <v>2006</v>
      </c>
      <c r="E16" s="402" t="str">
        <f>Seznam!E96</f>
        <v>TJ Sokol Bedřichov</v>
      </c>
      <c r="F16" s="399" t="str">
        <f>Seznam!F96</f>
        <v>CZE</v>
      </c>
      <c r="G16" s="358">
        <f>'Z6'!X12</f>
        <v>5.2</v>
      </c>
      <c r="H16" s="358">
        <f>'Z6'!Y12</f>
        <v>5</v>
      </c>
      <c r="I16" s="403">
        <f>'Z6'!Z12</f>
        <v>0</v>
      </c>
      <c r="J16" s="404">
        <f>'Z6'!AA12</f>
        <v>10.199999999999999</v>
      </c>
      <c r="K16" s="405" t="str">
        <f>'Z6'!W36</f>
        <v>obuč</v>
      </c>
      <c r="L16" s="358">
        <f>'Z6'!X36</f>
        <v>6.4</v>
      </c>
      <c r="M16" s="358">
        <f>'Z6'!Y36</f>
        <v>6.8000000000000007</v>
      </c>
      <c r="N16" s="403">
        <f>'Z6'!Z36</f>
        <v>0</v>
      </c>
      <c r="O16" s="404">
        <f>'Z6'!AA36</f>
        <v>13.200000000000001</v>
      </c>
      <c r="P16" s="406">
        <f>'Z6'!AB36</f>
        <v>23.4</v>
      </c>
    </row>
    <row r="17" spans="1:16" s="100" customFormat="1" ht="16.5">
      <c r="A17" s="399">
        <v>5</v>
      </c>
      <c r="B17" s="399">
        <f>Seznam!B97</f>
        <v>6</v>
      </c>
      <c r="C17" s="400" t="str">
        <f>Seznam!C97</f>
        <v>Bencová Karolína</v>
      </c>
      <c r="D17" s="401">
        <f>Seznam!D97</f>
        <v>2006</v>
      </c>
      <c r="E17" s="402" t="str">
        <f>Seznam!E97</f>
        <v>ŠSK Active Žďár nad Sázavou</v>
      </c>
      <c r="F17" s="399" t="str">
        <f>Seznam!F97</f>
        <v>CZE</v>
      </c>
      <c r="G17" s="358">
        <f>'Z6'!X13</f>
        <v>2</v>
      </c>
      <c r="H17" s="358">
        <f>'Z6'!Y13</f>
        <v>3.25</v>
      </c>
      <c r="I17" s="403">
        <f>'Z6'!Z13</f>
        <v>0</v>
      </c>
      <c r="J17" s="404">
        <f>'Z6'!AA13</f>
        <v>5.25</v>
      </c>
      <c r="K17" s="405" t="str">
        <f>'Z6'!W37</f>
        <v>obuč</v>
      </c>
      <c r="L17" s="358">
        <f>'Z6'!X37</f>
        <v>2.6</v>
      </c>
      <c r="M17" s="358">
        <f>'Z6'!Y37</f>
        <v>4.6500000000000004</v>
      </c>
      <c r="N17" s="403">
        <f>'Z6'!Z37</f>
        <v>0</v>
      </c>
      <c r="O17" s="404">
        <f>'Z6'!AA37</f>
        <v>7.25</v>
      </c>
      <c r="P17" s="406">
        <f>'Z6'!AB37</f>
        <v>12.5</v>
      </c>
    </row>
    <row r="18" spans="1:16" s="100" customFormat="1" ht="16.5">
      <c r="A18" s="399">
        <v>6</v>
      </c>
      <c r="B18" s="399">
        <f>Seznam!B98</f>
        <v>7</v>
      </c>
      <c r="C18" s="400" t="str">
        <f>Seznam!C98</f>
        <v>Borovskaya Zoya</v>
      </c>
      <c r="D18" s="401">
        <f>Seznam!D98</f>
        <v>2006</v>
      </c>
      <c r="E18" s="402" t="str">
        <f>Seznam!E98</f>
        <v>Sokol Praha VII</v>
      </c>
      <c r="F18" s="399" t="str">
        <f>Seznam!F98</f>
        <v>CZE</v>
      </c>
      <c r="G18" s="358">
        <f>'Z6'!X14</f>
        <v>1.8</v>
      </c>
      <c r="H18" s="358">
        <f>'Z6'!Y14</f>
        <v>3.65</v>
      </c>
      <c r="I18" s="403">
        <f>'Z6'!Z14</f>
        <v>0</v>
      </c>
      <c r="J18" s="404">
        <f>'Z6'!AA14</f>
        <v>5.45</v>
      </c>
      <c r="K18" s="405" t="str">
        <f>'Z6'!W38</f>
        <v>kužele</v>
      </c>
      <c r="L18" s="358">
        <f>'Z6'!X38</f>
        <v>2.2000000000000002</v>
      </c>
      <c r="M18" s="358">
        <f>'Z6'!Y38</f>
        <v>4.5999999999999996</v>
      </c>
      <c r="N18" s="403">
        <f>'Z6'!Z38</f>
        <v>0</v>
      </c>
      <c r="O18" s="404">
        <f>'Z6'!AA38</f>
        <v>6.8</v>
      </c>
      <c r="P18" s="406">
        <f>'Z6'!AB38</f>
        <v>12.25</v>
      </c>
    </row>
    <row r="19" spans="1:16" s="100" customFormat="1" ht="16.5">
      <c r="A19" s="399">
        <v>7</v>
      </c>
      <c r="B19" s="399">
        <f>Seznam!B99</f>
        <v>8</v>
      </c>
      <c r="C19" s="400" t="str">
        <f>Seznam!C99</f>
        <v>Macešková Veronika</v>
      </c>
      <c r="D19" s="401">
        <f>Seznam!D99</f>
        <v>2006</v>
      </c>
      <c r="E19" s="402" t="str">
        <f>Seznam!E99</f>
        <v>TJ SPKV</v>
      </c>
      <c r="F19" s="399" t="str">
        <f>Seznam!F99</f>
        <v>CZE</v>
      </c>
      <c r="G19" s="358">
        <f>'Z6'!X15</f>
        <v>3.5999999999999996</v>
      </c>
      <c r="H19" s="358">
        <f>'Z6'!Y15</f>
        <v>5.3999999999999995</v>
      </c>
      <c r="I19" s="403">
        <f>'Z6'!Z15</f>
        <v>0</v>
      </c>
      <c r="J19" s="404">
        <f>'Z6'!AA15</f>
        <v>9</v>
      </c>
      <c r="K19" s="405" t="str">
        <f>'Z6'!W39</f>
        <v>obuč</v>
      </c>
      <c r="L19" s="358">
        <f>'Z6'!X39</f>
        <v>3.3</v>
      </c>
      <c r="M19" s="358">
        <f>'Z6'!Y39</f>
        <v>6.6499999999999995</v>
      </c>
      <c r="N19" s="403">
        <f>'Z6'!Z39</f>
        <v>0</v>
      </c>
      <c r="O19" s="404">
        <f>'Z6'!AA39</f>
        <v>9.9499999999999993</v>
      </c>
      <c r="P19" s="406">
        <f>'Z6'!AB39</f>
        <v>18.95</v>
      </c>
    </row>
    <row r="20" spans="1:16" s="100" customFormat="1" ht="16.5">
      <c r="A20" s="399">
        <v>8</v>
      </c>
      <c r="B20" s="399">
        <f>Seznam!B100</f>
        <v>9</v>
      </c>
      <c r="C20" s="400" t="str">
        <f>Seznam!C100</f>
        <v>Nejezchlebová Iva</v>
      </c>
      <c r="D20" s="401">
        <f>Seznam!D100</f>
        <v>2006</v>
      </c>
      <c r="E20" s="402" t="str">
        <f>Seznam!E100</f>
        <v>TJ SPKV</v>
      </c>
      <c r="F20" s="399" t="str">
        <f>Seznam!F100</f>
        <v>CZE</v>
      </c>
      <c r="G20" s="358">
        <f>'Z6'!X16</f>
        <v>2.6</v>
      </c>
      <c r="H20" s="358">
        <f>'Z6'!Y16</f>
        <v>1.3499999999999996</v>
      </c>
      <c r="I20" s="403">
        <f>'Z6'!Z16</f>
        <v>0.6</v>
      </c>
      <c r="J20" s="404">
        <f>'Z6'!AA16</f>
        <v>3.3499999999999996</v>
      </c>
      <c r="K20" s="405" t="str">
        <f>'Z6'!W40</f>
        <v>kužele</v>
      </c>
      <c r="L20" s="358">
        <f>'Z6'!X40</f>
        <v>1.7000000000000002</v>
      </c>
      <c r="M20" s="358">
        <f>'Z6'!Y40</f>
        <v>3.3499999999999996</v>
      </c>
      <c r="N20" s="403">
        <f>'Z6'!Z40</f>
        <v>0</v>
      </c>
      <c r="O20" s="404">
        <f>'Z6'!AA40</f>
        <v>5.05</v>
      </c>
      <c r="P20" s="406">
        <f>'Z6'!AB40</f>
        <v>8.3999999999999986</v>
      </c>
    </row>
    <row r="21" spans="1:16" s="100" customFormat="1" ht="16.5">
      <c r="A21" s="399">
        <v>9</v>
      </c>
      <c r="B21" s="399">
        <f>Seznam!B101</f>
        <v>10</v>
      </c>
      <c r="C21" s="400" t="str">
        <f>Seznam!C101</f>
        <v>Bendová Barbora</v>
      </c>
      <c r="D21" s="401">
        <f>Seznam!D101</f>
        <v>2006</v>
      </c>
      <c r="E21" s="402" t="str">
        <f>Seznam!E101</f>
        <v>GSK Tábor</v>
      </c>
      <c r="F21" s="399" t="str">
        <f>Seznam!F101</f>
        <v>CZE</v>
      </c>
      <c r="G21" s="358">
        <f>'Z6'!X17</f>
        <v>2.2000000000000002</v>
      </c>
      <c r="H21" s="358">
        <f>'Z6'!Y17</f>
        <v>2.6500000000000004</v>
      </c>
      <c r="I21" s="403">
        <f>'Z6'!Z17</f>
        <v>0</v>
      </c>
      <c r="J21" s="404">
        <f>'Z6'!AA17</f>
        <v>4.8500000000000005</v>
      </c>
      <c r="K21" s="405" t="str">
        <f>'Z6'!W41</f>
        <v>obuč</v>
      </c>
      <c r="L21" s="358">
        <f>'Z6'!X41</f>
        <v>1.8</v>
      </c>
      <c r="M21" s="358">
        <f>'Z6'!Y41</f>
        <v>4</v>
      </c>
      <c r="N21" s="403">
        <f>'Z6'!Z41</f>
        <v>0</v>
      </c>
      <c r="O21" s="404">
        <f>'Z6'!AA41</f>
        <v>5.8</v>
      </c>
      <c r="P21" s="406">
        <f>'Z6'!AB41</f>
        <v>10.65</v>
      </c>
    </row>
    <row r="22" spans="1:16" s="100" customFormat="1" ht="16.5">
      <c r="A22" s="399">
        <v>10</v>
      </c>
      <c r="B22" s="399">
        <f>Seznam!B102</f>
        <v>11</v>
      </c>
      <c r="C22" s="400" t="str">
        <f>Seznam!C102</f>
        <v>Svobodová Eliška</v>
      </c>
      <c r="D22" s="401">
        <f>Seznam!D102</f>
        <v>2006</v>
      </c>
      <c r="E22" s="402" t="str">
        <f>Seznam!E102</f>
        <v>TJ Bohemians Praha</v>
      </c>
      <c r="F22" s="399" t="str">
        <f>Seznam!F102</f>
        <v>CZE</v>
      </c>
      <c r="G22" s="358">
        <f>'Z6'!X18</f>
        <v>1.1000000000000001</v>
      </c>
      <c r="H22" s="358">
        <f>'Z6'!Y18</f>
        <v>2.6500000000000004</v>
      </c>
      <c r="I22" s="403">
        <f>'Z6'!Z18</f>
        <v>0</v>
      </c>
      <c r="J22" s="404">
        <f>'Z6'!AA18</f>
        <v>3.7500000000000004</v>
      </c>
      <c r="K22" s="405" t="str">
        <f>'Z6'!W42</f>
        <v>obuč</v>
      </c>
      <c r="L22" s="358">
        <f>'Z6'!X42</f>
        <v>2.4000000000000004</v>
      </c>
      <c r="M22" s="358">
        <f>'Z6'!Y42</f>
        <v>4.9000000000000004</v>
      </c>
      <c r="N22" s="403">
        <f>'Z6'!Z42</f>
        <v>0</v>
      </c>
      <c r="O22" s="404">
        <f>'Z6'!AA42</f>
        <v>7.3000000000000007</v>
      </c>
      <c r="P22" s="406">
        <f>'Z6'!AB42</f>
        <v>11.05</v>
      </c>
    </row>
    <row r="23" spans="1:16" s="100" customFormat="1" ht="16.5">
      <c r="A23" s="399">
        <v>11</v>
      </c>
      <c r="B23" s="399">
        <f>Seznam!B103</f>
        <v>12</v>
      </c>
      <c r="C23" s="400" t="str">
        <f>Seznam!C103</f>
        <v>Sčepánková Lea</v>
      </c>
      <c r="D23" s="401">
        <f>Seznam!D103</f>
        <v>2007</v>
      </c>
      <c r="E23" s="402" t="str">
        <f>Seznam!E103</f>
        <v>TJ Hostivař Praha</v>
      </c>
      <c r="F23" s="399" t="str">
        <f>Seznam!F103</f>
        <v>CZE</v>
      </c>
      <c r="G23" s="358">
        <f>'Z6'!X19</f>
        <v>3.2</v>
      </c>
      <c r="H23" s="358">
        <f>'Z6'!Y19</f>
        <v>4.05</v>
      </c>
      <c r="I23" s="403">
        <f>'Z6'!Z19</f>
        <v>0</v>
      </c>
      <c r="J23" s="404">
        <f>'Z6'!AA19</f>
        <v>7.25</v>
      </c>
      <c r="K23" s="405" t="str">
        <f>'Z6'!W43</f>
        <v>kužele</v>
      </c>
      <c r="L23" s="358">
        <f>'Z6'!X43</f>
        <v>2.2000000000000002</v>
      </c>
      <c r="M23" s="358">
        <f>'Z6'!Y43</f>
        <v>5.2500000000000009</v>
      </c>
      <c r="N23" s="403">
        <f>'Z6'!Z43</f>
        <v>0.6</v>
      </c>
      <c r="O23" s="404">
        <f>'Z6'!AA43</f>
        <v>6.8500000000000014</v>
      </c>
      <c r="P23" s="406">
        <f>'Z6'!AB43</f>
        <v>14.100000000000001</v>
      </c>
    </row>
    <row r="24" spans="1:16" s="100" customFormat="1" ht="16.5">
      <c r="A24" s="399">
        <v>12</v>
      </c>
      <c r="B24" s="399">
        <f>Seznam!B104</f>
        <v>13</v>
      </c>
      <c r="C24" s="400" t="str">
        <f>Seznam!C104</f>
        <v>Hajdu Klára</v>
      </c>
      <c r="D24" s="401">
        <f>Seznam!D104</f>
        <v>2007</v>
      </c>
      <c r="E24" s="402" t="str">
        <f>Seznam!E104</f>
        <v>SKMG Chodov Praha</v>
      </c>
      <c r="F24" s="399" t="str">
        <f>Seznam!F104</f>
        <v>CZE</v>
      </c>
      <c r="G24" s="358">
        <f>'Z6'!X20</f>
        <v>1.3</v>
      </c>
      <c r="H24" s="358">
        <f>'Z6'!Y20</f>
        <v>3.7</v>
      </c>
      <c r="I24" s="403">
        <f>'Z6'!Z20</f>
        <v>0</v>
      </c>
      <c r="J24" s="404">
        <f>'Z6'!AA20</f>
        <v>5</v>
      </c>
      <c r="K24" s="405" t="str">
        <f>'Z6'!W44</f>
        <v>stuha</v>
      </c>
      <c r="L24" s="358">
        <f>'Z6'!X44</f>
        <v>0.8</v>
      </c>
      <c r="M24" s="358">
        <f>'Z6'!Y44</f>
        <v>4.1500000000000004</v>
      </c>
      <c r="N24" s="403">
        <f>'Z6'!Z44</f>
        <v>0</v>
      </c>
      <c r="O24" s="404">
        <f>'Z6'!AA44</f>
        <v>4.95</v>
      </c>
      <c r="P24" s="406">
        <f>'Z6'!AB44</f>
        <v>9.9499999999999993</v>
      </c>
    </row>
    <row r="25" spans="1:16" s="100" customFormat="1" ht="16.5">
      <c r="A25" s="399">
        <v>13</v>
      </c>
      <c r="B25" s="399">
        <f>Seznam!B105</f>
        <v>14</v>
      </c>
      <c r="C25" s="400" t="str">
        <f>Seznam!C105</f>
        <v>Kohnová Karolína</v>
      </c>
      <c r="D25" s="401">
        <f>Seznam!D105</f>
        <v>2006</v>
      </c>
      <c r="E25" s="402" t="str">
        <f>Seznam!E105</f>
        <v>TJ Sokol Bedřichov</v>
      </c>
      <c r="F25" s="399" t="str">
        <f>Seznam!F105</f>
        <v>CZE</v>
      </c>
      <c r="G25" s="358">
        <f>'Z6'!X21</f>
        <v>3</v>
      </c>
      <c r="H25" s="358">
        <f>'Z6'!Y21</f>
        <v>4</v>
      </c>
      <c r="I25" s="403">
        <f>'Z6'!Z21</f>
        <v>0</v>
      </c>
      <c r="J25" s="404">
        <f>'Z6'!AA21</f>
        <v>7</v>
      </c>
      <c r="K25" s="405" t="str">
        <f>'Z6'!W45</f>
        <v>obruč</v>
      </c>
      <c r="L25" s="358">
        <f>'Z6'!X45</f>
        <v>3.7</v>
      </c>
      <c r="M25" s="358">
        <f>'Z6'!Y45</f>
        <v>6.1499999999999995</v>
      </c>
      <c r="N25" s="403">
        <f>'Z6'!Z45</f>
        <v>0</v>
      </c>
      <c r="O25" s="404">
        <f>'Z6'!AA45</f>
        <v>9.85</v>
      </c>
      <c r="P25" s="406">
        <f>'Z6'!AB45</f>
        <v>16.850000000000001</v>
      </c>
    </row>
    <row r="26" spans="1:16" s="100" customFormat="1" ht="16.5">
      <c r="A26" s="399">
        <v>14</v>
      </c>
      <c r="B26" s="399">
        <f>Seznam!B106</f>
        <v>16</v>
      </c>
      <c r="C26" s="400" t="str">
        <f>Seznam!C106</f>
        <v>Daňková Adéla</v>
      </c>
      <c r="D26" s="401">
        <f>Seznam!D106</f>
        <v>2006</v>
      </c>
      <c r="E26" s="402" t="str">
        <f>Seznam!E106</f>
        <v>TJ Bohemians Praha</v>
      </c>
      <c r="F26" s="399" t="str">
        <f>Seznam!F106</f>
        <v>CZE</v>
      </c>
      <c r="G26" s="358">
        <f>'Z6'!X22</f>
        <v>1.3</v>
      </c>
      <c r="H26" s="358">
        <f>'Z6'!Y22</f>
        <v>3.95</v>
      </c>
      <c r="I26" s="403">
        <f>'Z6'!Z22</f>
        <v>0</v>
      </c>
      <c r="J26" s="404">
        <f>'Z6'!AA22</f>
        <v>5.25</v>
      </c>
      <c r="K26" s="405" t="str">
        <f>'Z6'!W46</f>
        <v>obruč</v>
      </c>
      <c r="L26" s="358">
        <f>'Z6'!X46</f>
        <v>2.1</v>
      </c>
      <c r="M26" s="358">
        <f>'Z6'!Y46</f>
        <v>3.5500000000000007</v>
      </c>
      <c r="N26" s="403">
        <f>'Z6'!Z46</f>
        <v>0</v>
      </c>
      <c r="O26" s="404">
        <f>'Z6'!AA46</f>
        <v>5.65</v>
      </c>
      <c r="P26" s="406">
        <f>'Z6'!AB46</f>
        <v>10.9</v>
      </c>
    </row>
    <row r="27" spans="1:16" s="100" customFormat="1" ht="16.5">
      <c r="A27" s="399">
        <v>15</v>
      </c>
      <c r="B27" s="399">
        <f>Seznam!B107</f>
        <v>17</v>
      </c>
      <c r="C27" s="400" t="str">
        <f>Seznam!C107</f>
        <v>Vysušilová Lucie</v>
      </c>
      <c r="D27" s="401">
        <f>Seznam!D107</f>
        <v>2007</v>
      </c>
      <c r="E27" s="402" t="str">
        <f>Seznam!E107</f>
        <v>TJ Hostivař Praha</v>
      </c>
      <c r="F27" s="399" t="str">
        <f>Seznam!F107</f>
        <v>CZE</v>
      </c>
      <c r="G27" s="358">
        <f>'Z6'!X23</f>
        <v>3.2</v>
      </c>
      <c r="H27" s="358">
        <f>'Z6'!Y23</f>
        <v>4.4499999999999993</v>
      </c>
      <c r="I27" s="403">
        <f>'Z6'!Z23</f>
        <v>0</v>
      </c>
      <c r="J27" s="404">
        <f>'Z6'!AA23</f>
        <v>7.6499999999999995</v>
      </c>
      <c r="K27" s="405" t="str">
        <f>'Z6'!W47</f>
        <v>kužele</v>
      </c>
      <c r="L27" s="358">
        <f>'Z6'!X47</f>
        <v>4.2</v>
      </c>
      <c r="M27" s="358">
        <f>'Z6'!Y47</f>
        <v>7.3999999999999995</v>
      </c>
      <c r="N27" s="403">
        <f>'Z6'!Z47</f>
        <v>0</v>
      </c>
      <c r="O27" s="404">
        <f>'Z6'!AA47</f>
        <v>11.6</v>
      </c>
      <c r="P27" s="406">
        <f>'Z6'!AB47</f>
        <v>19.25</v>
      </c>
    </row>
    <row r="28" spans="1:16" s="100" customFormat="1" ht="16.5">
      <c r="A28" s="399">
        <v>16</v>
      </c>
      <c r="B28" s="399">
        <f>Seznam!B108</f>
        <v>18</v>
      </c>
      <c r="C28" s="400" t="str">
        <f>Seznam!C108</f>
        <v>Petříková Valentýna</v>
      </c>
      <c r="D28" s="401">
        <f>Seznam!D108</f>
        <v>2007</v>
      </c>
      <c r="E28" s="402" t="str">
        <f>Seznam!E108</f>
        <v>TJ Sokol Bernartice</v>
      </c>
      <c r="F28" s="399" t="str">
        <f>Seznam!F108</f>
        <v>CZE</v>
      </c>
      <c r="G28" s="358">
        <f>'Z6'!X24</f>
        <v>3.7</v>
      </c>
      <c r="H28" s="358">
        <f>'Z6'!Y24</f>
        <v>4.4499999999999993</v>
      </c>
      <c r="I28" s="403">
        <f>'Z6'!Z24</f>
        <v>0.3</v>
      </c>
      <c r="J28" s="404">
        <f>'Z6'!AA24</f>
        <v>7.8499999999999988</v>
      </c>
      <c r="K28" s="405" t="str">
        <f>'Z6'!W48</f>
        <v>obruč</v>
      </c>
      <c r="L28" s="358">
        <f>'Z6'!X48</f>
        <v>3.9</v>
      </c>
      <c r="M28" s="358">
        <f>'Z6'!Y48</f>
        <v>6.2999999999999989</v>
      </c>
      <c r="N28" s="403">
        <f>'Z6'!Z48</f>
        <v>0</v>
      </c>
      <c r="O28" s="404">
        <f>'Z6'!AA48</f>
        <v>10.199999999999999</v>
      </c>
      <c r="P28" s="406">
        <f>'Z6'!AB48</f>
        <v>18.049999999999997</v>
      </c>
    </row>
    <row r="29" spans="1:16" s="100" customFormat="1" ht="16.5">
      <c r="A29" s="399">
        <v>17</v>
      </c>
      <c r="B29" s="399">
        <f>Seznam!B109</f>
        <v>20</v>
      </c>
      <c r="C29" s="400" t="str">
        <f>Seznam!C109</f>
        <v>Rudakovová Stefanie</v>
      </c>
      <c r="D29" s="401">
        <f>Seznam!D109</f>
        <v>2007</v>
      </c>
      <c r="E29" s="402" t="str">
        <f>Seznam!E109</f>
        <v>TJ SPKV</v>
      </c>
      <c r="F29" s="399" t="str">
        <f>Seznam!F109</f>
        <v>CZE</v>
      </c>
      <c r="G29" s="358">
        <f>'Z6'!X25</f>
        <v>2.9</v>
      </c>
      <c r="H29" s="358">
        <f>'Z6'!Y25</f>
        <v>4.8499999999999996</v>
      </c>
      <c r="I29" s="403">
        <f>'Z6'!Z25</f>
        <v>0</v>
      </c>
      <c r="J29" s="404">
        <f>'Z6'!AA25</f>
        <v>7.75</v>
      </c>
      <c r="K29" s="405" t="str">
        <f>'Z6'!W49</f>
        <v>obruč</v>
      </c>
      <c r="L29" s="358">
        <f>'Z6'!X49</f>
        <v>3.5999999999999996</v>
      </c>
      <c r="M29" s="358">
        <f>'Z6'!Y49</f>
        <v>6.15</v>
      </c>
      <c r="N29" s="403">
        <f>'Z6'!Z49</f>
        <v>0</v>
      </c>
      <c r="O29" s="404">
        <f>'Z6'!AA49</f>
        <v>9.75</v>
      </c>
      <c r="P29" s="406">
        <f>'Z6'!AB49</f>
        <v>17.5</v>
      </c>
    </row>
    <row r="30" spans="1:16" s="100" customFormat="1" ht="16.5">
      <c r="A30" s="399">
        <v>18</v>
      </c>
      <c r="B30" s="399">
        <f>Seznam!B110</f>
        <v>21</v>
      </c>
      <c r="C30" s="400" t="str">
        <f>Seznam!C110</f>
        <v>Komarova Sofie</v>
      </c>
      <c r="D30" s="401">
        <f>Seznam!D110</f>
        <v>2006</v>
      </c>
      <c r="E30" s="402" t="str">
        <f>Seznam!E110</f>
        <v>TJ Bohemians Praha</v>
      </c>
      <c r="F30" s="399" t="str">
        <f>Seznam!F110</f>
        <v>CZE</v>
      </c>
      <c r="G30" s="358">
        <f>'Z6'!X26</f>
        <v>1.5</v>
      </c>
      <c r="H30" s="358">
        <f>'Z6'!Y26</f>
        <v>4.6500000000000004</v>
      </c>
      <c r="I30" s="403">
        <f>'Z6'!Z26</f>
        <v>0</v>
      </c>
      <c r="J30" s="404">
        <f>'Z6'!AA26</f>
        <v>6.15</v>
      </c>
      <c r="K30" s="405" t="str">
        <f>'Z6'!W50</f>
        <v>obruč</v>
      </c>
      <c r="L30" s="358">
        <f>'Z6'!X50</f>
        <v>3.4000000000000004</v>
      </c>
      <c r="M30" s="358">
        <f>'Z6'!Y50</f>
        <v>5.2</v>
      </c>
      <c r="N30" s="403">
        <f>'Z6'!Z50</f>
        <v>0</v>
      </c>
      <c r="O30" s="404">
        <f>'Z6'!AA50</f>
        <v>8.6000000000000014</v>
      </c>
      <c r="P30" s="406">
        <f>'Z6'!AB50</f>
        <v>14.750000000000002</v>
      </c>
    </row>
    <row r="31" spans="1:16" s="100" customFormat="1" ht="16.5">
      <c r="A31" s="399">
        <v>19</v>
      </c>
      <c r="B31" s="399">
        <f>Seznam!B111</f>
        <v>22</v>
      </c>
      <c r="C31" s="400" t="str">
        <f>Seznam!C111</f>
        <v>Hubatková Veronika</v>
      </c>
      <c r="D31" s="401">
        <f>Seznam!D111</f>
        <v>2006</v>
      </c>
      <c r="E31" s="402" t="str">
        <f>Seznam!E111</f>
        <v>TJ Bohemians Praha</v>
      </c>
      <c r="F31" s="399" t="str">
        <f>Seznam!F111</f>
        <v>CZE</v>
      </c>
      <c r="G31" s="358">
        <f>'Z6'!X27</f>
        <v>1.7000000000000002</v>
      </c>
      <c r="H31" s="358">
        <f>'Z6'!Y27</f>
        <v>3.3</v>
      </c>
      <c r="I31" s="403">
        <f>'Z6'!Z27</f>
        <v>0</v>
      </c>
      <c r="J31" s="404">
        <f>'Z6'!AA27</f>
        <v>5</v>
      </c>
      <c r="K31" s="405" t="str">
        <f>'Z6'!W51</f>
        <v>obruč</v>
      </c>
      <c r="L31" s="358">
        <f>'Z6'!X51</f>
        <v>2.5999999999999996</v>
      </c>
      <c r="M31" s="358">
        <f>'Z6'!Y51</f>
        <v>4.1500000000000004</v>
      </c>
      <c r="N31" s="403">
        <f>'Z6'!Z51</f>
        <v>0</v>
      </c>
      <c r="O31" s="404">
        <f>'Z6'!AA51</f>
        <v>6.75</v>
      </c>
      <c r="P31" s="406">
        <f>'Z6'!AB51</f>
        <v>11.75</v>
      </c>
    </row>
    <row r="32" spans="1:16" s="100" customFormat="1" ht="16.5">
      <c r="A32" s="382">
        <v>20</v>
      </c>
      <c r="B32" s="382">
        <f>Seznam!B112</f>
        <v>25</v>
      </c>
      <c r="C32" s="383" t="str">
        <f>Seznam!C112</f>
        <v>Schvarczová Rozálie</v>
      </c>
      <c r="D32" s="384">
        <f>Seznam!D112</f>
        <v>2007</v>
      </c>
      <c r="E32" s="385" t="str">
        <f>Seznam!E112</f>
        <v>TJ Bohemians Praha</v>
      </c>
      <c r="F32" s="382" t="str">
        <f>Seznam!F112</f>
        <v>CZE</v>
      </c>
      <c r="G32" s="365">
        <f>'Z6'!X28</f>
        <v>1.5</v>
      </c>
      <c r="H32" s="365">
        <f>'Z6'!Y28</f>
        <v>2.9000000000000004</v>
      </c>
      <c r="I32" s="386">
        <f>'Z6'!Z28</f>
        <v>0</v>
      </c>
      <c r="J32" s="387">
        <f>'Z6'!AA28</f>
        <v>4.4000000000000004</v>
      </c>
      <c r="K32" s="388" t="str">
        <f>'Z6'!W52</f>
        <v>obruč</v>
      </c>
      <c r="L32" s="365">
        <f>'Z6'!X52</f>
        <v>3.3</v>
      </c>
      <c r="M32" s="365">
        <f>'Z6'!Y52</f>
        <v>3.25</v>
      </c>
      <c r="N32" s="386">
        <f>'Z6'!Z52</f>
        <v>0.8</v>
      </c>
      <c r="O32" s="387">
        <f>'Z6'!AA52</f>
        <v>5.75</v>
      </c>
      <c r="P32" s="389">
        <f>'Z6'!AB52</f>
        <v>10.15</v>
      </c>
    </row>
    <row r="33" spans="1:16" s="100" customFormat="1" ht="16.5">
      <c r="A33" s="382">
        <v>21</v>
      </c>
      <c r="B33" s="382">
        <f>Seznam!B113</f>
        <v>26</v>
      </c>
      <c r="C33" s="383" t="str">
        <f>Seznam!C113</f>
        <v>Mirošničenko Diana</v>
      </c>
      <c r="D33" s="384">
        <f>Seznam!D113</f>
        <v>2006</v>
      </c>
      <c r="E33" s="385" t="str">
        <f>Seznam!E113</f>
        <v>SKMG Chodov Praha</v>
      </c>
      <c r="F33" s="382" t="str">
        <f>Seznam!F113</f>
        <v>CZE</v>
      </c>
      <c r="G33" s="365">
        <f>'Z6'!X29</f>
        <v>2.2999999999999998</v>
      </c>
      <c r="H33" s="365">
        <f>'Z6'!Y29</f>
        <v>3.9000000000000004</v>
      </c>
      <c r="I33" s="386">
        <f>'Z6'!Z29</f>
        <v>0</v>
      </c>
      <c r="J33" s="387">
        <f>'Z6'!AA29</f>
        <v>6.2</v>
      </c>
      <c r="K33" s="388" t="str">
        <f>'Z6'!W53</f>
        <v>stuha</v>
      </c>
      <c r="L33" s="365">
        <f>'Z6'!X53</f>
        <v>2</v>
      </c>
      <c r="M33" s="365">
        <f>'Z6'!Y53</f>
        <v>4.25</v>
      </c>
      <c r="N33" s="386">
        <f>'Z6'!Z53</f>
        <v>0</v>
      </c>
      <c r="O33" s="387">
        <f>'Z6'!AA53</f>
        <v>6.25</v>
      </c>
      <c r="P33" s="389">
        <f>'Z6'!AB53</f>
        <v>12.45</v>
      </c>
    </row>
    <row r="34" spans="1:16" ht="34.5" customHeight="1"/>
    <row r="35" spans="1:16" ht="20.25" thickBot="1">
      <c r="A35" s="50" t="s">
        <v>1593</v>
      </c>
    </row>
    <row r="36" spans="1:16" ht="17.25" thickTop="1">
      <c r="A36" s="74"/>
      <c r="B36" s="75"/>
      <c r="C36" s="76"/>
      <c r="D36" s="77"/>
      <c r="E36" s="78"/>
      <c r="F36" s="291"/>
      <c r="G36" s="483" t="str">
        <f>Kat7S1</f>
        <v>sestava se švihadlem</v>
      </c>
      <c r="H36" s="483"/>
      <c r="I36" s="483"/>
      <c r="J36" s="484"/>
      <c r="K36" s="487" t="str">
        <f>Kat7S2</f>
        <v>sestava s libovolným náčiním</v>
      </c>
      <c r="L36" s="488"/>
      <c r="M36" s="488"/>
      <c r="N36" s="488"/>
      <c r="O36" s="489"/>
      <c r="P36" s="108"/>
    </row>
    <row r="37" spans="1:16" ht="16.5">
      <c r="A37" s="80" t="s">
        <v>1043</v>
      </c>
      <c r="B37" s="81" t="s">
        <v>1044</v>
      </c>
      <c r="C37" s="82" t="s">
        <v>1045</v>
      </c>
      <c r="D37" s="83" t="s">
        <v>2</v>
      </c>
      <c r="E37" s="84" t="s">
        <v>3</v>
      </c>
      <c r="F37" s="292" t="s">
        <v>4</v>
      </c>
      <c r="G37" s="289" t="s">
        <v>1046</v>
      </c>
      <c r="H37" s="85" t="s">
        <v>1047</v>
      </c>
      <c r="I37" s="85" t="s">
        <v>5</v>
      </c>
      <c r="J37" s="86" t="s">
        <v>1048</v>
      </c>
      <c r="K37" s="485" t="s">
        <v>1050</v>
      </c>
      <c r="L37" s="65" t="s">
        <v>1046</v>
      </c>
      <c r="M37" s="85" t="s">
        <v>1047</v>
      </c>
      <c r="N37" s="85" t="s">
        <v>5</v>
      </c>
      <c r="O37" s="86" t="s">
        <v>1048</v>
      </c>
      <c r="P37" s="109" t="s">
        <v>1051</v>
      </c>
    </row>
    <row r="38" spans="1:16" ht="15.75" thickBot="1">
      <c r="A38" s="87"/>
      <c r="B38" s="88"/>
      <c r="C38" s="89"/>
      <c r="D38" s="90"/>
      <c r="E38" s="91"/>
      <c r="F38" s="321"/>
      <c r="G38" s="290" t="s">
        <v>8</v>
      </c>
      <c r="H38" s="92" t="s">
        <v>11</v>
      </c>
      <c r="I38" s="92"/>
      <c r="J38" s="93"/>
      <c r="K38" s="490"/>
      <c r="L38" s="67" t="s">
        <v>8</v>
      </c>
      <c r="M38" s="92" t="s">
        <v>11</v>
      </c>
      <c r="N38" s="92"/>
      <c r="O38" s="93"/>
      <c r="P38" s="110"/>
    </row>
    <row r="39" spans="1:16" ht="17.25" thickTop="1">
      <c r="A39" s="374">
        <v>1</v>
      </c>
      <c r="B39" s="374">
        <f>'Z8'!A25</f>
        <v>20</v>
      </c>
      <c r="C39" s="375" t="str">
        <f>'Z8'!B25</f>
        <v>Svancer Wanda</v>
      </c>
      <c r="D39" s="376">
        <f>'Z8'!C25</f>
        <v>2006</v>
      </c>
      <c r="E39" s="377" t="str">
        <f>'Z8'!D25</f>
        <v>Sportunion Rauris</v>
      </c>
      <c r="F39" s="374" t="str">
        <f>'Z8'!E25</f>
        <v>AUT</v>
      </c>
      <c r="G39" s="371">
        <f>'Z7'!X9</f>
        <v>4.3</v>
      </c>
      <c r="H39" s="371">
        <f>'Z7'!Y9</f>
        <v>6.1</v>
      </c>
      <c r="I39" s="378">
        <f>'Z7'!Z9</f>
        <v>0</v>
      </c>
      <c r="J39" s="379">
        <f>'Z7'!AA9</f>
        <v>10.399999999999999</v>
      </c>
      <c r="K39" s="380" t="str">
        <f>'Z7'!W18</f>
        <v>kužele</v>
      </c>
      <c r="L39" s="371">
        <f>'Z7'!X18</f>
        <v>3.3</v>
      </c>
      <c r="M39" s="371">
        <f>'Z7'!Y18</f>
        <v>6.1999999999999993</v>
      </c>
      <c r="N39" s="378">
        <f>'Z7'!Z18</f>
        <v>0</v>
      </c>
      <c r="O39" s="379">
        <f>'Z7'!AA18</f>
        <v>9.5</v>
      </c>
      <c r="P39" s="381">
        <f>'Z7'!AB18</f>
        <v>19.899999999999999</v>
      </c>
    </row>
    <row r="40" spans="1:16" ht="16.5">
      <c r="A40" s="399">
        <v>2</v>
      </c>
      <c r="B40" s="399">
        <f>'Z8'!A26</f>
        <v>21</v>
      </c>
      <c r="C40" s="400" t="str">
        <f>'Z8'!B26</f>
        <v>Bouzková Barbora</v>
      </c>
      <c r="D40" s="401">
        <f>'Z8'!C26</f>
        <v>2006</v>
      </c>
      <c r="E40" s="402" t="str">
        <f>'Z8'!D26</f>
        <v>T.J. Sokol Plzeň IV</v>
      </c>
      <c r="F40" s="399" t="str">
        <f>'Z8'!E26</f>
        <v>CZE</v>
      </c>
      <c r="G40" s="358">
        <f>'Z7'!X10</f>
        <v>3</v>
      </c>
      <c r="H40" s="358">
        <f>'Z7'!Y10</f>
        <v>5.9499999999999993</v>
      </c>
      <c r="I40" s="403">
        <f>'Z7'!Z10</f>
        <v>0</v>
      </c>
      <c r="J40" s="404">
        <f>'Z7'!AA10</f>
        <v>8.9499999999999993</v>
      </c>
      <c r="K40" s="405" t="str">
        <f>'Z7'!W19</f>
        <v>kužele</v>
      </c>
      <c r="L40" s="358">
        <f>'Z7'!X19</f>
        <v>2.9000000000000004</v>
      </c>
      <c r="M40" s="358">
        <f>'Z7'!Y19</f>
        <v>4.8000000000000007</v>
      </c>
      <c r="N40" s="403">
        <f>'Z7'!Z19</f>
        <v>0</v>
      </c>
      <c r="O40" s="404">
        <f>'Z7'!AA19</f>
        <v>7.7000000000000011</v>
      </c>
      <c r="P40" s="406">
        <f>'Z7'!AB19</f>
        <v>16.649999999999999</v>
      </c>
    </row>
    <row r="41" spans="1:16">
      <c r="A41" s="345">
        <v>3</v>
      </c>
      <c r="B41" s="345">
        <f>'Z8'!A9</f>
        <v>1</v>
      </c>
      <c r="C41" s="346" t="str">
        <f>'Z8'!B9</f>
        <v>Bodolló Anna</v>
      </c>
      <c r="D41" s="347">
        <f>'Z8'!C9</f>
        <v>2006</v>
      </c>
      <c r="E41" s="348" t="str">
        <f>'Z8'!D9</f>
        <v>SK GymŠarm Plzeň</v>
      </c>
      <c r="F41" s="345" t="str">
        <f>'Z8'!E9</f>
        <v>CZE</v>
      </c>
      <c r="G41" s="342">
        <f>'Z7'!X12</f>
        <v>4.0999999999999996</v>
      </c>
      <c r="H41" s="342">
        <f>'Z7'!Y12</f>
        <v>4.9000000000000004</v>
      </c>
      <c r="I41" s="349">
        <f>'Z7'!Z12</f>
        <v>0</v>
      </c>
      <c r="J41" s="350">
        <f>'Z7'!AA12</f>
        <v>9</v>
      </c>
      <c r="K41" s="351" t="str">
        <f>'Z7'!W21</f>
        <v>obruč</v>
      </c>
      <c r="L41" s="342">
        <f>'Z7'!X21</f>
        <v>6.1999999999999993</v>
      </c>
      <c r="M41" s="342">
        <f>'Z7'!Y21</f>
        <v>7</v>
      </c>
      <c r="N41" s="349">
        <f>'Z7'!Z21</f>
        <v>0</v>
      </c>
      <c r="O41" s="350">
        <f>'Z7'!AA21</f>
        <v>13.2</v>
      </c>
      <c r="P41" s="352">
        <f>'Z7'!AB21</f>
        <v>22.2</v>
      </c>
    </row>
    <row r="42" spans="1:16">
      <c r="A42" s="345">
        <v>4</v>
      </c>
      <c r="B42" s="345">
        <f>'Z8'!A10</f>
        <v>2</v>
      </c>
      <c r="C42" s="346" t="str">
        <f>'Z8'!B10</f>
        <v>Michálková Veronika</v>
      </c>
      <c r="D42" s="347">
        <f>'Z8'!C10</f>
        <v>2007</v>
      </c>
      <c r="E42" s="348" t="str">
        <f>'Z8'!D10</f>
        <v>TJ Hostivař Praha</v>
      </c>
      <c r="F42" s="345" t="str">
        <f>'Z8'!E10</f>
        <v>CZE</v>
      </c>
      <c r="G42" s="342">
        <f>'Z7'!X13</f>
        <v>2.5999999999999996</v>
      </c>
      <c r="H42" s="342">
        <f>'Z7'!Y13</f>
        <v>5.8000000000000007</v>
      </c>
      <c r="I42" s="349">
        <f>'Z7'!Z13</f>
        <v>0</v>
      </c>
      <c r="J42" s="350">
        <f>'Z7'!AA13</f>
        <v>8.4</v>
      </c>
      <c r="K42" s="351" t="str">
        <f>'Z7'!W22</f>
        <v>kužele</v>
      </c>
      <c r="L42" s="342">
        <f>'Z7'!X22</f>
        <v>2.9</v>
      </c>
      <c r="M42" s="342">
        <f>'Z7'!Y22</f>
        <v>4.3000000000000007</v>
      </c>
      <c r="N42" s="349">
        <f>'Z7'!Z22</f>
        <v>0</v>
      </c>
      <c r="O42" s="350">
        <f>'Z7'!AA22</f>
        <v>7.2000000000000011</v>
      </c>
      <c r="P42" s="352">
        <f>'Z7'!AB22</f>
        <v>15.600000000000001</v>
      </c>
    </row>
    <row r="43" spans="1:16">
      <c r="A43" s="345">
        <v>5</v>
      </c>
      <c r="B43" s="345">
        <f>'Z8'!A24</f>
        <v>19</v>
      </c>
      <c r="C43" s="346" t="str">
        <f>'Z8'!B24</f>
        <v>Svobodová Klára</v>
      </c>
      <c r="D43" s="347">
        <f>'Z8'!C24</f>
        <v>2007</v>
      </c>
      <c r="E43" s="348" t="str">
        <f>'Z8'!D24</f>
        <v>RGC Karlovy Vary</v>
      </c>
      <c r="F43" s="345" t="str">
        <f>'Z8'!E24</f>
        <v>CZE</v>
      </c>
      <c r="G43" s="342">
        <f>'Z7'!X14</f>
        <v>2.7</v>
      </c>
      <c r="H43" s="342">
        <f>'Z7'!Y14</f>
        <v>6.5</v>
      </c>
      <c r="I43" s="349">
        <f>'Z7'!Z14</f>
        <v>0</v>
      </c>
      <c r="J43" s="350">
        <f>'Z7'!AA14</f>
        <v>9.1999999999999993</v>
      </c>
      <c r="K43" s="351" t="str">
        <f>'Z7'!W23</f>
        <v>obruč</v>
      </c>
      <c r="L43" s="342">
        <f>'Z7'!X23</f>
        <v>2.9</v>
      </c>
      <c r="M43" s="342">
        <f>'Z7'!Y23</f>
        <v>5.0999999999999996</v>
      </c>
      <c r="N43" s="349">
        <f>'Z7'!Z23</f>
        <v>0</v>
      </c>
      <c r="O43" s="350">
        <f>'Z7'!AA23</f>
        <v>8</v>
      </c>
      <c r="P43" s="352">
        <f>'Z7'!AB23</f>
        <v>17.2</v>
      </c>
    </row>
  </sheetData>
  <mergeCells count="10">
    <mergeCell ref="K11:K12"/>
    <mergeCell ref="G36:J36"/>
    <mergeCell ref="K36:O36"/>
    <mergeCell ref="K37:K38"/>
    <mergeCell ref="A1:K1"/>
    <mergeCell ref="A3:K3"/>
    <mergeCell ref="A5:K5"/>
    <mergeCell ref="A7:K7"/>
    <mergeCell ref="G10:J10"/>
    <mergeCell ref="K10:O10"/>
  </mergeCells>
  <printOptions horizontalCentered="1"/>
  <pageMargins left="0.19685039370078741" right="0.19685039370078741" top="0.78740157480314965" bottom="0.19685039370078741" header="0" footer="0"/>
  <pageSetup paperSize="9" scale="71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opLeftCell="A25" workbookViewId="0">
      <selection activeCell="A7" sqref="A7:K7"/>
    </sheetView>
  </sheetViews>
  <sheetFormatPr defaultRowHeight="15"/>
  <cols>
    <col min="1" max="1" width="9.7109375" style="73" customWidth="1"/>
    <col min="2" max="2" width="5.85546875" style="73" bestFit="1" customWidth="1"/>
    <col min="3" max="3" width="18.5703125" style="73" bestFit="1" customWidth="1"/>
    <col min="4" max="4" width="6.7109375" style="72" customWidth="1"/>
    <col min="5" max="5" width="26.85546875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">
        <v>1592</v>
      </c>
    </row>
    <row r="10" spans="1:16" ht="17.25" thickTop="1">
      <c r="A10" s="74"/>
      <c r="B10" s="75"/>
      <c r="C10" s="76"/>
      <c r="D10" s="77"/>
      <c r="E10" s="78"/>
      <c r="F10" s="291"/>
      <c r="G10" s="483" t="s">
        <v>1404</v>
      </c>
      <c r="H10" s="483"/>
      <c r="I10" s="483"/>
      <c r="J10" s="484"/>
      <c r="K10" s="487" t="str">
        <f>Kat6S2</f>
        <v>sestava s libovolným náčiním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s="100" customFormat="1" ht="17.25" thickTop="1">
      <c r="A13" s="374">
        <v>1</v>
      </c>
      <c r="B13" s="374">
        <f>Seznam!B96</f>
        <v>4</v>
      </c>
      <c r="C13" s="375" t="str">
        <f>Seznam!C96</f>
        <v>Prokšová Anna</v>
      </c>
      <c r="D13" s="376">
        <f>Seznam!D96</f>
        <v>2006</v>
      </c>
      <c r="E13" s="377" t="str">
        <f>Seznam!E96</f>
        <v>TJ Sokol Bedřichov</v>
      </c>
      <c r="F13" s="374" t="str">
        <f>Seznam!F96</f>
        <v>CZE</v>
      </c>
      <c r="G13" s="371">
        <f>'Z6'!X12</f>
        <v>5.2</v>
      </c>
      <c r="H13" s="371">
        <f>'Z6'!Y12</f>
        <v>5</v>
      </c>
      <c r="I13" s="378">
        <f>'Z6'!Z12</f>
        <v>0</v>
      </c>
      <c r="J13" s="379">
        <f>'Z6'!AA12</f>
        <v>10.199999999999999</v>
      </c>
      <c r="K13" s="380" t="str">
        <f>'Z6'!W36</f>
        <v>obuč</v>
      </c>
      <c r="L13" s="371">
        <f>'Z6'!X36</f>
        <v>6.4</v>
      </c>
      <c r="M13" s="371">
        <f>'Z6'!Y36</f>
        <v>6.8000000000000007</v>
      </c>
      <c r="N13" s="378">
        <f>'Z6'!Z36</f>
        <v>0</v>
      </c>
      <c r="O13" s="379">
        <f>'Z6'!AA36</f>
        <v>13.200000000000001</v>
      </c>
      <c r="P13" s="381">
        <f>'Z6'!AB36</f>
        <v>23.4</v>
      </c>
    </row>
    <row r="14" spans="1:16" s="100" customFormat="1" ht="16.5">
      <c r="A14" s="399">
        <v>2</v>
      </c>
      <c r="B14" s="399">
        <f>Seznam!B107</f>
        <v>17</v>
      </c>
      <c r="C14" s="400" t="str">
        <f>Seznam!C107</f>
        <v>Vysušilová Lucie</v>
      </c>
      <c r="D14" s="401">
        <f>Seznam!D107</f>
        <v>2007</v>
      </c>
      <c r="E14" s="402" t="str">
        <f>Seznam!E107</f>
        <v>TJ Hostivař Praha</v>
      </c>
      <c r="F14" s="399" t="str">
        <f>Seznam!F107</f>
        <v>CZE</v>
      </c>
      <c r="G14" s="358">
        <f>'Z6'!X23</f>
        <v>3.2</v>
      </c>
      <c r="H14" s="358">
        <f>'Z6'!Y23</f>
        <v>4.4499999999999993</v>
      </c>
      <c r="I14" s="403">
        <f>'Z6'!Z23</f>
        <v>0</v>
      </c>
      <c r="J14" s="404">
        <f>'Z6'!AA23</f>
        <v>7.6499999999999995</v>
      </c>
      <c r="K14" s="405" t="str">
        <f>'Z6'!W47</f>
        <v>kužele</v>
      </c>
      <c r="L14" s="358">
        <f>'Z6'!X47</f>
        <v>4.2</v>
      </c>
      <c r="M14" s="358">
        <f>'Z6'!Y47</f>
        <v>7.3999999999999995</v>
      </c>
      <c r="N14" s="403">
        <f>'Z6'!Z47</f>
        <v>0</v>
      </c>
      <c r="O14" s="404">
        <f>'Z6'!AA47</f>
        <v>11.6</v>
      </c>
      <c r="P14" s="406">
        <f>'Z6'!AB47</f>
        <v>19.25</v>
      </c>
    </row>
    <row r="15" spans="1:16" s="100" customFormat="1" ht="16.5">
      <c r="A15" s="399">
        <v>3</v>
      </c>
      <c r="B15" s="399">
        <f>Seznam!B99</f>
        <v>8</v>
      </c>
      <c r="C15" s="400" t="str">
        <f>Seznam!C99</f>
        <v>Macešková Veronika</v>
      </c>
      <c r="D15" s="401">
        <f>Seznam!D99</f>
        <v>2006</v>
      </c>
      <c r="E15" s="402" t="str">
        <f>Seznam!E99</f>
        <v>TJ SPKV</v>
      </c>
      <c r="F15" s="399" t="str">
        <f>Seznam!F99</f>
        <v>CZE</v>
      </c>
      <c r="G15" s="358">
        <f>'Z6'!X15</f>
        <v>3.5999999999999996</v>
      </c>
      <c r="H15" s="358">
        <f>'Z6'!Y15</f>
        <v>5.3999999999999995</v>
      </c>
      <c r="I15" s="403">
        <f>'Z6'!Z15</f>
        <v>0</v>
      </c>
      <c r="J15" s="404">
        <f>'Z6'!AA15</f>
        <v>9</v>
      </c>
      <c r="K15" s="405" t="str">
        <f>'Z6'!W39</f>
        <v>obuč</v>
      </c>
      <c r="L15" s="358">
        <f>'Z6'!X39</f>
        <v>3.3</v>
      </c>
      <c r="M15" s="358">
        <f>'Z6'!Y39</f>
        <v>6.6499999999999995</v>
      </c>
      <c r="N15" s="403">
        <f>'Z6'!Z39</f>
        <v>0</v>
      </c>
      <c r="O15" s="404">
        <f>'Z6'!AA39</f>
        <v>9.9499999999999993</v>
      </c>
      <c r="P15" s="406">
        <f>'Z6'!AB39</f>
        <v>18.95</v>
      </c>
    </row>
    <row r="16" spans="1:16" s="100" customFormat="1" ht="16.5">
      <c r="A16" s="345">
        <v>4</v>
      </c>
      <c r="B16" s="345">
        <f>Seznam!B108</f>
        <v>18</v>
      </c>
      <c r="C16" s="346" t="str">
        <f>Seznam!C108</f>
        <v>Petříková Valentýna</v>
      </c>
      <c r="D16" s="347">
        <f>Seznam!D108</f>
        <v>2007</v>
      </c>
      <c r="E16" s="348" t="str">
        <f>Seznam!E108</f>
        <v>TJ Sokol Bernartice</v>
      </c>
      <c r="F16" s="345" t="str">
        <f>Seznam!F108</f>
        <v>CZE</v>
      </c>
      <c r="G16" s="342">
        <f>'Z6'!X24</f>
        <v>3.7</v>
      </c>
      <c r="H16" s="342">
        <f>'Z6'!Y24</f>
        <v>4.4499999999999993</v>
      </c>
      <c r="I16" s="349">
        <f>'Z6'!Z24</f>
        <v>0.3</v>
      </c>
      <c r="J16" s="350">
        <f>'Z6'!AA24</f>
        <v>7.8499999999999988</v>
      </c>
      <c r="K16" s="351" t="str">
        <f>'Z6'!W48</f>
        <v>obruč</v>
      </c>
      <c r="L16" s="342">
        <f>'Z6'!X48</f>
        <v>3.9</v>
      </c>
      <c r="M16" s="342">
        <f>'Z6'!Y48</f>
        <v>6.2999999999999989</v>
      </c>
      <c r="N16" s="349">
        <f>'Z6'!Z48</f>
        <v>0</v>
      </c>
      <c r="O16" s="350">
        <f>'Z6'!AA48</f>
        <v>10.199999999999999</v>
      </c>
      <c r="P16" s="352">
        <f>'Z6'!AB48</f>
        <v>18.049999999999997</v>
      </c>
    </row>
    <row r="17" spans="1:16" s="100" customFormat="1" ht="16.5">
      <c r="A17" s="345">
        <v>5</v>
      </c>
      <c r="B17" s="345">
        <f>Seznam!B94</f>
        <v>2</v>
      </c>
      <c r="C17" s="346" t="str">
        <f>Seznam!C94</f>
        <v>Vobořilová Anna</v>
      </c>
      <c r="D17" s="347">
        <f>Seznam!D94</f>
        <v>2007</v>
      </c>
      <c r="E17" s="348" t="str">
        <f>Seznam!E94</f>
        <v>TJ Hostivař Praha</v>
      </c>
      <c r="F17" s="345" t="str">
        <f>Seznam!F94</f>
        <v>CZE</v>
      </c>
      <c r="G17" s="342">
        <f>'Z6'!X10</f>
        <v>2.8</v>
      </c>
      <c r="H17" s="342">
        <f>'Z6'!Y10</f>
        <v>5.2</v>
      </c>
      <c r="I17" s="349">
        <f>'Z6'!Z10</f>
        <v>0</v>
      </c>
      <c r="J17" s="350">
        <f>'Z6'!AA10</f>
        <v>8</v>
      </c>
      <c r="K17" s="351" t="str">
        <f>'Z6'!W34</f>
        <v>kužele</v>
      </c>
      <c r="L17" s="342">
        <f>'Z6'!X34</f>
        <v>3.7</v>
      </c>
      <c r="M17" s="342">
        <f>'Z6'!Y34</f>
        <v>6.3</v>
      </c>
      <c r="N17" s="349">
        <f>'Z6'!Z34</f>
        <v>0</v>
      </c>
      <c r="O17" s="350">
        <f>'Z6'!AA34</f>
        <v>10</v>
      </c>
      <c r="P17" s="352">
        <f>'Z6'!AB34</f>
        <v>18</v>
      </c>
    </row>
    <row r="18" spans="1:16" s="100" customFormat="1" ht="16.5">
      <c r="A18" s="345">
        <v>6</v>
      </c>
      <c r="B18" s="345">
        <f>Seznam!B109</f>
        <v>20</v>
      </c>
      <c r="C18" s="346" t="str">
        <f>Seznam!C109</f>
        <v>Rudakovová Stefanie</v>
      </c>
      <c r="D18" s="347">
        <f>Seznam!D109</f>
        <v>2007</v>
      </c>
      <c r="E18" s="348" t="str">
        <f>Seznam!E109</f>
        <v>TJ SPKV</v>
      </c>
      <c r="F18" s="345" t="str">
        <f>Seznam!F109</f>
        <v>CZE</v>
      </c>
      <c r="G18" s="342">
        <f>'Z6'!X25</f>
        <v>2.9</v>
      </c>
      <c r="H18" s="342">
        <f>'Z6'!Y25</f>
        <v>4.8499999999999996</v>
      </c>
      <c r="I18" s="349">
        <f>'Z6'!Z25</f>
        <v>0</v>
      </c>
      <c r="J18" s="350">
        <f>'Z6'!AA25</f>
        <v>7.75</v>
      </c>
      <c r="K18" s="351" t="str">
        <f>'Z6'!W49</f>
        <v>obruč</v>
      </c>
      <c r="L18" s="342">
        <f>'Z6'!X49</f>
        <v>3.5999999999999996</v>
      </c>
      <c r="M18" s="342">
        <f>'Z6'!Y49</f>
        <v>6.15</v>
      </c>
      <c r="N18" s="349">
        <f>'Z6'!Z49</f>
        <v>0</v>
      </c>
      <c r="O18" s="350">
        <f>'Z6'!AA49</f>
        <v>9.75</v>
      </c>
      <c r="P18" s="352">
        <f>'Z6'!AB49</f>
        <v>17.5</v>
      </c>
    </row>
    <row r="19" spans="1:16" s="100" customFormat="1" ht="16.5">
      <c r="A19" s="345">
        <v>7</v>
      </c>
      <c r="B19" s="345">
        <f>Seznam!B105</f>
        <v>14</v>
      </c>
      <c r="C19" s="346" t="str">
        <f>Seznam!C105</f>
        <v>Kohnová Karolína</v>
      </c>
      <c r="D19" s="347">
        <f>Seznam!D105</f>
        <v>2006</v>
      </c>
      <c r="E19" s="348" t="str">
        <f>Seznam!E105</f>
        <v>TJ Sokol Bedřichov</v>
      </c>
      <c r="F19" s="345" t="str">
        <f>Seznam!F105</f>
        <v>CZE</v>
      </c>
      <c r="G19" s="342">
        <f>'Z6'!X21</f>
        <v>3</v>
      </c>
      <c r="H19" s="342">
        <f>'Z6'!Y21</f>
        <v>4</v>
      </c>
      <c r="I19" s="349">
        <f>'Z6'!Z21</f>
        <v>0</v>
      </c>
      <c r="J19" s="350">
        <f>'Z6'!AA21</f>
        <v>7</v>
      </c>
      <c r="K19" s="351" t="str">
        <f>'Z6'!W45</f>
        <v>obruč</v>
      </c>
      <c r="L19" s="342">
        <f>'Z6'!X45</f>
        <v>3.7</v>
      </c>
      <c r="M19" s="342">
        <f>'Z6'!Y45</f>
        <v>6.1499999999999995</v>
      </c>
      <c r="N19" s="349">
        <f>'Z6'!Z45</f>
        <v>0</v>
      </c>
      <c r="O19" s="350">
        <f>'Z6'!AA45</f>
        <v>9.85</v>
      </c>
      <c r="P19" s="352">
        <f>'Z6'!AB45</f>
        <v>16.850000000000001</v>
      </c>
    </row>
    <row r="20" spans="1:16" s="100" customFormat="1" ht="16.5">
      <c r="A20" s="345">
        <v>8</v>
      </c>
      <c r="B20" s="345">
        <f>Seznam!B110</f>
        <v>21</v>
      </c>
      <c r="C20" s="346" t="str">
        <f>Seznam!C110</f>
        <v>Komarova Sofie</v>
      </c>
      <c r="D20" s="347">
        <f>Seznam!D110</f>
        <v>2006</v>
      </c>
      <c r="E20" s="348" t="str">
        <f>Seznam!E110</f>
        <v>TJ Bohemians Praha</v>
      </c>
      <c r="F20" s="345" t="str">
        <f>Seznam!F110</f>
        <v>CZE</v>
      </c>
      <c r="G20" s="342">
        <f>'Z6'!X26</f>
        <v>1.5</v>
      </c>
      <c r="H20" s="342">
        <f>'Z6'!Y26</f>
        <v>4.6500000000000004</v>
      </c>
      <c r="I20" s="349">
        <f>'Z6'!Z26</f>
        <v>0</v>
      </c>
      <c r="J20" s="350">
        <f>'Z6'!AA26</f>
        <v>6.15</v>
      </c>
      <c r="K20" s="351" t="str">
        <f>'Z6'!W50</f>
        <v>obruč</v>
      </c>
      <c r="L20" s="342">
        <f>'Z6'!X50</f>
        <v>3.4000000000000004</v>
      </c>
      <c r="M20" s="342">
        <f>'Z6'!Y50</f>
        <v>5.2</v>
      </c>
      <c r="N20" s="349">
        <f>'Z6'!Z50</f>
        <v>0</v>
      </c>
      <c r="O20" s="350">
        <f>'Z6'!AA50</f>
        <v>8.6000000000000014</v>
      </c>
      <c r="P20" s="352">
        <f>'Z6'!AB50</f>
        <v>14.750000000000002</v>
      </c>
    </row>
    <row r="21" spans="1:16" s="100" customFormat="1" ht="16.5">
      <c r="A21" s="345">
        <v>9</v>
      </c>
      <c r="B21" s="345">
        <f>Seznam!B93</f>
        <v>1</v>
      </c>
      <c r="C21" s="346" t="str">
        <f>Seznam!C93</f>
        <v>Štěpánková Ema</v>
      </c>
      <c r="D21" s="347">
        <f>Seznam!D93</f>
        <v>2006</v>
      </c>
      <c r="E21" s="348" t="str">
        <f>Seznam!E93</f>
        <v>TJ Bohemians Praha</v>
      </c>
      <c r="F21" s="345" t="str">
        <f>Seznam!F93</f>
        <v>CZE</v>
      </c>
      <c r="G21" s="342">
        <f>'Z6'!X9</f>
        <v>1.5</v>
      </c>
      <c r="H21" s="342">
        <f>'Z6'!Y9</f>
        <v>4.3</v>
      </c>
      <c r="I21" s="349">
        <f>'Z6'!Z9</f>
        <v>0</v>
      </c>
      <c r="J21" s="350">
        <f>'Z6'!AA9</f>
        <v>5.8</v>
      </c>
      <c r="K21" s="351" t="str">
        <f>'Z6'!W33</f>
        <v>obuč</v>
      </c>
      <c r="L21" s="342">
        <f>'Z6'!X33</f>
        <v>3.8</v>
      </c>
      <c r="M21" s="342">
        <f>'Z6'!Y33</f>
        <v>4.95</v>
      </c>
      <c r="N21" s="349">
        <f>'Z6'!Z33</f>
        <v>0</v>
      </c>
      <c r="O21" s="350">
        <f>'Z6'!AA33</f>
        <v>8.75</v>
      </c>
      <c r="P21" s="352">
        <f>'Z6'!AB33</f>
        <v>14.55</v>
      </c>
    </row>
    <row r="22" spans="1:16" s="100" customFormat="1" ht="16.5">
      <c r="A22" s="345">
        <v>10</v>
      </c>
      <c r="B22" s="345">
        <f>Seznam!B103</f>
        <v>12</v>
      </c>
      <c r="C22" s="346" t="str">
        <f>Seznam!C103</f>
        <v>Sčepánková Lea</v>
      </c>
      <c r="D22" s="347">
        <f>Seznam!D103</f>
        <v>2007</v>
      </c>
      <c r="E22" s="348" t="str">
        <f>Seznam!E103</f>
        <v>TJ Hostivař Praha</v>
      </c>
      <c r="F22" s="345" t="str">
        <f>Seznam!F103</f>
        <v>CZE</v>
      </c>
      <c r="G22" s="342">
        <f>'Z6'!X19</f>
        <v>3.2</v>
      </c>
      <c r="H22" s="342">
        <f>'Z6'!Y19</f>
        <v>4.05</v>
      </c>
      <c r="I22" s="349">
        <f>'Z6'!Z19</f>
        <v>0</v>
      </c>
      <c r="J22" s="350">
        <f>'Z6'!AA19</f>
        <v>7.25</v>
      </c>
      <c r="K22" s="351" t="str">
        <f>'Z6'!W43</f>
        <v>kužele</v>
      </c>
      <c r="L22" s="342">
        <f>'Z6'!X43</f>
        <v>2.2000000000000002</v>
      </c>
      <c r="M22" s="342">
        <f>'Z6'!Y43</f>
        <v>5.2500000000000009</v>
      </c>
      <c r="N22" s="349">
        <f>'Z6'!Z43</f>
        <v>0.6</v>
      </c>
      <c r="O22" s="350">
        <f>'Z6'!AA43</f>
        <v>6.8500000000000014</v>
      </c>
      <c r="P22" s="352">
        <f>'Z6'!AB43</f>
        <v>14.100000000000001</v>
      </c>
    </row>
    <row r="23" spans="1:16" s="100" customFormat="1" ht="16.5">
      <c r="A23" s="345">
        <v>11</v>
      </c>
      <c r="B23" s="345">
        <f>Seznam!B97</f>
        <v>6</v>
      </c>
      <c r="C23" s="346" t="str">
        <f>Seznam!C97</f>
        <v>Bencová Karolína</v>
      </c>
      <c r="D23" s="347">
        <f>Seznam!D97</f>
        <v>2006</v>
      </c>
      <c r="E23" s="348" t="str">
        <f>Seznam!E97</f>
        <v>ŠSK Active Žďár nad Sázavou</v>
      </c>
      <c r="F23" s="345" t="str">
        <f>Seznam!F97</f>
        <v>CZE</v>
      </c>
      <c r="G23" s="342">
        <f>'Z6'!X13</f>
        <v>2</v>
      </c>
      <c r="H23" s="342">
        <f>'Z6'!Y13</f>
        <v>3.25</v>
      </c>
      <c r="I23" s="349">
        <f>'Z6'!Z13</f>
        <v>0</v>
      </c>
      <c r="J23" s="350">
        <f>'Z6'!AA13</f>
        <v>5.25</v>
      </c>
      <c r="K23" s="351" t="str">
        <f>'Z6'!W37</f>
        <v>obuč</v>
      </c>
      <c r="L23" s="342">
        <f>'Z6'!X37</f>
        <v>2.6</v>
      </c>
      <c r="M23" s="342">
        <f>'Z6'!Y37</f>
        <v>4.6500000000000004</v>
      </c>
      <c r="N23" s="349">
        <f>'Z6'!Z37</f>
        <v>0</v>
      </c>
      <c r="O23" s="350">
        <f>'Z6'!AA37</f>
        <v>7.25</v>
      </c>
      <c r="P23" s="352">
        <f>'Z6'!AB37</f>
        <v>12.5</v>
      </c>
    </row>
    <row r="24" spans="1:16" s="100" customFormat="1" ht="16.5">
      <c r="A24" s="345">
        <v>12</v>
      </c>
      <c r="B24" s="345">
        <f>Seznam!B113</f>
        <v>26</v>
      </c>
      <c r="C24" s="346" t="str">
        <f>Seznam!C113</f>
        <v>Mirošničenko Diana</v>
      </c>
      <c r="D24" s="347">
        <f>Seznam!D113</f>
        <v>2006</v>
      </c>
      <c r="E24" s="348" t="str">
        <f>Seznam!E113</f>
        <v>SKMG Chodov Praha</v>
      </c>
      <c r="F24" s="345" t="str">
        <f>Seznam!F113</f>
        <v>CZE</v>
      </c>
      <c r="G24" s="342">
        <f>'Z6'!X29</f>
        <v>2.2999999999999998</v>
      </c>
      <c r="H24" s="342">
        <f>'Z6'!Y29</f>
        <v>3.9000000000000004</v>
      </c>
      <c r="I24" s="349">
        <f>'Z6'!Z29</f>
        <v>0</v>
      </c>
      <c r="J24" s="350">
        <f>'Z6'!AA29</f>
        <v>6.2</v>
      </c>
      <c r="K24" s="351" t="str">
        <f>'Z6'!W53</f>
        <v>stuha</v>
      </c>
      <c r="L24" s="342">
        <f>'Z6'!X53</f>
        <v>2</v>
      </c>
      <c r="M24" s="342">
        <f>'Z6'!Y53</f>
        <v>4.25</v>
      </c>
      <c r="N24" s="349">
        <f>'Z6'!Z53</f>
        <v>0</v>
      </c>
      <c r="O24" s="350">
        <f>'Z6'!AA53</f>
        <v>6.25</v>
      </c>
      <c r="P24" s="352">
        <f>'Z6'!AB53</f>
        <v>12.45</v>
      </c>
    </row>
    <row r="25" spans="1:16" s="100" customFormat="1" ht="16.5">
      <c r="A25" s="345">
        <v>13</v>
      </c>
      <c r="B25" s="345">
        <f>Seznam!B98</f>
        <v>7</v>
      </c>
      <c r="C25" s="346" t="str">
        <f>Seznam!C98</f>
        <v>Borovskaya Zoya</v>
      </c>
      <c r="D25" s="347">
        <f>Seznam!D98</f>
        <v>2006</v>
      </c>
      <c r="E25" s="348" t="str">
        <f>Seznam!E98</f>
        <v>Sokol Praha VII</v>
      </c>
      <c r="F25" s="345" t="str">
        <f>Seznam!F98</f>
        <v>CZE</v>
      </c>
      <c r="G25" s="342">
        <f>'Z6'!X14</f>
        <v>1.8</v>
      </c>
      <c r="H25" s="342">
        <f>'Z6'!Y14</f>
        <v>3.65</v>
      </c>
      <c r="I25" s="349">
        <f>'Z6'!Z14</f>
        <v>0</v>
      </c>
      <c r="J25" s="350">
        <f>'Z6'!AA14</f>
        <v>5.45</v>
      </c>
      <c r="K25" s="351" t="str">
        <f>'Z6'!W38</f>
        <v>kužele</v>
      </c>
      <c r="L25" s="342">
        <f>'Z6'!X38</f>
        <v>2.2000000000000002</v>
      </c>
      <c r="M25" s="342">
        <f>'Z6'!Y38</f>
        <v>4.5999999999999996</v>
      </c>
      <c r="N25" s="349">
        <f>'Z6'!Z38</f>
        <v>0</v>
      </c>
      <c r="O25" s="350">
        <f>'Z6'!AA38</f>
        <v>6.8</v>
      </c>
      <c r="P25" s="352">
        <f>'Z6'!AB38</f>
        <v>12.25</v>
      </c>
    </row>
    <row r="26" spans="1:16" s="100" customFormat="1" ht="16.5">
      <c r="A26" s="345">
        <v>14</v>
      </c>
      <c r="B26" s="345">
        <f>Seznam!B111</f>
        <v>22</v>
      </c>
      <c r="C26" s="346" t="str">
        <f>Seznam!C111</f>
        <v>Hubatková Veronika</v>
      </c>
      <c r="D26" s="347">
        <f>Seznam!D111</f>
        <v>2006</v>
      </c>
      <c r="E26" s="348" t="str">
        <f>Seznam!E111</f>
        <v>TJ Bohemians Praha</v>
      </c>
      <c r="F26" s="345" t="str">
        <f>Seznam!F111</f>
        <v>CZE</v>
      </c>
      <c r="G26" s="342">
        <f>'Z6'!X27</f>
        <v>1.7000000000000002</v>
      </c>
      <c r="H26" s="342">
        <f>'Z6'!Y27</f>
        <v>3.3</v>
      </c>
      <c r="I26" s="349">
        <f>'Z6'!Z27</f>
        <v>0</v>
      </c>
      <c r="J26" s="350">
        <f>'Z6'!AA27</f>
        <v>5</v>
      </c>
      <c r="K26" s="351" t="str">
        <f>'Z6'!W51</f>
        <v>obruč</v>
      </c>
      <c r="L26" s="342">
        <f>'Z6'!X51</f>
        <v>2.5999999999999996</v>
      </c>
      <c r="M26" s="342">
        <f>'Z6'!Y51</f>
        <v>4.1500000000000004</v>
      </c>
      <c r="N26" s="349">
        <f>'Z6'!Z51</f>
        <v>0</v>
      </c>
      <c r="O26" s="350">
        <f>'Z6'!AA51</f>
        <v>6.75</v>
      </c>
      <c r="P26" s="352">
        <f>'Z6'!AB51</f>
        <v>11.75</v>
      </c>
    </row>
    <row r="27" spans="1:16" s="100" customFormat="1" ht="16.5">
      <c r="A27" s="345">
        <v>15</v>
      </c>
      <c r="B27" s="345">
        <f>Seznam!B102</f>
        <v>11</v>
      </c>
      <c r="C27" s="346" t="str">
        <f>Seznam!C102</f>
        <v>Svobodová Eliška</v>
      </c>
      <c r="D27" s="347">
        <f>Seznam!D102</f>
        <v>2006</v>
      </c>
      <c r="E27" s="348" t="str">
        <f>Seznam!E102</f>
        <v>TJ Bohemians Praha</v>
      </c>
      <c r="F27" s="345" t="str">
        <f>Seznam!F102</f>
        <v>CZE</v>
      </c>
      <c r="G27" s="342">
        <f>'Z6'!X18</f>
        <v>1.1000000000000001</v>
      </c>
      <c r="H27" s="342">
        <f>'Z6'!Y18</f>
        <v>2.6500000000000004</v>
      </c>
      <c r="I27" s="349">
        <f>'Z6'!Z18</f>
        <v>0</v>
      </c>
      <c r="J27" s="350">
        <f>'Z6'!AA18</f>
        <v>3.7500000000000004</v>
      </c>
      <c r="K27" s="351" t="str">
        <f>'Z6'!W42</f>
        <v>obuč</v>
      </c>
      <c r="L27" s="342">
        <f>'Z6'!X42</f>
        <v>2.4000000000000004</v>
      </c>
      <c r="M27" s="342">
        <f>'Z6'!Y42</f>
        <v>4.9000000000000004</v>
      </c>
      <c r="N27" s="349">
        <f>'Z6'!Z42</f>
        <v>0</v>
      </c>
      <c r="O27" s="350">
        <f>'Z6'!AA42</f>
        <v>7.3000000000000007</v>
      </c>
      <c r="P27" s="352">
        <f>'Z6'!AB42</f>
        <v>11.05</v>
      </c>
    </row>
    <row r="28" spans="1:16" s="100" customFormat="1" ht="16.5">
      <c r="A28" s="345">
        <v>16</v>
      </c>
      <c r="B28" s="345">
        <f>Seznam!B106</f>
        <v>16</v>
      </c>
      <c r="C28" s="346" t="str">
        <f>Seznam!C106</f>
        <v>Daňková Adéla</v>
      </c>
      <c r="D28" s="347">
        <f>Seznam!D106</f>
        <v>2006</v>
      </c>
      <c r="E28" s="348" t="str">
        <f>Seznam!E106</f>
        <v>TJ Bohemians Praha</v>
      </c>
      <c r="F28" s="345" t="str">
        <f>Seznam!F106</f>
        <v>CZE</v>
      </c>
      <c r="G28" s="342">
        <f>'Z6'!X22</f>
        <v>1.3</v>
      </c>
      <c r="H28" s="342">
        <f>'Z6'!Y22</f>
        <v>3.95</v>
      </c>
      <c r="I28" s="349">
        <f>'Z6'!Z22</f>
        <v>0</v>
      </c>
      <c r="J28" s="350">
        <f>'Z6'!AA22</f>
        <v>5.25</v>
      </c>
      <c r="K28" s="351" t="str">
        <f>'Z6'!W46</f>
        <v>obruč</v>
      </c>
      <c r="L28" s="342">
        <f>'Z6'!X46</f>
        <v>2.1</v>
      </c>
      <c r="M28" s="342">
        <f>'Z6'!Y46</f>
        <v>3.5500000000000007</v>
      </c>
      <c r="N28" s="349">
        <f>'Z6'!Z46</f>
        <v>0</v>
      </c>
      <c r="O28" s="350">
        <f>'Z6'!AA46</f>
        <v>5.65</v>
      </c>
      <c r="P28" s="352">
        <f>'Z6'!AB46</f>
        <v>10.9</v>
      </c>
    </row>
    <row r="29" spans="1:16" s="100" customFormat="1" ht="16.5">
      <c r="A29" s="345">
        <v>17</v>
      </c>
      <c r="B29" s="345">
        <f>Seznam!B101</f>
        <v>10</v>
      </c>
      <c r="C29" s="346" t="str">
        <f>Seznam!C101</f>
        <v>Bendová Barbora</v>
      </c>
      <c r="D29" s="347">
        <f>Seznam!D101</f>
        <v>2006</v>
      </c>
      <c r="E29" s="348" t="str">
        <f>Seznam!E101</f>
        <v>GSK Tábor</v>
      </c>
      <c r="F29" s="345" t="str">
        <f>Seznam!F101</f>
        <v>CZE</v>
      </c>
      <c r="G29" s="342">
        <f>'Z6'!X17</f>
        <v>2.2000000000000002</v>
      </c>
      <c r="H29" s="342">
        <f>'Z6'!Y17</f>
        <v>2.6500000000000004</v>
      </c>
      <c r="I29" s="349">
        <f>'Z6'!Z17</f>
        <v>0</v>
      </c>
      <c r="J29" s="350">
        <f>'Z6'!AA17</f>
        <v>4.8500000000000005</v>
      </c>
      <c r="K29" s="351" t="str">
        <f>'Z6'!W41</f>
        <v>obuč</v>
      </c>
      <c r="L29" s="342">
        <f>'Z6'!X41</f>
        <v>1.8</v>
      </c>
      <c r="M29" s="342">
        <f>'Z6'!Y41</f>
        <v>4</v>
      </c>
      <c r="N29" s="349">
        <f>'Z6'!Z41</f>
        <v>0</v>
      </c>
      <c r="O29" s="350">
        <f>'Z6'!AA41</f>
        <v>5.8</v>
      </c>
      <c r="P29" s="352">
        <f>'Z6'!AB41</f>
        <v>10.65</v>
      </c>
    </row>
    <row r="30" spans="1:16" s="100" customFormat="1" ht="16.5">
      <c r="A30" s="345">
        <v>18</v>
      </c>
      <c r="B30" s="345">
        <f>Seznam!B112</f>
        <v>25</v>
      </c>
      <c r="C30" s="346" t="str">
        <f>Seznam!C112</f>
        <v>Schvarczová Rozálie</v>
      </c>
      <c r="D30" s="347">
        <f>Seznam!D112</f>
        <v>2007</v>
      </c>
      <c r="E30" s="348" t="str">
        <f>Seznam!E112</f>
        <v>TJ Bohemians Praha</v>
      </c>
      <c r="F30" s="345" t="str">
        <f>Seznam!F112</f>
        <v>CZE</v>
      </c>
      <c r="G30" s="342">
        <f>'Z6'!X28</f>
        <v>1.5</v>
      </c>
      <c r="H30" s="342">
        <f>'Z6'!Y28</f>
        <v>2.9000000000000004</v>
      </c>
      <c r="I30" s="349">
        <f>'Z6'!Z28</f>
        <v>0</v>
      </c>
      <c r="J30" s="350">
        <f>'Z6'!AA28</f>
        <v>4.4000000000000004</v>
      </c>
      <c r="K30" s="351" t="str">
        <f>'Z6'!W52</f>
        <v>obruč</v>
      </c>
      <c r="L30" s="342">
        <f>'Z6'!X52</f>
        <v>3.3</v>
      </c>
      <c r="M30" s="342">
        <f>'Z6'!Y52</f>
        <v>3.25</v>
      </c>
      <c r="N30" s="349">
        <f>'Z6'!Z52</f>
        <v>0.8</v>
      </c>
      <c r="O30" s="350">
        <f>'Z6'!AA52</f>
        <v>5.75</v>
      </c>
      <c r="P30" s="352">
        <f>'Z6'!AB52</f>
        <v>10.15</v>
      </c>
    </row>
    <row r="31" spans="1:16" s="100" customFormat="1" ht="16.5">
      <c r="A31" s="345">
        <v>19</v>
      </c>
      <c r="B31" s="345">
        <f>Seznam!B104</f>
        <v>13</v>
      </c>
      <c r="C31" s="346" t="str">
        <f>Seznam!C104</f>
        <v>Hajdu Klára</v>
      </c>
      <c r="D31" s="347">
        <f>Seznam!D104</f>
        <v>2007</v>
      </c>
      <c r="E31" s="348" t="str">
        <f>Seznam!E104</f>
        <v>SKMG Chodov Praha</v>
      </c>
      <c r="F31" s="345" t="str">
        <f>Seznam!F104</f>
        <v>CZE</v>
      </c>
      <c r="G31" s="342">
        <f>'Z6'!X20</f>
        <v>1.3</v>
      </c>
      <c r="H31" s="342">
        <f>'Z6'!Y20</f>
        <v>3.7</v>
      </c>
      <c r="I31" s="349">
        <f>'Z6'!Z20</f>
        <v>0</v>
      </c>
      <c r="J31" s="350">
        <f>'Z6'!AA20</f>
        <v>5</v>
      </c>
      <c r="K31" s="351" t="str">
        <f>'Z6'!W44</f>
        <v>stuha</v>
      </c>
      <c r="L31" s="342">
        <f>'Z6'!X44</f>
        <v>0.8</v>
      </c>
      <c r="M31" s="342">
        <f>'Z6'!Y44</f>
        <v>4.1500000000000004</v>
      </c>
      <c r="N31" s="349">
        <f>'Z6'!Z44</f>
        <v>0</v>
      </c>
      <c r="O31" s="350">
        <f>'Z6'!AA44</f>
        <v>4.95</v>
      </c>
      <c r="P31" s="352">
        <f>'Z6'!AB44</f>
        <v>9.9499999999999993</v>
      </c>
    </row>
    <row r="32" spans="1:16" s="100" customFormat="1" ht="16.5">
      <c r="A32" s="182">
        <v>20</v>
      </c>
      <c r="B32" s="182">
        <f>Seznam!B95</f>
        <v>3</v>
      </c>
      <c r="C32" s="183" t="str">
        <f>Seznam!C95</f>
        <v xml:space="preserve">Dovhanych Julie </v>
      </c>
      <c r="D32" s="85">
        <f>Seznam!D95</f>
        <v>2007</v>
      </c>
      <c r="E32" s="101" t="str">
        <f>Seznam!E95</f>
        <v>SKMG Chodov Praha</v>
      </c>
      <c r="F32" s="182" t="str">
        <f>Seznam!F95</f>
        <v>CZE</v>
      </c>
      <c r="G32" s="103">
        <f>'Z6'!X11</f>
        <v>0.7</v>
      </c>
      <c r="H32" s="103">
        <f>'Z6'!Y11</f>
        <v>2.8000000000000007</v>
      </c>
      <c r="I32" s="102">
        <f>'Z6'!Z11</f>
        <v>0</v>
      </c>
      <c r="J32" s="104">
        <f>'Z6'!AA11</f>
        <v>3.5000000000000009</v>
      </c>
      <c r="K32" s="113" t="str">
        <f>'Z6'!W35</f>
        <v>stuha</v>
      </c>
      <c r="L32" s="103">
        <f>'Z6'!X35</f>
        <v>1.4</v>
      </c>
      <c r="M32" s="103">
        <f>'Z6'!Y35</f>
        <v>3.8499999999999996</v>
      </c>
      <c r="N32" s="102">
        <f>'Z6'!Z35</f>
        <v>0</v>
      </c>
      <c r="O32" s="104">
        <f>'Z6'!AA35</f>
        <v>5.25</v>
      </c>
      <c r="P32" s="295">
        <f>'Z6'!AB35</f>
        <v>8.75</v>
      </c>
    </row>
    <row r="33" spans="1:16" s="100" customFormat="1" ht="16.5">
      <c r="A33" s="182">
        <v>21</v>
      </c>
      <c r="B33" s="182">
        <f>Seznam!B100</f>
        <v>9</v>
      </c>
      <c r="C33" s="183" t="str">
        <f>Seznam!C100</f>
        <v>Nejezchlebová Iva</v>
      </c>
      <c r="D33" s="85">
        <f>Seznam!D100</f>
        <v>2006</v>
      </c>
      <c r="E33" s="101" t="str">
        <f>Seznam!E100</f>
        <v>TJ SPKV</v>
      </c>
      <c r="F33" s="182" t="str">
        <f>Seznam!F100</f>
        <v>CZE</v>
      </c>
      <c r="G33" s="103">
        <f>'Z6'!X16</f>
        <v>2.6</v>
      </c>
      <c r="H33" s="103">
        <f>'Z6'!Y16</f>
        <v>1.3499999999999996</v>
      </c>
      <c r="I33" s="102">
        <f>'Z6'!Z16</f>
        <v>0.6</v>
      </c>
      <c r="J33" s="104">
        <f>'Z6'!AA16</f>
        <v>3.3499999999999996</v>
      </c>
      <c r="K33" s="113" t="str">
        <f>'Z6'!W40</f>
        <v>kužele</v>
      </c>
      <c r="L33" s="103">
        <f>'Z6'!X40</f>
        <v>1.7000000000000002</v>
      </c>
      <c r="M33" s="103">
        <f>'Z6'!Y40</f>
        <v>3.3499999999999996</v>
      </c>
      <c r="N33" s="102">
        <f>'Z6'!Z40</f>
        <v>0</v>
      </c>
      <c r="O33" s="104">
        <f>'Z6'!AA40</f>
        <v>5.05</v>
      </c>
      <c r="P33" s="295">
        <f>'Z6'!AB40</f>
        <v>8.3999999999999986</v>
      </c>
    </row>
    <row r="34" spans="1:16" ht="34.5" customHeight="1"/>
    <row r="35" spans="1:16" ht="20.25" thickBot="1">
      <c r="A35" s="50" t="s">
        <v>1593</v>
      </c>
    </row>
    <row r="36" spans="1:16" ht="17.25" thickTop="1">
      <c r="A36" s="74"/>
      <c r="B36" s="75"/>
      <c r="C36" s="76"/>
      <c r="D36" s="77"/>
      <c r="E36" s="78"/>
      <c r="F36" s="291"/>
      <c r="G36" s="483" t="str">
        <f>Kat7S1</f>
        <v>sestava se švihadlem</v>
      </c>
      <c r="H36" s="483"/>
      <c r="I36" s="483"/>
      <c r="J36" s="484"/>
      <c r="K36" s="487" t="str">
        <f>Kat7S2</f>
        <v>sestava s libovolným náčiním</v>
      </c>
      <c r="L36" s="488"/>
      <c r="M36" s="488"/>
      <c r="N36" s="488"/>
      <c r="O36" s="489"/>
      <c r="P36" s="108"/>
    </row>
    <row r="37" spans="1:16" ht="16.5">
      <c r="A37" s="80" t="s">
        <v>1043</v>
      </c>
      <c r="B37" s="81" t="s">
        <v>1044</v>
      </c>
      <c r="C37" s="82" t="s">
        <v>1045</v>
      </c>
      <c r="D37" s="83" t="s">
        <v>2</v>
      </c>
      <c r="E37" s="84" t="s">
        <v>3</v>
      </c>
      <c r="F37" s="292" t="s">
        <v>4</v>
      </c>
      <c r="G37" s="289" t="s">
        <v>1046</v>
      </c>
      <c r="H37" s="85" t="s">
        <v>1047</v>
      </c>
      <c r="I37" s="85" t="s">
        <v>5</v>
      </c>
      <c r="J37" s="86" t="s">
        <v>1048</v>
      </c>
      <c r="K37" s="485" t="s">
        <v>1050</v>
      </c>
      <c r="L37" s="65" t="s">
        <v>1046</v>
      </c>
      <c r="M37" s="85" t="s">
        <v>1047</v>
      </c>
      <c r="N37" s="85" t="s">
        <v>5</v>
      </c>
      <c r="O37" s="86" t="s">
        <v>1048</v>
      </c>
      <c r="P37" s="109" t="s">
        <v>1051</v>
      </c>
    </row>
    <row r="38" spans="1:16" ht="15.75" thickBot="1">
      <c r="A38" s="87"/>
      <c r="B38" s="88"/>
      <c r="C38" s="89"/>
      <c r="D38" s="90"/>
      <c r="E38" s="91"/>
      <c r="F38" s="321"/>
      <c r="G38" s="290" t="s">
        <v>8</v>
      </c>
      <c r="H38" s="92" t="s">
        <v>11</v>
      </c>
      <c r="I38" s="92"/>
      <c r="J38" s="93"/>
      <c r="K38" s="490"/>
      <c r="L38" s="67" t="s">
        <v>8</v>
      </c>
      <c r="M38" s="92" t="s">
        <v>11</v>
      </c>
      <c r="N38" s="92"/>
      <c r="O38" s="93"/>
      <c r="P38" s="110"/>
    </row>
    <row r="39" spans="1:16" ht="17.25" thickTop="1">
      <c r="A39" s="374">
        <v>1</v>
      </c>
      <c r="B39" s="374">
        <f>'Z7'!A21</f>
        <v>4</v>
      </c>
      <c r="C39" s="375" t="str">
        <f>'Z7'!B21</f>
        <v>Šebková Natálie</v>
      </c>
      <c r="D39" s="376">
        <f>'Z7'!C21</f>
        <v>2005</v>
      </c>
      <c r="E39" s="377" t="str">
        <f>'Z7'!D21</f>
        <v>Sokol Praha VII</v>
      </c>
      <c r="F39" s="374" t="str">
        <f>'Z7'!E21</f>
        <v>CZE</v>
      </c>
      <c r="G39" s="371">
        <f>'Z7'!X12</f>
        <v>4.0999999999999996</v>
      </c>
      <c r="H39" s="371">
        <f>'Z7'!Y12</f>
        <v>4.9000000000000004</v>
      </c>
      <c r="I39" s="378">
        <f>'Z7'!Z12</f>
        <v>0</v>
      </c>
      <c r="J39" s="379">
        <f>'Z7'!AA12</f>
        <v>9</v>
      </c>
      <c r="K39" s="380" t="str">
        <f>'Z7'!W21</f>
        <v>obruč</v>
      </c>
      <c r="L39" s="371">
        <f>'Z7'!X21</f>
        <v>6.1999999999999993</v>
      </c>
      <c r="M39" s="371">
        <f>'Z7'!Y21</f>
        <v>7</v>
      </c>
      <c r="N39" s="378">
        <f>'Z7'!Z21</f>
        <v>0</v>
      </c>
      <c r="O39" s="379">
        <f>'Z7'!AA21</f>
        <v>13.2</v>
      </c>
      <c r="P39" s="381">
        <f>'Z7'!AB21</f>
        <v>22.2</v>
      </c>
    </row>
    <row r="40" spans="1:16" ht="16.5">
      <c r="A40" s="399">
        <v>2</v>
      </c>
      <c r="B40" s="399">
        <f>'Z7'!A18</f>
        <v>1</v>
      </c>
      <c r="C40" s="400" t="str">
        <f>'Z7'!B18</f>
        <v>Stieblerová Nikola</v>
      </c>
      <c r="D40" s="401">
        <f>'Z7'!C18</f>
        <v>0</v>
      </c>
      <c r="E40" s="402" t="str">
        <f>'Z7'!D18</f>
        <v>SK Jihlava</v>
      </c>
      <c r="F40" s="399" t="str">
        <f>'Z7'!E18</f>
        <v>CZE</v>
      </c>
      <c r="G40" s="358">
        <f>'Z7'!X9</f>
        <v>4.3</v>
      </c>
      <c r="H40" s="358">
        <f>'Z7'!Y9</f>
        <v>6.1</v>
      </c>
      <c r="I40" s="403">
        <f>'Z7'!Z9</f>
        <v>0</v>
      </c>
      <c r="J40" s="404">
        <f>'Z7'!AA9</f>
        <v>10.399999999999999</v>
      </c>
      <c r="K40" s="405" t="str">
        <f>'Z7'!W18</f>
        <v>kužele</v>
      </c>
      <c r="L40" s="358">
        <f>'Z7'!X18</f>
        <v>3.3</v>
      </c>
      <c r="M40" s="358">
        <f>'Z7'!Y18</f>
        <v>6.1999999999999993</v>
      </c>
      <c r="N40" s="403">
        <f>'Z7'!Z18</f>
        <v>0</v>
      </c>
      <c r="O40" s="404">
        <f>'Z7'!AA18</f>
        <v>9.5</v>
      </c>
      <c r="P40" s="406">
        <f>'Z7'!AB18</f>
        <v>19.899999999999999</v>
      </c>
    </row>
    <row r="41" spans="1:16" ht="16.5">
      <c r="A41" s="399">
        <v>3</v>
      </c>
      <c r="B41" s="399">
        <f>'Z7'!A20</f>
        <v>3</v>
      </c>
      <c r="C41" s="400" t="str">
        <f>'Z7'!B20</f>
        <v>Hoffmanová Tereza</v>
      </c>
      <c r="D41" s="401">
        <f>'Z7'!C20</f>
        <v>0</v>
      </c>
      <c r="E41" s="402" t="str">
        <f>'Z7'!D20</f>
        <v xml:space="preserve"> Sokol Praha VII</v>
      </c>
      <c r="F41" s="399" t="str">
        <f>'Z7'!E20</f>
        <v>CZE</v>
      </c>
      <c r="G41" s="358">
        <f>'Z7'!X11</f>
        <v>2.8</v>
      </c>
      <c r="H41" s="358">
        <f>'Z7'!Y11</f>
        <v>5.2500000000000009</v>
      </c>
      <c r="I41" s="403">
        <f>'Z7'!Z11</f>
        <v>0</v>
      </c>
      <c r="J41" s="404">
        <f>'Z7'!AA11</f>
        <v>8.0500000000000007</v>
      </c>
      <c r="K41" s="405" t="str">
        <f>'Z7'!W20</f>
        <v>kužele</v>
      </c>
      <c r="L41" s="358">
        <f>'Z7'!X20</f>
        <v>4.5</v>
      </c>
      <c r="M41" s="358">
        <f>'Z7'!Y20</f>
        <v>5.8500000000000005</v>
      </c>
      <c r="N41" s="403">
        <f>'Z7'!Z20</f>
        <v>0</v>
      </c>
      <c r="O41" s="404">
        <f>'Z7'!AA20</f>
        <v>10.350000000000001</v>
      </c>
      <c r="P41" s="406">
        <f>'Z7'!AB20</f>
        <v>18.400000000000002</v>
      </c>
    </row>
    <row r="42" spans="1:16">
      <c r="A42" s="345">
        <v>4</v>
      </c>
      <c r="B42" s="345">
        <f>'Z7'!A23</f>
        <v>6</v>
      </c>
      <c r="C42" s="346" t="str">
        <f>'Z7'!B23</f>
        <v>Jilečková Mariana</v>
      </c>
      <c r="D42" s="347">
        <f>'Z7'!C23</f>
        <v>0</v>
      </c>
      <c r="E42" s="348" t="str">
        <f>'Z7'!D23</f>
        <v>SK Jihlava</v>
      </c>
      <c r="F42" s="345" t="str">
        <f>'Z7'!E23</f>
        <v>CZE</v>
      </c>
      <c r="G42" s="342">
        <f>'Z7'!X14</f>
        <v>2.7</v>
      </c>
      <c r="H42" s="342">
        <f>'Z7'!Y14</f>
        <v>6.5</v>
      </c>
      <c r="I42" s="349">
        <f>'Z7'!Z14</f>
        <v>0</v>
      </c>
      <c r="J42" s="350">
        <f>'Z7'!AA14</f>
        <v>9.1999999999999993</v>
      </c>
      <c r="K42" s="351" t="str">
        <f>'Z7'!W23</f>
        <v>obruč</v>
      </c>
      <c r="L42" s="342">
        <f>'Z7'!X23</f>
        <v>2.9</v>
      </c>
      <c r="M42" s="342">
        <f>'Z7'!Y23</f>
        <v>5.0999999999999996</v>
      </c>
      <c r="N42" s="349">
        <f>'Z7'!Z23</f>
        <v>0</v>
      </c>
      <c r="O42" s="350">
        <f>'Z7'!AA23</f>
        <v>8</v>
      </c>
      <c r="P42" s="352">
        <f>'Z7'!AB23</f>
        <v>17.2</v>
      </c>
    </row>
    <row r="43" spans="1:16">
      <c r="A43" s="345">
        <v>5</v>
      </c>
      <c r="B43" s="345">
        <f>'Z7'!A19</f>
        <v>2</v>
      </c>
      <c r="C43" s="346" t="str">
        <f>'Z7'!B19</f>
        <v>Hnízdová Sára</v>
      </c>
      <c r="D43" s="347">
        <f>'Z7'!C19</f>
        <v>0</v>
      </c>
      <c r="E43" s="348" t="str">
        <f>'Z7'!D19</f>
        <v>TJ Bohemians Praha</v>
      </c>
      <c r="F43" s="345" t="str">
        <f>'Z7'!E19</f>
        <v>CZE</v>
      </c>
      <c r="G43" s="342">
        <f>'Z7'!X10</f>
        <v>3</v>
      </c>
      <c r="H43" s="342">
        <f>'Z7'!Y10</f>
        <v>5.9499999999999993</v>
      </c>
      <c r="I43" s="349">
        <f>'Z7'!Z10</f>
        <v>0</v>
      </c>
      <c r="J43" s="350">
        <f>'Z7'!AA10</f>
        <v>8.9499999999999993</v>
      </c>
      <c r="K43" s="351" t="str">
        <f>'Z7'!W19</f>
        <v>kužele</v>
      </c>
      <c r="L43" s="342">
        <f>'Z7'!X19</f>
        <v>2.9000000000000004</v>
      </c>
      <c r="M43" s="342">
        <f>'Z7'!Y19</f>
        <v>4.8000000000000007</v>
      </c>
      <c r="N43" s="349">
        <f>'Z7'!Z19</f>
        <v>0</v>
      </c>
      <c r="O43" s="350">
        <f>'Z7'!AA19</f>
        <v>7.7000000000000011</v>
      </c>
      <c r="P43" s="352">
        <f>'Z7'!AB19</f>
        <v>16.649999999999999</v>
      </c>
    </row>
    <row r="44" spans="1:16">
      <c r="A44" s="345">
        <v>6</v>
      </c>
      <c r="B44" s="345">
        <f>'Z7'!A22</f>
        <v>5</v>
      </c>
      <c r="C44" s="346" t="str">
        <f>'Z7'!B22</f>
        <v>Vedralová Kristýna</v>
      </c>
      <c r="D44" s="347">
        <f>'Z7'!C22</f>
        <v>0</v>
      </c>
      <c r="E44" s="348" t="str">
        <f>'Z7'!D22</f>
        <v>TJ Sokol Bedřichov</v>
      </c>
      <c r="F44" s="345" t="str">
        <f>'Z7'!E22</f>
        <v>CZE</v>
      </c>
      <c r="G44" s="342">
        <f>'Z7'!X13</f>
        <v>2.5999999999999996</v>
      </c>
      <c r="H44" s="342">
        <f>'Z7'!Y13</f>
        <v>5.8000000000000007</v>
      </c>
      <c r="I44" s="349">
        <f>'Z7'!Z13</f>
        <v>0</v>
      </c>
      <c r="J44" s="350">
        <f>'Z7'!AA13</f>
        <v>8.4</v>
      </c>
      <c r="K44" s="351" t="str">
        <f>'Z7'!W22</f>
        <v>kužele</v>
      </c>
      <c r="L44" s="342">
        <f>'Z7'!X22</f>
        <v>2.9</v>
      </c>
      <c r="M44" s="342">
        <f>'Z7'!Y22</f>
        <v>4.3000000000000007</v>
      </c>
      <c r="N44" s="349">
        <f>'Z7'!Z22</f>
        <v>0</v>
      </c>
      <c r="O44" s="350">
        <f>'Z7'!AA22</f>
        <v>7.2000000000000011</v>
      </c>
      <c r="P44" s="352">
        <f>'Z7'!AB22</f>
        <v>15.600000000000001</v>
      </c>
    </row>
  </sheetData>
  <sortState ref="B39:P44">
    <sortCondition descending="1" ref="P39:P44"/>
  </sortState>
  <mergeCells count="10">
    <mergeCell ref="A1:K1"/>
    <mergeCell ref="A3:K3"/>
    <mergeCell ref="A5:K5"/>
    <mergeCell ref="A7:K7"/>
    <mergeCell ref="K37:K38"/>
    <mergeCell ref="K11:K12"/>
    <mergeCell ref="G10:J10"/>
    <mergeCell ref="K10:O10"/>
    <mergeCell ref="G36:J36"/>
    <mergeCell ref="K36:O36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7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14" workbookViewId="0">
      <selection activeCell="C29" sqref="C29"/>
    </sheetView>
  </sheetViews>
  <sheetFormatPr defaultRowHeight="15"/>
  <cols>
    <col min="1" max="1" width="9.7109375" style="73" customWidth="1"/>
    <col min="2" max="2" width="5.85546875" style="73" bestFit="1" customWidth="1"/>
    <col min="3" max="3" width="22.42578125" style="73" bestFit="1" customWidth="1"/>
    <col min="4" max="4" width="6.7109375" style="72" customWidth="1"/>
    <col min="5" max="5" width="41.140625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">
        <v>1594</v>
      </c>
    </row>
    <row r="10" spans="1:16" ht="17.25" thickTop="1">
      <c r="A10" s="74"/>
      <c r="B10" s="75"/>
      <c r="C10" s="76"/>
      <c r="D10" s="77"/>
      <c r="E10" s="78"/>
      <c r="F10" s="291"/>
      <c r="G10" s="483" t="str">
        <f>Kat8S1</f>
        <v>sestava s kužely</v>
      </c>
      <c r="H10" s="483"/>
      <c r="I10" s="483"/>
      <c r="J10" s="484"/>
      <c r="K10" s="487" t="str">
        <f>Kat8S2</f>
        <v>sestava s libovolným náčiním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74">
        <v>1</v>
      </c>
      <c r="B14" s="374">
        <v>11</v>
      </c>
      <c r="C14" s="375" t="str">
        <f>Seznam!C130</f>
        <v>Blahová Sára</v>
      </c>
      <c r="D14" s="376">
        <f>Seznam!D130</f>
        <v>0</v>
      </c>
      <c r="E14" s="377" t="str">
        <f>Seznam!E130</f>
        <v>SK Provo Brno</v>
      </c>
      <c r="F14" s="374" t="str">
        <f>Seznam!F130</f>
        <v>CZE</v>
      </c>
      <c r="G14" s="371">
        <f>'Z8'!X19</f>
        <v>2.1</v>
      </c>
      <c r="H14" s="371">
        <f>'Z8'!Y19</f>
        <v>6.7</v>
      </c>
      <c r="I14" s="378">
        <f>'Z8'!Z19</f>
        <v>0</v>
      </c>
      <c r="J14" s="379">
        <f>'Z8'!AA19</f>
        <v>8.8000000000000007</v>
      </c>
      <c r="K14" s="380" t="str">
        <f>'Z8'!W41</f>
        <v>obruč</v>
      </c>
      <c r="L14" s="371">
        <f>'Z8'!X41</f>
        <v>3.2</v>
      </c>
      <c r="M14" s="371">
        <f>'Z8'!Y41</f>
        <v>5</v>
      </c>
      <c r="N14" s="378">
        <f>'Z8'!Z41</f>
        <v>0</v>
      </c>
      <c r="O14" s="379">
        <f>'Z8'!AA41</f>
        <v>8.1999999999999993</v>
      </c>
      <c r="P14" s="381">
        <f>'Z8'!AB41</f>
        <v>17</v>
      </c>
    </row>
    <row r="15" spans="1:16" s="100" customFormat="1" ht="16.5">
      <c r="A15" s="382">
        <v>2</v>
      </c>
      <c r="B15" s="382">
        <v>7</v>
      </c>
      <c r="C15" s="383" t="str">
        <f>Seznam!C126</f>
        <v>Šimáková Veronika</v>
      </c>
      <c r="D15" s="384">
        <f>Seznam!D126</f>
        <v>2007</v>
      </c>
      <c r="E15" s="385" t="str">
        <f>Seznam!E126</f>
        <v>RG Proactive Milevsko</v>
      </c>
      <c r="F15" s="382" t="str">
        <f>Seznam!F126</f>
        <v>CZE</v>
      </c>
      <c r="G15" s="365">
        <f>'Z8'!X15</f>
        <v>3.0999999999999996</v>
      </c>
      <c r="H15" s="365">
        <f>'Z8'!Y15</f>
        <v>5.4499999999999993</v>
      </c>
      <c r="I15" s="386">
        <f>'Z8'!Z15</f>
        <v>0</v>
      </c>
      <c r="J15" s="387">
        <f>'Z8'!AA15</f>
        <v>8.5499999999999989</v>
      </c>
      <c r="K15" s="388" t="str">
        <f>'Z8'!W37</f>
        <v>obruč</v>
      </c>
      <c r="L15" s="365">
        <f>'Z8'!X37</f>
        <v>2.2000000000000002</v>
      </c>
      <c r="M15" s="365">
        <f>'Z8'!Y37</f>
        <v>3.2</v>
      </c>
      <c r="N15" s="386">
        <f>'Z8'!Z37</f>
        <v>0</v>
      </c>
      <c r="O15" s="387">
        <f>'Z8'!AA37</f>
        <v>5.4</v>
      </c>
      <c r="P15" s="389">
        <f>'Z8'!AB37</f>
        <v>13.95</v>
      </c>
    </row>
    <row r="16" spans="1:16" s="100" customFormat="1" ht="16.5">
      <c r="A16" s="382">
        <v>3</v>
      </c>
      <c r="B16" s="382">
        <v>14</v>
      </c>
      <c r="C16" s="383" t="str">
        <f>Seznam!C133</f>
        <v>Machalová Eliška</v>
      </c>
      <c r="D16" s="384">
        <f>Seznam!D133</f>
        <v>2006</v>
      </c>
      <c r="E16" s="385" t="str">
        <f>Seznam!E133</f>
        <v>RG Proactive Milevsko</v>
      </c>
      <c r="F16" s="382" t="str">
        <f>Seznam!F133</f>
        <v>CZE</v>
      </c>
      <c r="G16" s="365">
        <f>'Z8'!X22</f>
        <v>1.5</v>
      </c>
      <c r="H16" s="365">
        <f>'Z8'!Y22</f>
        <v>2.95</v>
      </c>
      <c r="I16" s="386">
        <f>'Z8'!Z22</f>
        <v>0</v>
      </c>
      <c r="J16" s="387">
        <f>'Z8'!AA22</f>
        <v>4.45</v>
      </c>
      <c r="K16" s="388" t="str">
        <f>'Z8'!W44</f>
        <v>obruč</v>
      </c>
      <c r="L16" s="365">
        <f>'Z8'!X44</f>
        <v>2.9</v>
      </c>
      <c r="M16" s="365">
        <f>'Z8'!Y44</f>
        <v>4.45</v>
      </c>
      <c r="N16" s="386">
        <f>'Z8'!Z44</f>
        <v>0</v>
      </c>
      <c r="O16" s="387">
        <f>'Z8'!AA44</f>
        <v>7.35</v>
      </c>
      <c r="P16" s="389">
        <f>'Z8'!AB44</f>
        <v>11.8</v>
      </c>
    </row>
    <row r="17" spans="1:16" s="100" customFormat="1" ht="16.5">
      <c r="A17" s="382">
        <v>4</v>
      </c>
      <c r="B17" s="182">
        <f>Seznam!B121</f>
        <v>2</v>
      </c>
      <c r="C17" s="183" t="str">
        <f>Seznam!C121</f>
        <v>Michálková Veronika</v>
      </c>
      <c r="D17" s="85">
        <f>Seznam!D121</f>
        <v>2007</v>
      </c>
      <c r="E17" s="101" t="str">
        <f>Seznam!E121</f>
        <v>TJ Hostivař Praha</v>
      </c>
      <c r="F17" s="182" t="str">
        <f>Seznam!F121</f>
        <v>CZE</v>
      </c>
      <c r="G17" s="103">
        <f>'Z8'!X10</f>
        <v>2.1</v>
      </c>
      <c r="H17" s="103">
        <f>'Z8'!Y10</f>
        <v>3.9499999999999993</v>
      </c>
      <c r="I17" s="102">
        <f>'Z8'!Z10</f>
        <v>0</v>
      </c>
      <c r="J17" s="104">
        <f>'Z8'!AA10</f>
        <v>6.0499999999999989</v>
      </c>
      <c r="K17" s="113" t="str">
        <f>'Z8'!W32</f>
        <v>obruč</v>
      </c>
      <c r="L17" s="103">
        <f>'Z8'!X32</f>
        <v>2</v>
      </c>
      <c r="M17" s="103">
        <f>'Z8'!Y32</f>
        <v>3.3500000000000005</v>
      </c>
      <c r="N17" s="102">
        <f>'Z8'!Z32</f>
        <v>0</v>
      </c>
      <c r="O17" s="104">
        <f>'Z8'!AA32</f>
        <v>5.3500000000000005</v>
      </c>
      <c r="P17" s="295">
        <f>'Z8'!AB32</f>
        <v>11.399999999999999</v>
      </c>
    </row>
    <row r="18" spans="1:16" s="100" customFormat="1" ht="16.5">
      <c r="A18" s="382">
        <v>5</v>
      </c>
      <c r="B18" s="182">
        <v>9</v>
      </c>
      <c r="C18" s="183" t="str">
        <f>Seznam!C128</f>
        <v>Kořínková Justýna</v>
      </c>
      <c r="D18" s="85">
        <f>Seznam!D128</f>
        <v>2007</v>
      </c>
      <c r="E18" s="101" t="str">
        <f>Seznam!E128</f>
        <v>TJ Sokol Bedřichov</v>
      </c>
      <c r="F18" s="182" t="str">
        <f>Seznam!F128</f>
        <v>CZE</v>
      </c>
      <c r="G18" s="103">
        <f>'Z8'!X17</f>
        <v>1.4</v>
      </c>
      <c r="H18" s="103">
        <f>'Z8'!Y17</f>
        <v>4.05</v>
      </c>
      <c r="I18" s="102">
        <f>'Z8'!Z17</f>
        <v>0</v>
      </c>
      <c r="J18" s="104">
        <f>'Z8'!AA17</f>
        <v>5.4499999999999993</v>
      </c>
      <c r="K18" s="113" t="str">
        <f>'Z8'!W39</f>
        <v>obruč</v>
      </c>
      <c r="L18" s="103">
        <f>'Z8'!X39</f>
        <v>1.8</v>
      </c>
      <c r="M18" s="103">
        <f>'Z8'!Y39</f>
        <v>3.6500000000000004</v>
      </c>
      <c r="N18" s="102">
        <f>'Z8'!Z39</f>
        <v>0</v>
      </c>
      <c r="O18" s="104">
        <f>'Z8'!AA39</f>
        <v>5.45</v>
      </c>
      <c r="P18" s="295">
        <f>'Z8'!AB39</f>
        <v>10.899999999999999</v>
      </c>
    </row>
    <row r="19" spans="1:16" s="100" customFormat="1" ht="16.5">
      <c r="A19" s="382">
        <v>6</v>
      </c>
      <c r="B19" s="182">
        <f>Seznam!B123</f>
        <v>4</v>
      </c>
      <c r="C19" s="183" t="str">
        <f>Seznam!C123</f>
        <v>Opálková Adriana</v>
      </c>
      <c r="D19" s="85">
        <f>Seznam!D123</f>
        <v>0</v>
      </c>
      <c r="E19" s="101" t="str">
        <f>Seznam!E123</f>
        <v>SK Provo Brno</v>
      </c>
      <c r="F19" s="182" t="str">
        <f>Seznam!F123</f>
        <v>CZE</v>
      </c>
      <c r="G19" s="103">
        <f>'Z8'!X12</f>
        <v>1.4</v>
      </c>
      <c r="H19" s="103">
        <f>'Z8'!Y12</f>
        <v>4.95</v>
      </c>
      <c r="I19" s="102">
        <f>'Z8'!Z12</f>
        <v>0</v>
      </c>
      <c r="J19" s="104">
        <f>'Z8'!AA12</f>
        <v>6.35</v>
      </c>
      <c r="K19" s="113" t="str">
        <f>'Z8'!W34</f>
        <v>obruč</v>
      </c>
      <c r="L19" s="103">
        <f>'Z8'!X34</f>
        <v>1.6</v>
      </c>
      <c r="M19" s="103">
        <f>'Z8'!Y34</f>
        <v>2.5500000000000003</v>
      </c>
      <c r="N19" s="102">
        <f>'Z8'!Z34</f>
        <v>0</v>
      </c>
      <c r="O19" s="104">
        <f>'Z8'!AA34</f>
        <v>4.1500000000000004</v>
      </c>
      <c r="P19" s="295">
        <f>'Z8'!AB34</f>
        <v>10.5</v>
      </c>
    </row>
    <row r="20" spans="1:16" s="100" customFormat="1" ht="16.5">
      <c r="A20" s="382">
        <v>7</v>
      </c>
      <c r="B20" s="182">
        <v>10</v>
      </c>
      <c r="C20" s="183" t="str">
        <f>Seznam!C129</f>
        <v>Janovová Nikola</v>
      </c>
      <c r="D20" s="85">
        <f>Seznam!D129</f>
        <v>0</v>
      </c>
      <c r="E20" s="101" t="str">
        <f>Seznam!E129</f>
        <v>SK Provo Brno</v>
      </c>
      <c r="F20" s="182" t="str">
        <f>Seznam!F129</f>
        <v>CZE</v>
      </c>
      <c r="G20" s="103">
        <f>'Z8'!X18</f>
        <v>1</v>
      </c>
      <c r="H20" s="103">
        <f>'Z8'!Y18</f>
        <v>4.3</v>
      </c>
      <c r="I20" s="102">
        <f>'Z8'!Z18</f>
        <v>0</v>
      </c>
      <c r="J20" s="104">
        <f>'Z8'!AA18</f>
        <v>5.3</v>
      </c>
      <c r="K20" s="113" t="str">
        <f>'Z8'!W40</f>
        <v>obruč</v>
      </c>
      <c r="L20" s="103">
        <f>'Z8'!X40</f>
        <v>1.9000000000000001</v>
      </c>
      <c r="M20" s="103">
        <f>'Z8'!Y40</f>
        <v>3.2499999999999996</v>
      </c>
      <c r="N20" s="102">
        <f>'Z8'!Z40</f>
        <v>0</v>
      </c>
      <c r="O20" s="104">
        <f>'Z8'!AA40</f>
        <v>5.1499999999999995</v>
      </c>
      <c r="P20" s="295">
        <f>'Z8'!AB40</f>
        <v>10.45</v>
      </c>
    </row>
    <row r="21" spans="1:16" s="100" customFormat="1" ht="16.5">
      <c r="A21" s="382">
        <v>8</v>
      </c>
      <c r="B21" s="182">
        <v>16</v>
      </c>
      <c r="C21" s="183" t="str">
        <f>Seznam!C135</f>
        <v>Svobodová Klára</v>
      </c>
      <c r="D21" s="85">
        <f>Seznam!D135</f>
        <v>2007</v>
      </c>
      <c r="E21" s="101" t="str">
        <f>Seznam!E135</f>
        <v>RGC Karlovy Vary</v>
      </c>
      <c r="F21" s="182" t="str">
        <f>Seznam!F135</f>
        <v>CZE</v>
      </c>
      <c r="G21" s="103">
        <f>'Z8'!X24</f>
        <v>1.3</v>
      </c>
      <c r="H21" s="103">
        <f>'Z8'!Y24</f>
        <v>3.7499999999999996</v>
      </c>
      <c r="I21" s="102">
        <f>'Z8'!Z24</f>
        <v>0</v>
      </c>
      <c r="J21" s="104">
        <f>'Z8'!AA24</f>
        <v>5.05</v>
      </c>
      <c r="K21" s="113" t="str">
        <f>'Z8'!W46</f>
        <v>míč</v>
      </c>
      <c r="L21" s="103">
        <f>'Z8'!X46</f>
        <v>1.8</v>
      </c>
      <c r="M21" s="103">
        <f>'Z8'!Y46</f>
        <v>3.3999999999999995</v>
      </c>
      <c r="N21" s="102">
        <f>'Z8'!Z46</f>
        <v>0</v>
      </c>
      <c r="O21" s="104">
        <f>'Z8'!AA46</f>
        <v>5.1999999999999993</v>
      </c>
      <c r="P21" s="295">
        <f>'Z8'!AB46</f>
        <v>10.25</v>
      </c>
    </row>
    <row r="22" spans="1:16" s="100" customFormat="1" ht="16.5">
      <c r="A22" s="382">
        <v>9</v>
      </c>
      <c r="B22" s="182">
        <v>5</v>
      </c>
      <c r="C22" s="183" t="str">
        <f>Seznam!C124</f>
        <v>Kuncová Klára</v>
      </c>
      <c r="D22" s="85">
        <f>Seznam!D124</f>
        <v>2006</v>
      </c>
      <c r="E22" s="101" t="str">
        <f>Seznam!E124</f>
        <v>T.J. Sokol Plzeň IV</v>
      </c>
      <c r="F22" s="182" t="str">
        <f>Seznam!F124</f>
        <v>CZE</v>
      </c>
      <c r="G22" s="103">
        <f>'Z8'!X13</f>
        <v>1.1000000000000001</v>
      </c>
      <c r="H22" s="103">
        <f>'Z8'!Y13</f>
        <v>3.75</v>
      </c>
      <c r="I22" s="102">
        <f>'Z8'!Z13</f>
        <v>0</v>
      </c>
      <c r="J22" s="104">
        <f>'Z8'!AA13</f>
        <v>4.8499999999999996</v>
      </c>
      <c r="K22" s="113" t="str">
        <f>'Z8'!W35</f>
        <v>míč</v>
      </c>
      <c r="L22" s="103">
        <f>'Z8'!X35</f>
        <v>1.7000000000000002</v>
      </c>
      <c r="M22" s="103">
        <f>'Z8'!Y35</f>
        <v>3.5</v>
      </c>
      <c r="N22" s="102">
        <f>'Z8'!Z35</f>
        <v>0</v>
      </c>
      <c r="O22" s="104">
        <f>'Z8'!AA35</f>
        <v>5.2</v>
      </c>
      <c r="P22" s="295">
        <f>'Z8'!AB35</f>
        <v>10.050000000000001</v>
      </c>
    </row>
    <row r="23" spans="1:16" s="100" customFormat="1" ht="16.5">
      <c r="A23" s="382">
        <v>10</v>
      </c>
      <c r="B23" s="182">
        <f>Seznam!B122</f>
        <v>3</v>
      </c>
      <c r="C23" s="183" t="str">
        <f>Seznam!C122</f>
        <v>Koutná Tereza</v>
      </c>
      <c r="D23" s="85">
        <f>Seznam!D122</f>
        <v>2007</v>
      </c>
      <c r="E23" s="101" t="str">
        <f>Seznam!E122</f>
        <v>Sportunion Rauris</v>
      </c>
      <c r="F23" s="182" t="str">
        <f>Seznam!F122</f>
        <v>AUT</v>
      </c>
      <c r="G23" s="103">
        <f>'Z8'!X11</f>
        <v>1.1000000000000001</v>
      </c>
      <c r="H23" s="103">
        <f>'Z8'!Y11</f>
        <v>2.6499999999999995</v>
      </c>
      <c r="I23" s="102">
        <f>'Z8'!Z11</f>
        <v>0</v>
      </c>
      <c r="J23" s="104">
        <f>'Z8'!AA11</f>
        <v>3.7499999999999996</v>
      </c>
      <c r="K23" s="113" t="str">
        <f>'Z8'!W33</f>
        <v>míč</v>
      </c>
      <c r="L23" s="103">
        <f>'Z8'!X33</f>
        <v>2.2999999999999998</v>
      </c>
      <c r="M23" s="103">
        <f>'Z8'!Y33</f>
        <v>3.4499999999999997</v>
      </c>
      <c r="N23" s="102">
        <f>'Z8'!Z33</f>
        <v>0</v>
      </c>
      <c r="O23" s="104">
        <f>'Z8'!AA33</f>
        <v>5.75</v>
      </c>
      <c r="P23" s="295">
        <f>'Z8'!AB33</f>
        <v>9.5</v>
      </c>
    </row>
    <row r="24" spans="1:16" s="100" customFormat="1" ht="16.5">
      <c r="A24" s="382">
        <v>11</v>
      </c>
      <c r="B24" s="182">
        <v>8</v>
      </c>
      <c r="C24" s="183" t="str">
        <f>Seznam!C127</f>
        <v>Štěpánová Adéla</v>
      </c>
      <c r="D24" s="85">
        <f>Seznam!D127</f>
        <v>0</v>
      </c>
      <c r="E24" s="101" t="str">
        <f>Seznam!E127</f>
        <v>TJ Bohemians Praha</v>
      </c>
      <c r="F24" s="182" t="str">
        <f>Seznam!F127</f>
        <v>CZE</v>
      </c>
      <c r="G24" s="103">
        <f>'Z8'!X16</f>
        <v>1.7</v>
      </c>
      <c r="H24" s="103">
        <f>'Z8'!Y16</f>
        <v>3.2499999999999991</v>
      </c>
      <c r="I24" s="102">
        <f>'Z8'!Z16</f>
        <v>0.3</v>
      </c>
      <c r="J24" s="104">
        <f>'Z8'!AA16</f>
        <v>4.6499999999999995</v>
      </c>
      <c r="K24" s="113" t="str">
        <f>'Z8'!W38</f>
        <v>obruč</v>
      </c>
      <c r="L24" s="103">
        <f>'Z8'!X38</f>
        <v>1.9000000000000001</v>
      </c>
      <c r="M24" s="103">
        <f>'Z8'!Y38</f>
        <v>2.7</v>
      </c>
      <c r="N24" s="102">
        <f>'Z8'!Z38</f>
        <v>0</v>
      </c>
      <c r="O24" s="104">
        <f>'Z8'!AA38</f>
        <v>4.6000000000000005</v>
      </c>
      <c r="P24" s="295">
        <f>'Z8'!AB38</f>
        <v>9.25</v>
      </c>
    </row>
    <row r="25" spans="1:16" s="100" customFormat="1" ht="16.5">
      <c r="A25" s="382">
        <v>12</v>
      </c>
      <c r="B25" s="182">
        <v>19</v>
      </c>
      <c r="C25" s="183" t="str">
        <f>Seznam!C138</f>
        <v>Deimová Annna</v>
      </c>
      <c r="D25" s="85">
        <f>Seznam!D138</f>
        <v>2007</v>
      </c>
      <c r="E25" s="101" t="str">
        <f>Seznam!E138</f>
        <v>GSK Tábor</v>
      </c>
      <c r="F25" s="182" t="str">
        <f>Seznam!F138</f>
        <v>CZE</v>
      </c>
      <c r="G25" s="103">
        <f>'Z8'!X27</f>
        <v>1</v>
      </c>
      <c r="H25" s="103">
        <f>'Z8'!Y27</f>
        <v>3.7</v>
      </c>
      <c r="I25" s="102">
        <f>'Z8'!Z27</f>
        <v>0</v>
      </c>
      <c r="J25" s="104">
        <f>'Z8'!AA27</f>
        <v>4.7</v>
      </c>
      <c r="K25" s="113">
        <f>'Z8'!W49</f>
        <v>0</v>
      </c>
      <c r="L25" s="103">
        <f>'Z8'!X49</f>
        <v>1.2</v>
      </c>
      <c r="M25" s="103">
        <f>'Z8'!Y49</f>
        <v>2.8499999999999996</v>
      </c>
      <c r="N25" s="102">
        <f>'Z8'!Z49</f>
        <v>0</v>
      </c>
      <c r="O25" s="104">
        <f>'Z8'!AA49</f>
        <v>4.05</v>
      </c>
      <c r="P25" s="295">
        <f>'Z8'!AB49</f>
        <v>8.75</v>
      </c>
    </row>
    <row r="26" spans="1:16" s="100" customFormat="1" ht="16.5">
      <c r="A26" s="382">
        <v>13</v>
      </c>
      <c r="B26" s="182">
        <v>13</v>
      </c>
      <c r="C26" s="183" t="str">
        <f>Seznam!C132</f>
        <v>Spálenková Ella</v>
      </c>
      <c r="D26" s="85">
        <f>Seznam!D132</f>
        <v>2007</v>
      </c>
      <c r="E26" s="101" t="str">
        <f>Seznam!E132</f>
        <v>GSK Tábor</v>
      </c>
      <c r="F26" s="182" t="str">
        <f>Seznam!F132</f>
        <v>CZE</v>
      </c>
      <c r="G26" s="103">
        <f>'Z8'!X21</f>
        <v>0.7</v>
      </c>
      <c r="H26" s="103">
        <f>'Z8'!Y21</f>
        <v>2.7</v>
      </c>
      <c r="I26" s="102">
        <f>'Z8'!Z21</f>
        <v>0</v>
      </c>
      <c r="J26" s="104">
        <f>'Z8'!AA21</f>
        <v>3.4000000000000004</v>
      </c>
      <c r="K26" s="113" t="str">
        <f>'Z8'!W43</f>
        <v>obruč</v>
      </c>
      <c r="L26" s="103">
        <f>'Z8'!X43</f>
        <v>2.2000000000000002</v>
      </c>
      <c r="M26" s="103">
        <f>'Z8'!Y43</f>
        <v>3</v>
      </c>
      <c r="N26" s="102">
        <f>'Z8'!Z43</f>
        <v>0</v>
      </c>
      <c r="O26" s="104">
        <f>'Z8'!AA43</f>
        <v>5.2</v>
      </c>
      <c r="P26" s="295">
        <f>'Z8'!AB43</f>
        <v>8.6000000000000014</v>
      </c>
    </row>
    <row r="27" spans="1:16" s="100" customFormat="1" ht="16.5">
      <c r="A27" s="382" t="s">
        <v>1621</v>
      </c>
      <c r="B27" s="182">
        <v>17</v>
      </c>
      <c r="C27" s="183" t="str">
        <f>Seznam!C136</f>
        <v>Svancer Wanda</v>
      </c>
      <c r="D27" s="85">
        <f>Seznam!D136</f>
        <v>2006</v>
      </c>
      <c r="E27" s="101" t="str">
        <f>Seznam!E136</f>
        <v>Sportunion Rauris</v>
      </c>
      <c r="F27" s="182" t="str">
        <f>Seznam!F136</f>
        <v>AUT</v>
      </c>
      <c r="G27" s="103">
        <f>'Z8'!X25</f>
        <v>0.7</v>
      </c>
      <c r="H27" s="103">
        <f>'Z8'!Y25</f>
        <v>2.0499999999999998</v>
      </c>
      <c r="I27" s="102">
        <f>'Z8'!Z25</f>
        <v>0</v>
      </c>
      <c r="J27" s="104">
        <f>'Z8'!AA25</f>
        <v>2.75</v>
      </c>
      <c r="K27" s="113" t="str">
        <f>'Z8'!W47</f>
        <v>míč</v>
      </c>
      <c r="L27" s="103">
        <f>'Z8'!X47</f>
        <v>1.2999999999999998</v>
      </c>
      <c r="M27" s="103">
        <f>'Z8'!Y47</f>
        <v>3.4000000000000004</v>
      </c>
      <c r="N27" s="102">
        <f>'Z8'!Z47</f>
        <v>0</v>
      </c>
      <c r="O27" s="104">
        <f>'Z8'!AA47</f>
        <v>4.7</v>
      </c>
      <c r="P27" s="295">
        <f>'Z8'!AB47</f>
        <v>7.45</v>
      </c>
    </row>
    <row r="28" spans="1:16" s="100" customFormat="1" ht="16.5">
      <c r="A28" s="382" t="s">
        <v>1621</v>
      </c>
      <c r="B28" s="182">
        <v>18</v>
      </c>
      <c r="C28" s="183" t="str">
        <f>Seznam!C137</f>
        <v>Bouzková Barbora</v>
      </c>
      <c r="D28" s="85">
        <f>Seznam!D137</f>
        <v>2006</v>
      </c>
      <c r="E28" s="101" t="str">
        <f>Seznam!E137</f>
        <v>T.J. Sokol Plzeň IV</v>
      </c>
      <c r="F28" s="182" t="str">
        <f>Seznam!F137</f>
        <v>CZE</v>
      </c>
      <c r="G28" s="103">
        <f>'Z8'!X26</f>
        <v>1</v>
      </c>
      <c r="H28" s="103">
        <f>'Z8'!Y26</f>
        <v>3.8499999999999996</v>
      </c>
      <c r="I28" s="102">
        <f>'Z8'!Z26</f>
        <v>0</v>
      </c>
      <c r="J28" s="104">
        <f>'Z8'!AA26</f>
        <v>4.8499999999999996</v>
      </c>
      <c r="K28" s="113" t="str">
        <f>'Z8'!W48</f>
        <v>míč</v>
      </c>
      <c r="L28" s="103">
        <f>'Z8'!X48</f>
        <v>0.7</v>
      </c>
      <c r="M28" s="103">
        <f>'Z8'!Y48</f>
        <v>1.9000000000000004</v>
      </c>
      <c r="N28" s="102">
        <f>'Z8'!Z48</f>
        <v>0</v>
      </c>
      <c r="O28" s="104">
        <f>'Z8'!AA48</f>
        <v>2.6000000000000005</v>
      </c>
      <c r="P28" s="295">
        <f>'Z8'!AB48</f>
        <v>7.45</v>
      </c>
    </row>
    <row r="29" spans="1:16" s="100" customFormat="1" ht="16.5">
      <c r="A29" s="382">
        <v>16</v>
      </c>
      <c r="B29" s="182">
        <f>Seznam!B120</f>
        <v>1</v>
      </c>
      <c r="C29" s="183" t="str">
        <f>Seznam!C120</f>
        <v>Bodolló Anna</v>
      </c>
      <c r="D29" s="85">
        <f>Seznam!D120</f>
        <v>2006</v>
      </c>
      <c r="E29" s="101" t="str">
        <f>Seznam!E120</f>
        <v>SK GymŠarm Plzeň</v>
      </c>
      <c r="F29" s="182" t="str">
        <f>Seznam!F120</f>
        <v>CZE</v>
      </c>
      <c r="G29" s="103">
        <f>'Z8'!X9</f>
        <v>1.3</v>
      </c>
      <c r="H29" s="103">
        <f>'Z8'!Y9</f>
        <v>2.0499999999999998</v>
      </c>
      <c r="I29" s="102">
        <f>'Z8'!Z9</f>
        <v>0</v>
      </c>
      <c r="J29" s="104">
        <f>'Z8'!AA9</f>
        <v>3.3499999999999996</v>
      </c>
      <c r="K29" s="113" t="str">
        <f>'Z8'!W31</f>
        <v>obruč</v>
      </c>
      <c r="L29" s="103">
        <f>'Z8'!X31</f>
        <v>1.4</v>
      </c>
      <c r="M29" s="103">
        <f>'Z8'!Y31</f>
        <v>2.5000000000000004</v>
      </c>
      <c r="N29" s="102">
        <f>'Z8'!Z31</f>
        <v>0</v>
      </c>
      <c r="O29" s="104">
        <f>'Z8'!AA31</f>
        <v>3.9000000000000004</v>
      </c>
      <c r="P29" s="295">
        <f>'Z8'!AB31</f>
        <v>7.25</v>
      </c>
    </row>
    <row r="30" spans="1:16" s="100" customFormat="1" ht="16.5">
      <c r="A30" s="382">
        <v>17</v>
      </c>
      <c r="B30" s="182">
        <v>15</v>
      </c>
      <c r="C30" s="183" t="str">
        <f>Seznam!C134</f>
        <v>Petrenko Taysina</v>
      </c>
      <c r="D30" s="85">
        <f>Seznam!D134</f>
        <v>0</v>
      </c>
      <c r="E30" s="101" t="str">
        <f>Seznam!E134</f>
        <v>TJ Bohemians Praha</v>
      </c>
      <c r="F30" s="182" t="str">
        <f>Seznam!F134</f>
        <v>CZE</v>
      </c>
      <c r="G30" s="103">
        <f>'Z8'!X23</f>
        <v>1</v>
      </c>
      <c r="H30" s="103">
        <f>'Z8'!Y23</f>
        <v>2.3500000000000005</v>
      </c>
      <c r="I30" s="102">
        <f>'Z8'!Z23</f>
        <v>0</v>
      </c>
      <c r="J30" s="104">
        <f>'Z8'!AA23</f>
        <v>3.3500000000000005</v>
      </c>
      <c r="K30" s="113" t="str">
        <f>'Z8'!W45</f>
        <v>míč</v>
      </c>
      <c r="L30" s="103">
        <f>'Z8'!X45</f>
        <v>0.8</v>
      </c>
      <c r="M30" s="103">
        <f>'Z8'!Y45</f>
        <v>2.8000000000000003</v>
      </c>
      <c r="N30" s="102">
        <f>'Z8'!Z45</f>
        <v>0</v>
      </c>
      <c r="O30" s="104">
        <f>'Z8'!AA45</f>
        <v>3.6000000000000005</v>
      </c>
      <c r="P30" s="295">
        <f>'Z8'!AB45</f>
        <v>6.9500000000000011</v>
      </c>
    </row>
    <row r="31" spans="1:16" s="100" customFormat="1" ht="16.5">
      <c r="A31" s="182">
        <v>18</v>
      </c>
      <c r="B31" s="182">
        <v>12</v>
      </c>
      <c r="C31" s="183" t="str">
        <f>Seznam!C131</f>
        <v>Millet Estelle</v>
      </c>
      <c r="D31" s="85">
        <f>Seznam!D131</f>
        <v>0</v>
      </c>
      <c r="E31" s="101" t="str">
        <f>Seznam!E131</f>
        <v>TJ Bohemians Praha</v>
      </c>
      <c r="F31" s="182" t="str">
        <f>Seznam!F131</f>
        <v>CZE</v>
      </c>
      <c r="G31" s="103">
        <f>'Z8'!X20</f>
        <v>1.2</v>
      </c>
      <c r="H31" s="103">
        <f>'Z8'!Y20</f>
        <v>2.5999999999999996</v>
      </c>
      <c r="I31" s="102">
        <f>'Z8'!Z20</f>
        <v>0</v>
      </c>
      <c r="J31" s="104">
        <f>'Z8'!AA20</f>
        <v>3.8</v>
      </c>
      <c r="K31" s="113" t="str">
        <f>'Z8'!W42</f>
        <v>obruč</v>
      </c>
      <c r="L31" s="103">
        <f>'Z8'!X42</f>
        <v>0.60000000000000009</v>
      </c>
      <c r="M31" s="103">
        <f>'Z8'!Y42</f>
        <v>0.89999999999999947</v>
      </c>
      <c r="N31" s="102">
        <f>'Z8'!Z42</f>
        <v>0</v>
      </c>
      <c r="O31" s="104">
        <f>'Z8'!AA42</f>
        <v>1.4999999999999996</v>
      </c>
      <c r="P31" s="295">
        <f>'Z8'!AB42</f>
        <v>5.2999999999999989</v>
      </c>
    </row>
    <row r="32" spans="1:16" s="100" customFormat="1" ht="16.5">
      <c r="A32" s="182">
        <v>19</v>
      </c>
      <c r="B32" s="182">
        <v>6</v>
      </c>
      <c r="C32" s="183" t="str">
        <f>Seznam!C125</f>
        <v>Špalová Klára</v>
      </c>
      <c r="D32" s="85">
        <f>Seznam!D125</f>
        <v>2007</v>
      </c>
      <c r="E32" s="101" t="str">
        <f>Seznam!E125</f>
        <v>SK GymŠarm Plzeň</v>
      </c>
      <c r="F32" s="182" t="str">
        <f>Seznam!F125</f>
        <v>CZE</v>
      </c>
      <c r="G32" s="103">
        <f>'Z8'!X14</f>
        <v>0.7</v>
      </c>
      <c r="H32" s="103">
        <f>'Z8'!Y14</f>
        <v>1.7000000000000002</v>
      </c>
      <c r="I32" s="102">
        <f>'Z8'!Z14</f>
        <v>0</v>
      </c>
      <c r="J32" s="104">
        <f>'Z8'!AA14</f>
        <v>2.4000000000000004</v>
      </c>
      <c r="K32" s="113" t="str">
        <f>'Z8'!W36</f>
        <v>obruč</v>
      </c>
      <c r="L32" s="103">
        <f>'Z8'!X36</f>
        <v>0.8</v>
      </c>
      <c r="M32" s="103">
        <f>'Z8'!Y36</f>
        <v>0.5</v>
      </c>
      <c r="N32" s="102">
        <f>'Z8'!Z36</f>
        <v>0</v>
      </c>
      <c r="O32" s="104">
        <f>'Z8'!AA36</f>
        <v>1.3</v>
      </c>
      <c r="P32" s="295">
        <f>'Z8'!AB36</f>
        <v>3.7</v>
      </c>
    </row>
  </sheetData>
  <sortState ref="B14:P32">
    <sortCondition descending="1" ref="P14:P32"/>
  </sortState>
  <mergeCells count="7">
    <mergeCell ref="K11:K12"/>
    <mergeCell ref="A1:K1"/>
    <mergeCell ref="A3:K3"/>
    <mergeCell ref="A5:K5"/>
    <mergeCell ref="A7:K7"/>
    <mergeCell ref="G10:J10"/>
    <mergeCell ref="K10:O10"/>
  </mergeCells>
  <printOptions horizontalCentered="1"/>
  <pageMargins left="0.19685039370078741" right="0.19685039370078741" top="0.78740157480314965" bottom="0.19685039370078741" header="0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opLeftCell="A10" workbookViewId="0">
      <selection activeCell="B10" sqref="B10"/>
    </sheetView>
  </sheetViews>
  <sheetFormatPr defaultRowHeight="12.75"/>
  <cols>
    <col min="1" max="1" width="10.7109375" customWidth="1"/>
    <col min="2" max="2" width="29.5703125" customWidth="1"/>
    <col min="3" max="3" width="7.140625" bestFit="1" customWidth="1"/>
    <col min="4" max="4" width="51.28515625" bestFit="1" customWidth="1"/>
    <col min="5" max="5" width="6.28515625" customWidth="1"/>
    <col min="6" max="15" width="10.7109375" style="32" customWidth="1"/>
    <col min="16" max="17" width="10.7109375" customWidth="1"/>
  </cols>
  <sheetData>
    <row r="1" spans="1:17" ht="22.5">
      <c r="A1" s="1" t="s">
        <v>1052</v>
      </c>
      <c r="B1" s="4"/>
      <c r="C1" s="1"/>
      <c r="D1" s="427" t="s">
        <v>1410</v>
      </c>
      <c r="E1" s="427"/>
      <c r="F1" s="427"/>
      <c r="G1" s="115"/>
      <c r="H1" s="115"/>
      <c r="I1" s="426" t="s">
        <v>1411</v>
      </c>
      <c r="J1" s="426"/>
      <c r="K1" s="115"/>
      <c r="L1" s="115"/>
      <c r="M1" s="115"/>
      <c r="N1" s="115"/>
      <c r="O1" s="1"/>
      <c r="P1" s="3"/>
    </row>
    <row r="2" spans="1:17" ht="22.5">
      <c r="A2" s="1"/>
      <c r="B2" s="4"/>
      <c r="C2" s="1"/>
      <c r="D2" s="115"/>
      <c r="E2" s="115"/>
      <c r="F2" s="115"/>
      <c r="G2" s="115"/>
      <c r="H2" s="115"/>
      <c r="I2" s="115"/>
      <c r="J2" s="116" t="s">
        <v>197</v>
      </c>
      <c r="K2" s="115"/>
      <c r="L2" s="115"/>
      <c r="M2" s="115"/>
      <c r="N2" s="115"/>
      <c r="O2" s="1"/>
      <c r="P2" s="3"/>
    </row>
    <row r="3" spans="1:17" ht="23.25" thickBot="1">
      <c r="A3" s="315" t="str">
        <f>__kat0</f>
        <v>1.kategorie - Naděje nejmladší, ročník 2012</v>
      </c>
      <c r="B3" s="1"/>
      <c r="C3" s="4"/>
      <c r="D3" s="8"/>
      <c r="E3" s="8"/>
      <c r="F3" s="4"/>
      <c r="G3" s="1"/>
      <c r="H3" s="1"/>
      <c r="I3" s="1"/>
      <c r="J3" s="1"/>
      <c r="K3" s="118"/>
      <c r="L3"/>
      <c r="M3"/>
      <c r="N3"/>
      <c r="O3"/>
      <c r="Q3" s="118"/>
    </row>
    <row r="4" spans="1:17" ht="16.5" thickTop="1">
      <c r="A4" s="435" t="s">
        <v>0</v>
      </c>
      <c r="B4" s="428" t="s">
        <v>1</v>
      </c>
      <c r="C4" s="438" t="s">
        <v>2</v>
      </c>
      <c r="D4" s="430" t="s">
        <v>3</v>
      </c>
      <c r="E4" s="424" t="s">
        <v>4</v>
      </c>
      <c r="F4" s="428" t="str">
        <f>Kat0S1</f>
        <v>sestava bez náčiní</v>
      </c>
      <c r="G4" s="429">
        <v>0</v>
      </c>
      <c r="H4" s="429">
        <v>0</v>
      </c>
      <c r="I4" s="430">
        <v>0</v>
      </c>
      <c r="J4" s="433" t="s">
        <v>1053</v>
      </c>
      <c r="K4"/>
      <c r="L4"/>
      <c r="M4"/>
      <c r="N4"/>
      <c r="O4"/>
    </row>
    <row r="5" spans="1:17" ht="16.5" customHeight="1" thickBot="1">
      <c r="A5" s="436">
        <v>0</v>
      </c>
      <c r="B5" s="437">
        <v>0</v>
      </c>
      <c r="C5" s="439">
        <v>0</v>
      </c>
      <c r="D5" s="440">
        <v>0</v>
      </c>
      <c r="E5" s="425">
        <v>0</v>
      </c>
      <c r="F5" s="119" t="s">
        <v>8</v>
      </c>
      <c r="G5" s="119" t="s">
        <v>11</v>
      </c>
      <c r="H5" s="119" t="s">
        <v>5</v>
      </c>
      <c r="I5" s="314" t="s">
        <v>6</v>
      </c>
      <c r="J5" s="434"/>
      <c r="K5"/>
      <c r="L5"/>
      <c r="M5"/>
      <c r="N5"/>
      <c r="O5"/>
    </row>
    <row r="6" spans="1:17" ht="30" customHeight="1" thickTop="1">
      <c r="A6" s="335">
        <f>Seznam!B2</f>
        <v>1</v>
      </c>
      <c r="B6" s="329" t="str">
        <f>Seznam!C2</f>
        <v>Demjan Kristina</v>
      </c>
      <c r="C6" s="121">
        <f>Seznam!D2</f>
        <v>2012</v>
      </c>
      <c r="D6" s="336" t="str">
        <f>Seznam!E2</f>
        <v>SK Provo Brno</v>
      </c>
      <c r="E6" s="173" t="str">
        <f>Seznam!F2</f>
        <v>CZE</v>
      </c>
      <c r="F6" s="266"/>
      <c r="G6" s="326"/>
      <c r="H6" s="326"/>
      <c r="I6" s="327"/>
      <c r="J6" s="326"/>
      <c r="K6"/>
      <c r="L6"/>
      <c r="M6"/>
      <c r="N6"/>
      <c r="O6"/>
    </row>
    <row r="7" spans="1:17" ht="30" customHeight="1">
      <c r="A7" s="335">
        <f>Seznam!B3</f>
        <v>3</v>
      </c>
      <c r="B7" s="329" t="str">
        <f>Seznam!C3</f>
        <v>Herzog Johanna</v>
      </c>
      <c r="C7" s="121">
        <f>Seznam!D3</f>
        <v>2012</v>
      </c>
      <c r="D7" s="336" t="str">
        <f>Seznam!E3</f>
        <v>Sportunion Rauris</v>
      </c>
      <c r="E7" s="173" t="str">
        <f>Seznam!F3</f>
        <v>AUT</v>
      </c>
      <c r="F7" s="266"/>
      <c r="G7" s="326"/>
      <c r="H7" s="326"/>
      <c r="I7" s="327"/>
      <c r="J7" s="326"/>
      <c r="K7"/>
      <c r="L7"/>
      <c r="M7"/>
      <c r="N7"/>
      <c r="O7"/>
    </row>
    <row r="8" spans="1:17" ht="30" customHeight="1">
      <c r="A8" s="335">
        <f>Seznam!B4</f>
        <v>4</v>
      </c>
      <c r="B8" s="329" t="s">
        <v>1597</v>
      </c>
      <c r="C8" s="121">
        <f>Seznam!D4</f>
        <v>2012</v>
      </c>
      <c r="D8" s="336" t="str">
        <f>Seznam!E4</f>
        <v>RG Proactive Milevsko</v>
      </c>
      <c r="E8" s="173" t="str">
        <f>Seznam!F4</f>
        <v>CZE</v>
      </c>
      <c r="F8" s="266"/>
      <c r="G8" s="326"/>
      <c r="H8" s="326"/>
      <c r="I8" s="327"/>
      <c r="J8" s="326"/>
      <c r="K8"/>
      <c r="L8"/>
      <c r="M8"/>
      <c r="N8"/>
      <c r="O8"/>
    </row>
    <row r="9" spans="1:17" ht="30" customHeight="1" thickBot="1">
      <c r="A9" s="417">
        <f>Seznam!B5</f>
        <v>6</v>
      </c>
      <c r="B9" s="330" t="str">
        <f>Seznam!C5</f>
        <v>Pintová Andrea</v>
      </c>
      <c r="C9" s="123">
        <f>Seznam!D5</f>
        <v>2012</v>
      </c>
      <c r="D9" s="418" t="str">
        <f>Seznam!E5</f>
        <v>RG Proactive Milevsko</v>
      </c>
      <c r="E9" s="411" t="str">
        <f>Seznam!F5</f>
        <v>CZE</v>
      </c>
      <c r="F9" s="412"/>
      <c r="G9" s="328"/>
      <c r="H9" s="328"/>
      <c r="I9" s="413"/>
      <c r="J9" s="328"/>
      <c r="K9"/>
      <c r="L9"/>
      <c r="M9"/>
      <c r="N9"/>
      <c r="O9"/>
    </row>
    <row r="10" spans="1:17" ht="52.5" customHeight="1" thickTop="1">
      <c r="A10" s="316"/>
      <c r="B10" s="317"/>
      <c r="C10" s="318"/>
      <c r="D10" s="319"/>
      <c r="E10" s="129"/>
      <c r="F10" s="125"/>
      <c r="G10" s="125"/>
      <c r="H10" s="125"/>
      <c r="I10" s="125"/>
      <c r="J10" s="125"/>
      <c r="K10"/>
      <c r="L10"/>
      <c r="M10"/>
      <c r="N10"/>
      <c r="O10"/>
    </row>
    <row r="11" spans="1:17" ht="23.25" thickBot="1">
      <c r="A11" s="117" t="s">
        <v>1422</v>
      </c>
      <c r="B11" s="1"/>
      <c r="C11" s="4"/>
      <c r="D11" s="8"/>
      <c r="E11" s="8"/>
      <c r="F11" s="4"/>
      <c r="G11" s="1"/>
      <c r="H11" s="1"/>
      <c r="I11" s="1"/>
      <c r="J11" s="1"/>
      <c r="K11" s="118"/>
      <c r="L11"/>
      <c r="M11"/>
      <c r="N11"/>
      <c r="O11"/>
      <c r="Q11" s="118"/>
    </row>
    <row r="12" spans="1:17" ht="16.5" thickTop="1">
      <c r="A12" s="435" t="s">
        <v>0</v>
      </c>
      <c r="B12" s="428" t="s">
        <v>1</v>
      </c>
      <c r="C12" s="438" t="s">
        <v>2</v>
      </c>
      <c r="D12" s="430" t="s">
        <v>3</v>
      </c>
      <c r="E12" s="424" t="s">
        <v>4</v>
      </c>
      <c r="F12" s="428" t="s">
        <v>1036</v>
      </c>
      <c r="G12" s="429">
        <v>0</v>
      </c>
      <c r="H12" s="429">
        <v>0</v>
      </c>
      <c r="I12" s="430">
        <v>0</v>
      </c>
      <c r="J12" s="431" t="s">
        <v>1053</v>
      </c>
      <c r="K12"/>
      <c r="L12"/>
      <c r="M12"/>
      <c r="N12"/>
      <c r="O12"/>
    </row>
    <row r="13" spans="1:17" ht="16.5" customHeight="1" thickBot="1">
      <c r="A13" s="436">
        <v>0</v>
      </c>
      <c r="B13" s="437">
        <v>0</v>
      </c>
      <c r="C13" s="439">
        <v>0</v>
      </c>
      <c r="D13" s="440">
        <v>0</v>
      </c>
      <c r="E13" s="425">
        <v>0</v>
      </c>
      <c r="F13" s="119" t="s">
        <v>8</v>
      </c>
      <c r="G13" s="119" t="s">
        <v>11</v>
      </c>
      <c r="H13" s="119" t="s">
        <v>5</v>
      </c>
      <c r="I13" s="314" t="s">
        <v>6</v>
      </c>
      <c r="J13" s="432"/>
      <c r="K13"/>
      <c r="L13"/>
      <c r="M13"/>
      <c r="N13"/>
      <c r="O13"/>
    </row>
    <row r="14" spans="1:17" ht="30" customHeight="1" thickTop="1">
      <c r="A14" s="263">
        <f>Seznam!B6</f>
        <v>1</v>
      </c>
      <c r="B14" s="264" t="str">
        <f>Seznam!C6</f>
        <v>Lidinská Valerie</v>
      </c>
      <c r="C14" s="122">
        <f>Seznam!D6</f>
        <v>2011</v>
      </c>
      <c r="D14" s="265" t="str">
        <f>Seznam!E6</f>
        <v>TJSK PRAGUE</v>
      </c>
      <c r="E14" s="180" t="str">
        <f>Seznam!F6</f>
        <v>CZE</v>
      </c>
      <c r="F14" s="266"/>
      <c r="G14" s="267"/>
      <c r="H14" s="267"/>
      <c r="I14" s="268"/>
      <c r="J14" s="269"/>
      <c r="K14"/>
      <c r="L14"/>
      <c r="M14"/>
      <c r="N14"/>
      <c r="O14"/>
    </row>
    <row r="15" spans="1:17" ht="30" customHeight="1">
      <c r="A15" s="263">
        <f>Seznam!B7</f>
        <v>2</v>
      </c>
      <c r="B15" s="264" t="str">
        <f>Seznam!C7</f>
        <v>Marešová Lucie</v>
      </c>
      <c r="C15" s="122">
        <f>Seznam!D7</f>
        <v>2011</v>
      </c>
      <c r="D15" s="265" t="str">
        <f>Seznam!E7</f>
        <v>T.J. Sokol Plzeň IV</v>
      </c>
      <c r="E15" s="180" t="str">
        <f>Seznam!F7</f>
        <v>CZE</v>
      </c>
      <c r="F15" s="266"/>
      <c r="G15" s="267"/>
      <c r="H15" s="267"/>
      <c r="I15" s="268"/>
      <c r="J15" s="269"/>
      <c r="K15"/>
      <c r="L15"/>
      <c r="M15"/>
      <c r="N15"/>
      <c r="O15"/>
    </row>
    <row r="16" spans="1:17" ht="30" customHeight="1">
      <c r="A16" s="263">
        <f>Seznam!B8</f>
        <v>3</v>
      </c>
      <c r="B16" s="264" t="str">
        <f>Seznam!C8</f>
        <v>Němcová Evelyn</v>
      </c>
      <c r="C16" s="122">
        <f>Seznam!D8</f>
        <v>2011</v>
      </c>
      <c r="D16" s="265" t="str">
        <f>Seznam!E8</f>
        <v>SK Provo Brno</v>
      </c>
      <c r="E16" s="180" t="str">
        <f>Seznam!F8</f>
        <v>CZE</v>
      </c>
      <c r="F16" s="266"/>
      <c r="G16" s="267"/>
      <c r="H16" s="267"/>
      <c r="I16" s="268"/>
      <c r="J16" s="269"/>
      <c r="K16"/>
      <c r="L16"/>
      <c r="M16"/>
      <c r="N16"/>
      <c r="O16"/>
    </row>
    <row r="17" spans="1:15" ht="30" customHeight="1">
      <c r="A17" s="263">
        <f>Seznam!B9</f>
        <v>4</v>
      </c>
      <c r="B17" s="264" t="str">
        <f>Seznam!C9</f>
        <v>Barošová Tereza</v>
      </c>
      <c r="C17" s="122">
        <f>Seznam!D9</f>
        <v>2011</v>
      </c>
      <c r="D17" s="265" t="str">
        <f>Seznam!E9</f>
        <v>TJ Bohemians Praha</v>
      </c>
      <c r="E17" s="180" t="str">
        <f>Seznam!F9</f>
        <v>CZE</v>
      </c>
      <c r="F17" s="266"/>
      <c r="G17" s="267"/>
      <c r="H17" s="267"/>
      <c r="I17" s="268"/>
      <c r="J17" s="269"/>
      <c r="K17"/>
      <c r="L17"/>
      <c r="M17"/>
      <c r="N17"/>
      <c r="O17"/>
    </row>
    <row r="18" spans="1:15" ht="30" customHeight="1">
      <c r="A18" s="263">
        <f>Seznam!B10</f>
        <v>6</v>
      </c>
      <c r="B18" s="264" t="str">
        <f>Seznam!C10</f>
        <v>Nováková Sofie</v>
      </c>
      <c r="C18" s="122">
        <f>Seznam!D10</f>
        <v>2011</v>
      </c>
      <c r="D18" s="265" t="str">
        <f>Seznam!E10</f>
        <v>RG ESPRIT Jihlava</v>
      </c>
      <c r="E18" s="180" t="str">
        <f>Seznam!F10</f>
        <v>CZE</v>
      </c>
      <c r="F18" s="266"/>
      <c r="G18" s="267"/>
      <c r="H18" s="267"/>
      <c r="I18" s="268"/>
      <c r="J18" s="269"/>
      <c r="K18"/>
      <c r="L18"/>
      <c r="M18"/>
      <c r="N18"/>
      <c r="O18"/>
    </row>
    <row r="19" spans="1:15" ht="30" customHeight="1">
      <c r="A19" s="263">
        <f>Seznam!B11</f>
        <v>7</v>
      </c>
      <c r="B19" s="264" t="str">
        <f>Seznam!C11</f>
        <v>Raučiková Magdaléna</v>
      </c>
      <c r="C19" s="122">
        <f>Seznam!D11</f>
        <v>2011</v>
      </c>
      <c r="D19" s="265" t="str">
        <f>Seznam!E11</f>
        <v>RGC Karlovy Vary</v>
      </c>
      <c r="E19" s="180" t="str">
        <f>Seznam!F11</f>
        <v>CZE</v>
      </c>
      <c r="F19" s="266"/>
      <c r="G19" s="267"/>
      <c r="H19" s="267"/>
      <c r="I19" s="268"/>
      <c r="J19" s="269"/>
      <c r="K19"/>
      <c r="L19"/>
      <c r="M19"/>
      <c r="N19"/>
      <c r="O19"/>
    </row>
    <row r="20" spans="1:15" ht="30" customHeight="1">
      <c r="A20" s="263">
        <f>Seznam!B12</f>
        <v>8</v>
      </c>
      <c r="B20" s="264" t="str">
        <f>Seznam!C12</f>
        <v>Kozych Milana</v>
      </c>
      <c r="C20" s="122">
        <f>Seznam!D12</f>
        <v>2011</v>
      </c>
      <c r="D20" s="265" t="str">
        <f>Seznam!E12</f>
        <v>TJSK PRAGUE</v>
      </c>
      <c r="E20" s="180" t="str">
        <f>Seznam!F12</f>
        <v>CZE</v>
      </c>
      <c r="F20" s="266"/>
      <c r="G20" s="267"/>
      <c r="H20" s="267"/>
      <c r="I20" s="268"/>
      <c r="J20" s="269"/>
      <c r="K20"/>
      <c r="L20"/>
      <c r="M20"/>
      <c r="N20"/>
      <c r="O20"/>
    </row>
    <row r="21" spans="1:15" ht="30" customHeight="1">
      <c r="A21" s="263">
        <f>Seznam!B13</f>
        <v>9</v>
      </c>
      <c r="B21" s="264" t="str">
        <f>Seznam!C13</f>
        <v>Filipová Eliška</v>
      </c>
      <c r="C21" s="122">
        <f>Seznam!D13</f>
        <v>2011</v>
      </c>
      <c r="D21" s="265" t="str">
        <f>Seznam!E13</f>
        <v>RG Proactive Milevsko</v>
      </c>
      <c r="E21" s="180" t="str">
        <f>Seznam!F13</f>
        <v>CZE</v>
      </c>
      <c r="F21" s="266"/>
      <c r="G21" s="267"/>
      <c r="H21" s="267"/>
      <c r="I21" s="268"/>
      <c r="J21" s="269"/>
      <c r="K21"/>
      <c r="L21"/>
      <c r="M21"/>
      <c r="N21"/>
      <c r="O21"/>
    </row>
    <row r="22" spans="1:15" ht="30" customHeight="1">
      <c r="A22" s="263">
        <f>Seznam!B14</f>
        <v>10</v>
      </c>
      <c r="B22" s="264" t="str">
        <f>Seznam!C14</f>
        <v>Bojdová Anna</v>
      </c>
      <c r="C22" s="122">
        <f>Seznam!D14</f>
        <v>2011</v>
      </c>
      <c r="D22" s="265" t="str">
        <f>Seznam!E14</f>
        <v>SK Provo Brno</v>
      </c>
      <c r="E22" s="180" t="str">
        <f>Seznam!F14</f>
        <v>CZE</v>
      </c>
      <c r="F22" s="266"/>
      <c r="G22" s="267"/>
      <c r="H22" s="267"/>
      <c r="I22" s="268"/>
      <c r="J22" s="269"/>
      <c r="K22"/>
      <c r="L22"/>
      <c r="M22"/>
      <c r="N22"/>
      <c r="O22"/>
    </row>
    <row r="23" spans="1:15" ht="30" customHeight="1">
      <c r="A23" s="263">
        <f>Seznam!B15</f>
        <v>11</v>
      </c>
      <c r="B23" s="264" t="str">
        <f>Seznam!C15</f>
        <v>Marešová Alexandra</v>
      </c>
      <c r="C23" s="122">
        <f>Seznam!D15</f>
        <v>2011</v>
      </c>
      <c r="D23" s="265" t="str">
        <f>Seznam!E15</f>
        <v>TJ Bohemians Praha</v>
      </c>
      <c r="E23" s="180" t="str">
        <f>Seznam!F15</f>
        <v>CZE</v>
      </c>
      <c r="F23" s="266"/>
      <c r="G23" s="267"/>
      <c r="H23" s="267"/>
      <c r="I23" s="268"/>
      <c r="J23" s="269"/>
      <c r="K23"/>
      <c r="L23"/>
      <c r="M23"/>
      <c r="N23"/>
      <c r="O23"/>
    </row>
    <row r="24" spans="1:15" ht="30" customHeight="1">
      <c r="A24" s="263">
        <f>Seznam!B16</f>
        <v>13</v>
      </c>
      <c r="B24" s="264" t="str">
        <f>Seznam!C16</f>
        <v>Řezníková Amélie Jana</v>
      </c>
      <c r="C24" s="122">
        <f>Seznam!D16</f>
        <v>2011</v>
      </c>
      <c r="D24" s="265" t="str">
        <f>Seznam!E16</f>
        <v>RG Proactive Milevsko</v>
      </c>
      <c r="E24" s="180" t="str">
        <f>Seznam!F16</f>
        <v>CZE</v>
      </c>
      <c r="F24" s="266"/>
      <c r="G24" s="267"/>
      <c r="H24" s="267"/>
      <c r="I24" s="268"/>
      <c r="J24" s="269"/>
      <c r="K24"/>
      <c r="L24"/>
      <c r="M24"/>
      <c r="N24"/>
      <c r="O24"/>
    </row>
    <row r="25" spans="1:15" ht="30" customHeight="1">
      <c r="A25" s="263">
        <f>Seznam!B17</f>
        <v>14</v>
      </c>
      <c r="B25" s="264" t="str">
        <f>Seznam!C17</f>
        <v>Kokrdová Eliška</v>
      </c>
      <c r="C25" s="122">
        <f>Seznam!D17</f>
        <v>2011</v>
      </c>
      <c r="D25" s="265" t="str">
        <f>Seznam!E17</f>
        <v>T.J. Sokol Plzeň IV</v>
      </c>
      <c r="E25" s="180" t="str">
        <f>Seznam!F17</f>
        <v>CZE</v>
      </c>
      <c r="F25" s="266"/>
      <c r="G25" s="267"/>
      <c r="H25" s="267"/>
      <c r="I25" s="268"/>
      <c r="J25" s="269"/>
      <c r="K25"/>
      <c r="L25"/>
      <c r="M25"/>
      <c r="N25"/>
      <c r="O25"/>
    </row>
    <row r="26" spans="1:15" ht="30" customHeight="1" thickBot="1">
      <c r="A26" s="420">
        <f>Seznam!B18</f>
        <v>15</v>
      </c>
      <c r="B26" s="330" t="str">
        <f>Seznam!C18</f>
        <v>Lavrynenko Anna</v>
      </c>
      <c r="C26" s="123">
        <f>Seznam!D18</f>
        <v>2011</v>
      </c>
      <c r="D26" s="124" t="str">
        <f>Seznam!E18</f>
        <v>TJSK PRAGUE</v>
      </c>
      <c r="E26" s="411" t="str">
        <f>Seznam!F18</f>
        <v>CZE</v>
      </c>
      <c r="F26" s="412"/>
      <c r="G26" s="328"/>
      <c r="H26" s="328"/>
      <c r="I26" s="421"/>
      <c r="J26" s="422"/>
      <c r="K26"/>
      <c r="L26"/>
      <c r="M26"/>
      <c r="N26"/>
      <c r="O26"/>
    </row>
    <row r="27" spans="1:15" ht="69" customHeight="1" thickTop="1">
      <c r="A27" s="125"/>
      <c r="B27" s="126"/>
      <c r="C27" s="127"/>
      <c r="D27" s="128"/>
      <c r="E27" s="334"/>
      <c r="F27" s="129"/>
      <c r="G27" s="125"/>
      <c r="H27" s="125"/>
      <c r="I27" s="125"/>
      <c r="J27" s="125"/>
      <c r="K27" s="125"/>
      <c r="L27"/>
      <c r="M27"/>
      <c r="N27"/>
      <c r="O27"/>
    </row>
  </sheetData>
  <mergeCells count="16">
    <mergeCell ref="A4:A5"/>
    <mergeCell ref="B4:B5"/>
    <mergeCell ref="C4:C5"/>
    <mergeCell ref="D4:D5"/>
    <mergeCell ref="A12:A13"/>
    <mergeCell ref="B12:B13"/>
    <mergeCell ref="C12:C13"/>
    <mergeCell ref="D12:D13"/>
    <mergeCell ref="E12:E13"/>
    <mergeCell ref="I1:J1"/>
    <mergeCell ref="D1:F1"/>
    <mergeCell ref="F12:I12"/>
    <mergeCell ref="J12:J13"/>
    <mergeCell ref="E4:E5"/>
    <mergeCell ref="F4:I4"/>
    <mergeCell ref="J4:J5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>
      <selection activeCell="A5" sqref="A5:K5"/>
    </sheetView>
  </sheetViews>
  <sheetFormatPr defaultRowHeight="15"/>
  <cols>
    <col min="1" max="1" width="9.7109375" style="73" customWidth="1"/>
    <col min="2" max="2" width="5.85546875" style="73" bestFit="1" customWidth="1"/>
    <col min="3" max="3" width="22.42578125" style="73" bestFit="1" customWidth="1"/>
    <col min="4" max="4" width="6.7109375" style="72" customWidth="1"/>
    <col min="5" max="5" width="41.140625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">
        <v>1594</v>
      </c>
    </row>
    <row r="10" spans="1:16" ht="17.25" thickTop="1">
      <c r="A10" s="74"/>
      <c r="B10" s="75"/>
      <c r="C10" s="76"/>
      <c r="D10" s="77"/>
      <c r="E10" s="78"/>
      <c r="F10" s="291"/>
      <c r="G10" s="483" t="s">
        <v>1403</v>
      </c>
      <c r="H10" s="483"/>
      <c r="I10" s="483"/>
      <c r="J10" s="484"/>
      <c r="K10" s="487" t="str">
        <f>Kat8S2</f>
        <v>sestava s libovolným náčiním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74">
        <v>1</v>
      </c>
      <c r="B14" s="374">
        <f>Seznam!B130</f>
        <v>13</v>
      </c>
      <c r="C14" s="375" t="str">
        <f>Seznam!C130</f>
        <v>Blahová Sára</v>
      </c>
      <c r="D14" s="376">
        <f>Seznam!D130</f>
        <v>0</v>
      </c>
      <c r="E14" s="377" t="str">
        <f>Seznam!E130</f>
        <v>SK Provo Brno</v>
      </c>
      <c r="F14" s="374" t="str">
        <f>Seznam!F130</f>
        <v>CZE</v>
      </c>
      <c r="G14" s="371">
        <f>'Z8'!X19</f>
        <v>2.1</v>
      </c>
      <c r="H14" s="371">
        <f>'Z8'!Y19</f>
        <v>6.7</v>
      </c>
      <c r="I14" s="378">
        <f>'Z8'!Z19</f>
        <v>0</v>
      </c>
      <c r="J14" s="379">
        <f>'Z8'!AA19</f>
        <v>8.8000000000000007</v>
      </c>
      <c r="K14" s="380" t="str">
        <f>'Z8'!W41</f>
        <v>obruč</v>
      </c>
      <c r="L14" s="371">
        <f>'Z8'!X41</f>
        <v>3.2</v>
      </c>
      <c r="M14" s="371">
        <f>'Z8'!Y41</f>
        <v>5</v>
      </c>
      <c r="N14" s="378">
        <f>'Z8'!Z41</f>
        <v>0</v>
      </c>
      <c r="O14" s="379">
        <f>'Z8'!AA41</f>
        <v>8.1999999999999993</v>
      </c>
      <c r="P14" s="381">
        <f>'Z8'!AB41</f>
        <v>17</v>
      </c>
    </row>
    <row r="15" spans="1:16" s="100" customFormat="1" ht="16.5">
      <c r="A15" s="382">
        <v>2</v>
      </c>
      <c r="B15" s="382">
        <f>Seznam!B126</f>
        <v>8</v>
      </c>
      <c r="C15" s="383" t="str">
        <f>Seznam!C126</f>
        <v>Šimáková Veronika</v>
      </c>
      <c r="D15" s="384">
        <f>Seznam!D126</f>
        <v>2007</v>
      </c>
      <c r="E15" s="385" t="str">
        <f>Seznam!E126</f>
        <v>RG Proactive Milevsko</v>
      </c>
      <c r="F15" s="382" t="str">
        <f>Seznam!F126</f>
        <v>CZE</v>
      </c>
      <c r="G15" s="365">
        <f>'Z8'!X15</f>
        <v>3.0999999999999996</v>
      </c>
      <c r="H15" s="365">
        <f>'Z8'!Y15</f>
        <v>5.4499999999999993</v>
      </c>
      <c r="I15" s="386">
        <f>'Z8'!Z15</f>
        <v>0</v>
      </c>
      <c r="J15" s="387">
        <f>'Z8'!AA15</f>
        <v>8.5499999999999989</v>
      </c>
      <c r="K15" s="388" t="str">
        <f>'Z8'!W37</f>
        <v>obruč</v>
      </c>
      <c r="L15" s="365">
        <f>'Z8'!X37</f>
        <v>2.2000000000000002</v>
      </c>
      <c r="M15" s="365">
        <f>'Z8'!Y37</f>
        <v>3.2</v>
      </c>
      <c r="N15" s="386">
        <f>'Z8'!Z37</f>
        <v>0</v>
      </c>
      <c r="O15" s="387">
        <f>'Z8'!AA37</f>
        <v>5.4</v>
      </c>
      <c r="P15" s="389">
        <f>'Z8'!AB37</f>
        <v>13.95</v>
      </c>
    </row>
    <row r="16" spans="1:16" s="100" customFormat="1" ht="16.5">
      <c r="A16" s="382">
        <v>3</v>
      </c>
      <c r="B16" s="382">
        <f>Seznam!B133</f>
        <v>16</v>
      </c>
      <c r="C16" s="383" t="str">
        <f>Seznam!C133</f>
        <v>Machalová Eliška</v>
      </c>
      <c r="D16" s="384">
        <f>Seznam!D133</f>
        <v>2006</v>
      </c>
      <c r="E16" s="385" t="str">
        <f>Seznam!E133</f>
        <v>RG Proactive Milevsko</v>
      </c>
      <c r="F16" s="382" t="str">
        <f>Seznam!F133</f>
        <v>CZE</v>
      </c>
      <c r="G16" s="365">
        <f>'Z8'!X22</f>
        <v>1.5</v>
      </c>
      <c r="H16" s="365">
        <f>'Z8'!Y22</f>
        <v>2.95</v>
      </c>
      <c r="I16" s="386">
        <f>'Z8'!Z22</f>
        <v>0</v>
      </c>
      <c r="J16" s="387">
        <f>'Z8'!AA22</f>
        <v>4.45</v>
      </c>
      <c r="K16" s="388" t="str">
        <f>'Z8'!W44</f>
        <v>obruč</v>
      </c>
      <c r="L16" s="365">
        <f>'Z8'!X44</f>
        <v>2.9</v>
      </c>
      <c r="M16" s="365">
        <f>'Z8'!Y44</f>
        <v>4.45</v>
      </c>
      <c r="N16" s="386">
        <f>'Z8'!Z44</f>
        <v>0</v>
      </c>
      <c r="O16" s="387">
        <f>'Z8'!AA44</f>
        <v>7.35</v>
      </c>
      <c r="P16" s="389">
        <f>'Z8'!AB44</f>
        <v>11.8</v>
      </c>
    </row>
    <row r="17" spans="1:16" s="100" customFormat="1" ht="16.5">
      <c r="A17" s="182">
        <v>4</v>
      </c>
      <c r="B17" s="182">
        <f>Seznam!B121</f>
        <v>2</v>
      </c>
      <c r="C17" s="183" t="str">
        <f>Seznam!C121</f>
        <v>Michálková Veronika</v>
      </c>
      <c r="D17" s="85">
        <f>Seznam!D121</f>
        <v>2007</v>
      </c>
      <c r="E17" s="101" t="str">
        <f>Seznam!E121</f>
        <v>TJ Hostivař Praha</v>
      </c>
      <c r="F17" s="182" t="str">
        <f>Seznam!F121</f>
        <v>CZE</v>
      </c>
      <c r="G17" s="103">
        <f>'Z8'!X10</f>
        <v>2.1</v>
      </c>
      <c r="H17" s="103">
        <f>'Z8'!Y10</f>
        <v>3.9499999999999993</v>
      </c>
      <c r="I17" s="102">
        <f>'Z8'!Z10</f>
        <v>0</v>
      </c>
      <c r="J17" s="104">
        <f>'Z8'!AA10</f>
        <v>6.0499999999999989</v>
      </c>
      <c r="K17" s="113" t="str">
        <f>'Z8'!W32</f>
        <v>obruč</v>
      </c>
      <c r="L17" s="103">
        <f>'Z8'!X32</f>
        <v>2</v>
      </c>
      <c r="M17" s="103">
        <f>'Z8'!Y32</f>
        <v>3.3500000000000005</v>
      </c>
      <c r="N17" s="102">
        <f>'Z8'!Z32</f>
        <v>0</v>
      </c>
      <c r="O17" s="104">
        <f>'Z8'!AA32</f>
        <v>5.3500000000000005</v>
      </c>
      <c r="P17" s="295">
        <f>'Z8'!AB32</f>
        <v>11.399999999999999</v>
      </c>
    </row>
    <row r="18" spans="1:16" s="100" customFormat="1" ht="16.5">
      <c r="A18" s="182">
        <v>5</v>
      </c>
      <c r="B18" s="182">
        <f>Seznam!B128</f>
        <v>11</v>
      </c>
      <c r="C18" s="183" t="str">
        <f>Seznam!C128</f>
        <v>Kořínková Justýna</v>
      </c>
      <c r="D18" s="85">
        <f>Seznam!D128</f>
        <v>2007</v>
      </c>
      <c r="E18" s="101" t="str">
        <f>Seznam!E128</f>
        <v>TJ Sokol Bedřichov</v>
      </c>
      <c r="F18" s="182" t="str">
        <f>Seznam!F128</f>
        <v>CZE</v>
      </c>
      <c r="G18" s="103">
        <f>'Z8'!X17</f>
        <v>1.4</v>
      </c>
      <c r="H18" s="103">
        <f>'Z8'!Y17</f>
        <v>4.05</v>
      </c>
      <c r="I18" s="102">
        <f>'Z8'!Z17</f>
        <v>0</v>
      </c>
      <c r="J18" s="104">
        <f>'Z8'!AA17</f>
        <v>5.4499999999999993</v>
      </c>
      <c r="K18" s="113" t="str">
        <f>'Z8'!W39</f>
        <v>obruč</v>
      </c>
      <c r="L18" s="103">
        <f>'Z8'!X39</f>
        <v>1.8</v>
      </c>
      <c r="M18" s="103">
        <f>'Z8'!Y39</f>
        <v>3.6500000000000004</v>
      </c>
      <c r="N18" s="102">
        <f>'Z8'!Z39</f>
        <v>0</v>
      </c>
      <c r="O18" s="104">
        <f>'Z8'!AA39</f>
        <v>5.45</v>
      </c>
      <c r="P18" s="295">
        <f>'Z8'!AB39</f>
        <v>10.899999999999999</v>
      </c>
    </row>
    <row r="19" spans="1:16" s="100" customFormat="1" ht="16.5">
      <c r="A19" s="182">
        <v>6</v>
      </c>
      <c r="B19" s="182">
        <f>Seznam!B123</f>
        <v>4</v>
      </c>
      <c r="C19" s="183" t="str">
        <f>Seznam!C123</f>
        <v>Opálková Adriana</v>
      </c>
      <c r="D19" s="85">
        <f>Seznam!D123</f>
        <v>0</v>
      </c>
      <c r="E19" s="101" t="str">
        <f>Seznam!E123</f>
        <v>SK Provo Brno</v>
      </c>
      <c r="F19" s="182" t="str">
        <f>Seznam!F123</f>
        <v>CZE</v>
      </c>
      <c r="G19" s="103">
        <f>'Z8'!X12</f>
        <v>1.4</v>
      </c>
      <c r="H19" s="103">
        <f>'Z8'!Y12</f>
        <v>4.95</v>
      </c>
      <c r="I19" s="102">
        <f>'Z8'!Z12</f>
        <v>0</v>
      </c>
      <c r="J19" s="104">
        <f>'Z8'!AA12</f>
        <v>6.35</v>
      </c>
      <c r="K19" s="113" t="str">
        <f>'Z8'!W34</f>
        <v>obruč</v>
      </c>
      <c r="L19" s="103">
        <f>'Z8'!X34</f>
        <v>1.6</v>
      </c>
      <c r="M19" s="103">
        <f>'Z8'!Y34</f>
        <v>2.5500000000000003</v>
      </c>
      <c r="N19" s="102">
        <f>'Z8'!Z34</f>
        <v>0</v>
      </c>
      <c r="O19" s="104">
        <f>'Z8'!AA34</f>
        <v>4.1500000000000004</v>
      </c>
      <c r="P19" s="295">
        <f>'Z8'!AB34</f>
        <v>10.5</v>
      </c>
    </row>
    <row r="20" spans="1:16" s="100" customFormat="1" ht="16.5">
      <c r="A20" s="182">
        <v>7</v>
      </c>
      <c r="B20" s="182">
        <f>Seznam!B129</f>
        <v>12</v>
      </c>
      <c r="C20" s="183" t="str">
        <f>Seznam!C129</f>
        <v>Janovová Nikola</v>
      </c>
      <c r="D20" s="85">
        <f>Seznam!D129</f>
        <v>0</v>
      </c>
      <c r="E20" s="101" t="str">
        <f>Seznam!E129</f>
        <v>SK Provo Brno</v>
      </c>
      <c r="F20" s="182" t="str">
        <f>Seznam!F129</f>
        <v>CZE</v>
      </c>
      <c r="G20" s="103">
        <f>'Z8'!X18</f>
        <v>1</v>
      </c>
      <c r="H20" s="103">
        <f>'Z8'!Y18</f>
        <v>4.3</v>
      </c>
      <c r="I20" s="102">
        <f>'Z8'!Z18</f>
        <v>0</v>
      </c>
      <c r="J20" s="104">
        <f>'Z8'!AA18</f>
        <v>5.3</v>
      </c>
      <c r="K20" s="113" t="str">
        <f>'Z8'!W40</f>
        <v>obruč</v>
      </c>
      <c r="L20" s="103">
        <f>'Z8'!X40</f>
        <v>1.9000000000000001</v>
      </c>
      <c r="M20" s="103">
        <f>'Z8'!Y40</f>
        <v>3.2499999999999996</v>
      </c>
      <c r="N20" s="102">
        <f>'Z8'!Z40</f>
        <v>0</v>
      </c>
      <c r="O20" s="104">
        <f>'Z8'!AA40</f>
        <v>5.1499999999999995</v>
      </c>
      <c r="P20" s="295">
        <f>'Z8'!AB40</f>
        <v>10.45</v>
      </c>
    </row>
    <row r="21" spans="1:16" s="100" customFormat="1" ht="16.5">
      <c r="A21" s="182">
        <v>8</v>
      </c>
      <c r="B21" s="182">
        <f>Seznam!B135</f>
        <v>19</v>
      </c>
      <c r="C21" s="183" t="str">
        <f>Seznam!C135</f>
        <v>Svobodová Klára</v>
      </c>
      <c r="D21" s="85">
        <f>Seznam!D135</f>
        <v>2007</v>
      </c>
      <c r="E21" s="101" t="str">
        <f>Seznam!E135</f>
        <v>RGC Karlovy Vary</v>
      </c>
      <c r="F21" s="182" t="str">
        <f>Seznam!F135</f>
        <v>CZE</v>
      </c>
      <c r="G21" s="103">
        <f>'Z8'!X24</f>
        <v>1.3</v>
      </c>
      <c r="H21" s="103">
        <f>'Z8'!Y24</f>
        <v>3.7499999999999996</v>
      </c>
      <c r="I21" s="102">
        <f>'Z8'!Z24</f>
        <v>0</v>
      </c>
      <c r="J21" s="104">
        <f>'Z8'!AA24</f>
        <v>5.05</v>
      </c>
      <c r="K21" s="113" t="str">
        <f>'Z8'!W46</f>
        <v>míč</v>
      </c>
      <c r="L21" s="103">
        <f>'Z8'!X46</f>
        <v>1.8</v>
      </c>
      <c r="M21" s="103">
        <f>'Z8'!Y46</f>
        <v>3.3999999999999995</v>
      </c>
      <c r="N21" s="102">
        <f>'Z8'!Z46</f>
        <v>0</v>
      </c>
      <c r="O21" s="104">
        <f>'Z8'!AA46</f>
        <v>5.1999999999999993</v>
      </c>
      <c r="P21" s="295">
        <f>'Z8'!AB46</f>
        <v>10.25</v>
      </c>
    </row>
    <row r="22" spans="1:16" s="100" customFormat="1" ht="16.5">
      <c r="A22" s="182">
        <v>9</v>
      </c>
      <c r="B22" s="182">
        <f>Seznam!B124</f>
        <v>6</v>
      </c>
      <c r="C22" s="183" t="str">
        <f>Seznam!C124</f>
        <v>Kuncová Klára</v>
      </c>
      <c r="D22" s="85">
        <f>Seznam!D124</f>
        <v>2006</v>
      </c>
      <c r="E22" s="101" t="str">
        <f>Seznam!E124</f>
        <v>T.J. Sokol Plzeň IV</v>
      </c>
      <c r="F22" s="182" t="str">
        <f>Seznam!F124</f>
        <v>CZE</v>
      </c>
      <c r="G22" s="103">
        <f>'Z8'!X13</f>
        <v>1.1000000000000001</v>
      </c>
      <c r="H22" s="103">
        <f>'Z8'!Y13</f>
        <v>3.75</v>
      </c>
      <c r="I22" s="102">
        <f>'Z8'!Z13</f>
        <v>0</v>
      </c>
      <c r="J22" s="104">
        <f>'Z8'!AA13</f>
        <v>4.8499999999999996</v>
      </c>
      <c r="K22" s="113" t="str">
        <f>'Z8'!W35</f>
        <v>míč</v>
      </c>
      <c r="L22" s="103">
        <f>'Z8'!X35</f>
        <v>1.7000000000000002</v>
      </c>
      <c r="M22" s="103">
        <f>'Z8'!Y35</f>
        <v>3.5</v>
      </c>
      <c r="N22" s="102">
        <f>'Z8'!Z35</f>
        <v>0</v>
      </c>
      <c r="O22" s="104">
        <f>'Z8'!AA35</f>
        <v>5.2</v>
      </c>
      <c r="P22" s="295">
        <f>'Z8'!AB35</f>
        <v>10.050000000000001</v>
      </c>
    </row>
    <row r="23" spans="1:16" s="100" customFormat="1" ht="16.5">
      <c r="A23" s="182">
        <v>10</v>
      </c>
      <c r="B23" s="182">
        <f>Seznam!B122</f>
        <v>3</v>
      </c>
      <c r="C23" s="183" t="str">
        <f>Seznam!C122</f>
        <v>Koutná Tereza</v>
      </c>
      <c r="D23" s="85">
        <f>Seznam!D122</f>
        <v>2007</v>
      </c>
      <c r="E23" s="101" t="str">
        <f>Seznam!E122</f>
        <v>Sportunion Rauris</v>
      </c>
      <c r="F23" s="182" t="str">
        <f>Seznam!F122</f>
        <v>AUT</v>
      </c>
      <c r="G23" s="103">
        <f>'Z8'!X11</f>
        <v>1.1000000000000001</v>
      </c>
      <c r="H23" s="103">
        <f>'Z8'!Y11</f>
        <v>2.6499999999999995</v>
      </c>
      <c r="I23" s="102">
        <f>'Z8'!Z11</f>
        <v>0</v>
      </c>
      <c r="J23" s="104">
        <f>'Z8'!AA11</f>
        <v>3.7499999999999996</v>
      </c>
      <c r="K23" s="113" t="str">
        <f>'Z8'!W33</f>
        <v>míč</v>
      </c>
      <c r="L23" s="103">
        <f>'Z8'!X33</f>
        <v>2.2999999999999998</v>
      </c>
      <c r="M23" s="103">
        <f>'Z8'!Y33</f>
        <v>3.4499999999999997</v>
      </c>
      <c r="N23" s="102">
        <f>'Z8'!Z33</f>
        <v>0</v>
      </c>
      <c r="O23" s="104">
        <f>'Z8'!AA33</f>
        <v>5.75</v>
      </c>
      <c r="P23" s="295">
        <f>'Z8'!AB33</f>
        <v>9.5</v>
      </c>
    </row>
    <row r="24" spans="1:16" s="100" customFormat="1" ht="16.5">
      <c r="A24" s="182">
        <v>11</v>
      </c>
      <c r="B24" s="182">
        <f>Seznam!B127</f>
        <v>10</v>
      </c>
      <c r="C24" s="183" t="str">
        <f>Seznam!C127</f>
        <v>Štěpánová Adéla</v>
      </c>
      <c r="D24" s="85">
        <f>Seznam!D127</f>
        <v>0</v>
      </c>
      <c r="E24" s="101" t="str">
        <f>Seznam!E127</f>
        <v>TJ Bohemians Praha</v>
      </c>
      <c r="F24" s="182" t="str">
        <f>Seznam!F127</f>
        <v>CZE</v>
      </c>
      <c r="G24" s="103">
        <f>'Z8'!X16</f>
        <v>1.7</v>
      </c>
      <c r="H24" s="103">
        <f>'Z8'!Y16</f>
        <v>3.2499999999999991</v>
      </c>
      <c r="I24" s="102">
        <f>'Z8'!Z16</f>
        <v>0.3</v>
      </c>
      <c r="J24" s="104">
        <f>'Z8'!AA16</f>
        <v>4.6499999999999995</v>
      </c>
      <c r="K24" s="113" t="str">
        <f>'Z8'!W38</f>
        <v>obruč</v>
      </c>
      <c r="L24" s="103">
        <f>'Z8'!X38</f>
        <v>1.9000000000000001</v>
      </c>
      <c r="M24" s="103">
        <f>'Z8'!Y38</f>
        <v>2.7</v>
      </c>
      <c r="N24" s="102">
        <f>'Z8'!Z38</f>
        <v>0</v>
      </c>
      <c r="O24" s="104">
        <f>'Z8'!AA38</f>
        <v>4.6000000000000005</v>
      </c>
      <c r="P24" s="295">
        <f>'Z8'!AB38</f>
        <v>9.25</v>
      </c>
    </row>
    <row r="25" spans="1:16" s="100" customFormat="1" ht="16.5">
      <c r="A25" s="182">
        <v>12</v>
      </c>
      <c r="B25" s="182">
        <f>Seznam!B138</f>
        <v>22</v>
      </c>
      <c r="C25" s="183" t="str">
        <f>Seznam!C138</f>
        <v>Deimová Annna</v>
      </c>
      <c r="D25" s="85">
        <f>Seznam!D138</f>
        <v>2007</v>
      </c>
      <c r="E25" s="101" t="str">
        <f>Seznam!E138</f>
        <v>GSK Tábor</v>
      </c>
      <c r="F25" s="182" t="str">
        <f>Seznam!F138</f>
        <v>CZE</v>
      </c>
      <c r="G25" s="103">
        <f>'Z8'!X27</f>
        <v>1</v>
      </c>
      <c r="H25" s="103">
        <f>'Z8'!Y27</f>
        <v>3.7</v>
      </c>
      <c r="I25" s="102">
        <f>'Z8'!Z27</f>
        <v>0</v>
      </c>
      <c r="J25" s="104">
        <f>'Z8'!AA27</f>
        <v>4.7</v>
      </c>
      <c r="K25" s="113">
        <f>'Z8'!W49</f>
        <v>0</v>
      </c>
      <c r="L25" s="103">
        <f>'Z8'!X49</f>
        <v>1.2</v>
      </c>
      <c r="M25" s="103">
        <f>'Z8'!Y49</f>
        <v>2.8499999999999996</v>
      </c>
      <c r="N25" s="102">
        <f>'Z8'!Z49</f>
        <v>0</v>
      </c>
      <c r="O25" s="104">
        <f>'Z8'!AA49</f>
        <v>4.05</v>
      </c>
      <c r="P25" s="295">
        <f>'Z8'!AB49</f>
        <v>8.75</v>
      </c>
    </row>
    <row r="26" spans="1:16" s="100" customFormat="1" ht="16.5">
      <c r="A26" s="182">
        <v>13</v>
      </c>
      <c r="B26" s="182">
        <f>Seznam!B132</f>
        <v>15</v>
      </c>
      <c r="C26" s="183" t="str">
        <f>Seznam!C132</f>
        <v>Spálenková Ella</v>
      </c>
      <c r="D26" s="85">
        <f>Seznam!D132</f>
        <v>2007</v>
      </c>
      <c r="E26" s="101" t="str">
        <f>Seznam!E132</f>
        <v>GSK Tábor</v>
      </c>
      <c r="F26" s="182" t="str">
        <f>Seznam!F132</f>
        <v>CZE</v>
      </c>
      <c r="G26" s="103">
        <f>'Z8'!X21</f>
        <v>0.7</v>
      </c>
      <c r="H26" s="103">
        <f>'Z8'!Y21</f>
        <v>2.7</v>
      </c>
      <c r="I26" s="102">
        <f>'Z8'!Z21</f>
        <v>0</v>
      </c>
      <c r="J26" s="104">
        <f>'Z8'!AA21</f>
        <v>3.4000000000000004</v>
      </c>
      <c r="K26" s="113" t="str">
        <f>'Z8'!W43</f>
        <v>obruč</v>
      </c>
      <c r="L26" s="103">
        <f>'Z8'!X43</f>
        <v>2.2000000000000002</v>
      </c>
      <c r="M26" s="103">
        <f>'Z8'!Y43</f>
        <v>3</v>
      </c>
      <c r="N26" s="102">
        <f>'Z8'!Z43</f>
        <v>0</v>
      </c>
      <c r="O26" s="104">
        <f>'Z8'!AA43</f>
        <v>5.2</v>
      </c>
      <c r="P26" s="295">
        <f>'Z8'!AB43</f>
        <v>8.6000000000000014</v>
      </c>
    </row>
    <row r="27" spans="1:16" s="100" customFormat="1" ht="16.5">
      <c r="A27" s="182" t="s">
        <v>1621</v>
      </c>
      <c r="B27" s="182">
        <f>Seznam!B136</f>
        <v>20</v>
      </c>
      <c r="C27" s="183" t="str">
        <f>Seznam!C136</f>
        <v>Svancer Wanda</v>
      </c>
      <c r="D27" s="85">
        <f>Seznam!D136</f>
        <v>2006</v>
      </c>
      <c r="E27" s="101" t="str">
        <f>Seznam!E136</f>
        <v>Sportunion Rauris</v>
      </c>
      <c r="F27" s="182" t="str">
        <f>Seznam!F136</f>
        <v>AUT</v>
      </c>
      <c r="G27" s="103">
        <f>'Z8'!X25</f>
        <v>0.7</v>
      </c>
      <c r="H27" s="103">
        <f>'Z8'!Y25</f>
        <v>2.0499999999999998</v>
      </c>
      <c r="I27" s="102">
        <f>'Z8'!Z25</f>
        <v>0</v>
      </c>
      <c r="J27" s="104">
        <f>'Z8'!AA25</f>
        <v>2.75</v>
      </c>
      <c r="K27" s="113" t="str">
        <f>'Z8'!W47</f>
        <v>míč</v>
      </c>
      <c r="L27" s="103">
        <f>'Z8'!X47</f>
        <v>1.2999999999999998</v>
      </c>
      <c r="M27" s="103">
        <f>'Z8'!Y47</f>
        <v>3.4000000000000004</v>
      </c>
      <c r="N27" s="102">
        <f>'Z8'!Z47</f>
        <v>0</v>
      </c>
      <c r="O27" s="104">
        <f>'Z8'!AA47</f>
        <v>4.7</v>
      </c>
      <c r="P27" s="295">
        <f>'Z8'!AB47</f>
        <v>7.45</v>
      </c>
    </row>
    <row r="28" spans="1:16" s="100" customFormat="1" ht="16.5">
      <c r="A28" s="182" t="s">
        <v>1621</v>
      </c>
      <c r="B28" s="182">
        <f>Seznam!B137</f>
        <v>21</v>
      </c>
      <c r="C28" s="183" t="str">
        <f>Seznam!C137</f>
        <v>Bouzková Barbora</v>
      </c>
      <c r="D28" s="85">
        <f>Seznam!D137</f>
        <v>2006</v>
      </c>
      <c r="E28" s="101" t="str">
        <f>Seznam!E137</f>
        <v>T.J. Sokol Plzeň IV</v>
      </c>
      <c r="F28" s="182" t="str">
        <f>Seznam!F137</f>
        <v>CZE</v>
      </c>
      <c r="G28" s="103">
        <f>'Z8'!X26</f>
        <v>1</v>
      </c>
      <c r="H28" s="103">
        <f>'Z8'!Y26</f>
        <v>3.8499999999999996</v>
      </c>
      <c r="I28" s="102">
        <f>'Z8'!Z26</f>
        <v>0</v>
      </c>
      <c r="J28" s="104">
        <f>'Z8'!AA26</f>
        <v>4.8499999999999996</v>
      </c>
      <c r="K28" s="113" t="str">
        <f>'Z8'!W48</f>
        <v>míč</v>
      </c>
      <c r="L28" s="103">
        <f>'Z8'!X48</f>
        <v>0.7</v>
      </c>
      <c r="M28" s="103">
        <f>'Z8'!Y48</f>
        <v>1.9000000000000004</v>
      </c>
      <c r="N28" s="102">
        <f>'Z8'!Z48</f>
        <v>0</v>
      </c>
      <c r="O28" s="104">
        <f>'Z8'!AA48</f>
        <v>2.6000000000000005</v>
      </c>
      <c r="P28" s="295">
        <f>'Z8'!AB48</f>
        <v>7.45</v>
      </c>
    </row>
    <row r="29" spans="1:16" s="100" customFormat="1" ht="16.5">
      <c r="A29" s="182">
        <v>16</v>
      </c>
      <c r="B29" s="182">
        <f>Seznam!B120</f>
        <v>1</v>
      </c>
      <c r="C29" s="183" t="str">
        <f>Seznam!C120</f>
        <v>Bodolló Anna</v>
      </c>
      <c r="D29" s="85">
        <f>Seznam!D120</f>
        <v>2006</v>
      </c>
      <c r="E29" s="101" t="str">
        <f>Seznam!E120</f>
        <v>SK GymŠarm Plzeň</v>
      </c>
      <c r="F29" s="182" t="str">
        <f>Seznam!F120</f>
        <v>CZE</v>
      </c>
      <c r="G29" s="103">
        <f>'Z8'!X9</f>
        <v>1.3</v>
      </c>
      <c r="H29" s="103">
        <f>'Z8'!Y9</f>
        <v>2.0499999999999998</v>
      </c>
      <c r="I29" s="102">
        <f>'Z8'!Z9</f>
        <v>0</v>
      </c>
      <c r="J29" s="104">
        <f>'Z8'!AA9</f>
        <v>3.3499999999999996</v>
      </c>
      <c r="K29" s="113" t="str">
        <f>'Z8'!W31</f>
        <v>obruč</v>
      </c>
      <c r="L29" s="103">
        <f>'Z8'!X31</f>
        <v>1.4</v>
      </c>
      <c r="M29" s="103">
        <f>'Z8'!Y31</f>
        <v>2.5000000000000004</v>
      </c>
      <c r="N29" s="102">
        <f>'Z8'!Z31</f>
        <v>0</v>
      </c>
      <c r="O29" s="104">
        <f>'Z8'!AA31</f>
        <v>3.9000000000000004</v>
      </c>
      <c r="P29" s="295">
        <f>'Z8'!AB31</f>
        <v>7.25</v>
      </c>
    </row>
    <row r="30" spans="1:16" s="100" customFormat="1" ht="16.5">
      <c r="A30" s="182">
        <v>17</v>
      </c>
      <c r="B30" s="182">
        <f>Seznam!B134</f>
        <v>17</v>
      </c>
      <c r="C30" s="183" t="str">
        <f>Seznam!C134</f>
        <v>Petrenko Taysina</v>
      </c>
      <c r="D30" s="85">
        <f>Seznam!D134</f>
        <v>0</v>
      </c>
      <c r="E30" s="101" t="str">
        <f>Seznam!E134</f>
        <v>TJ Bohemians Praha</v>
      </c>
      <c r="F30" s="182" t="str">
        <f>Seznam!F134</f>
        <v>CZE</v>
      </c>
      <c r="G30" s="103">
        <f>'Z8'!X23</f>
        <v>1</v>
      </c>
      <c r="H30" s="103">
        <f>'Z8'!Y23</f>
        <v>2.3500000000000005</v>
      </c>
      <c r="I30" s="102">
        <f>'Z8'!Z23</f>
        <v>0</v>
      </c>
      <c r="J30" s="104">
        <f>'Z8'!AA23</f>
        <v>3.3500000000000005</v>
      </c>
      <c r="K30" s="113" t="str">
        <f>'Z8'!W45</f>
        <v>míč</v>
      </c>
      <c r="L30" s="103">
        <f>'Z8'!X45</f>
        <v>0.8</v>
      </c>
      <c r="M30" s="103">
        <f>'Z8'!Y45</f>
        <v>2.8000000000000003</v>
      </c>
      <c r="N30" s="102">
        <f>'Z8'!Z45</f>
        <v>0</v>
      </c>
      <c r="O30" s="104">
        <f>'Z8'!AA45</f>
        <v>3.6000000000000005</v>
      </c>
      <c r="P30" s="295">
        <f>'Z8'!AB45</f>
        <v>6.9500000000000011</v>
      </c>
    </row>
    <row r="31" spans="1:16" s="100" customFormat="1" ht="16.5">
      <c r="A31" s="182">
        <v>18</v>
      </c>
      <c r="B31" s="182">
        <f>Seznam!B131</f>
        <v>14</v>
      </c>
      <c r="C31" s="183" t="str">
        <f>Seznam!C131</f>
        <v>Millet Estelle</v>
      </c>
      <c r="D31" s="85">
        <f>Seznam!D131</f>
        <v>0</v>
      </c>
      <c r="E31" s="101" t="str">
        <f>Seznam!E131</f>
        <v>TJ Bohemians Praha</v>
      </c>
      <c r="F31" s="182" t="str">
        <f>Seznam!F131</f>
        <v>CZE</v>
      </c>
      <c r="G31" s="103">
        <f>'Z8'!X20</f>
        <v>1.2</v>
      </c>
      <c r="H31" s="103">
        <f>'Z8'!Y20</f>
        <v>2.5999999999999996</v>
      </c>
      <c r="I31" s="102">
        <f>'Z8'!Z20</f>
        <v>0</v>
      </c>
      <c r="J31" s="104">
        <f>'Z8'!AA20</f>
        <v>3.8</v>
      </c>
      <c r="K31" s="113" t="str">
        <f>'Z8'!W42</f>
        <v>obruč</v>
      </c>
      <c r="L31" s="103">
        <f>'Z8'!X42</f>
        <v>0.60000000000000009</v>
      </c>
      <c r="M31" s="103">
        <f>'Z8'!Y42</f>
        <v>0.89999999999999947</v>
      </c>
      <c r="N31" s="102">
        <f>'Z8'!Z42</f>
        <v>0</v>
      </c>
      <c r="O31" s="104">
        <f>'Z8'!AA42</f>
        <v>1.4999999999999996</v>
      </c>
      <c r="P31" s="295">
        <f>'Z8'!AB42</f>
        <v>5.2999999999999989</v>
      </c>
    </row>
    <row r="32" spans="1:16" s="100" customFormat="1" ht="16.5">
      <c r="A32" s="182">
        <v>19</v>
      </c>
      <c r="B32" s="182">
        <f>Seznam!B125</f>
        <v>7</v>
      </c>
      <c r="C32" s="183" t="str">
        <f>Seznam!C125</f>
        <v>Špalová Klára</v>
      </c>
      <c r="D32" s="85">
        <f>Seznam!D125</f>
        <v>2007</v>
      </c>
      <c r="E32" s="101" t="str">
        <f>Seznam!E125</f>
        <v>SK GymŠarm Plzeň</v>
      </c>
      <c r="F32" s="182" t="str">
        <f>Seznam!F125</f>
        <v>CZE</v>
      </c>
      <c r="G32" s="103">
        <f>'Z8'!X14</f>
        <v>0.7</v>
      </c>
      <c r="H32" s="103">
        <f>'Z8'!Y14</f>
        <v>1.7000000000000002</v>
      </c>
      <c r="I32" s="102">
        <f>'Z8'!Z14</f>
        <v>0</v>
      </c>
      <c r="J32" s="104">
        <f>'Z8'!AA14</f>
        <v>2.4000000000000004</v>
      </c>
      <c r="K32" s="113" t="str">
        <f>'Z8'!W36</f>
        <v>obruč</v>
      </c>
      <c r="L32" s="103">
        <f>'Z8'!X36</f>
        <v>0.8</v>
      </c>
      <c r="M32" s="103">
        <f>'Z8'!Y36</f>
        <v>0.5</v>
      </c>
      <c r="N32" s="102">
        <f>'Z8'!Z36</f>
        <v>0</v>
      </c>
      <c r="O32" s="104">
        <f>'Z8'!AA36</f>
        <v>1.3</v>
      </c>
      <c r="P32" s="295">
        <f>'Z8'!AB36</f>
        <v>3.7</v>
      </c>
    </row>
  </sheetData>
  <sortState ref="B14:P32">
    <sortCondition descending="1" ref="P14:P32"/>
  </sortState>
  <mergeCells count="7">
    <mergeCell ref="A1:K1"/>
    <mergeCell ref="A3:K3"/>
    <mergeCell ref="A5:K5"/>
    <mergeCell ref="A7:K7"/>
    <mergeCell ref="K11:K12"/>
    <mergeCell ref="G10:J10"/>
    <mergeCell ref="K10:O10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7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37"/>
  <sheetViews>
    <sheetView topLeftCell="A18" workbookViewId="0">
      <selection activeCell="A36" sqref="A36"/>
    </sheetView>
  </sheetViews>
  <sheetFormatPr defaultRowHeight="12.75"/>
  <cols>
    <col min="3" max="3" width="22.5703125" customWidth="1"/>
    <col min="4" max="4" width="6.85546875" customWidth="1"/>
    <col min="5" max="5" width="21.42578125" customWidth="1"/>
    <col min="6" max="6" width="6.85546875" customWidth="1"/>
  </cols>
  <sheetData>
    <row r="2" spans="1:16" ht="24.75">
      <c r="A2" s="480" t="s">
        <v>1042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6" ht="15">
      <c r="A3" s="43"/>
      <c r="B3" s="44"/>
      <c r="D3" s="43"/>
      <c r="E3" s="44"/>
      <c r="F3" s="44"/>
      <c r="G3" s="43"/>
      <c r="H3" s="43"/>
      <c r="I3" s="43"/>
      <c r="J3" s="51"/>
    </row>
    <row r="4" spans="1:16" ht="40.5">
      <c r="A4" s="481" t="str">
        <f>Název</f>
        <v>Milevský pohárek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</row>
    <row r="5" spans="1:16" ht="14.25">
      <c r="A5" s="46"/>
      <c r="B5" s="47"/>
      <c r="C5" s="47"/>
      <c r="D5" s="47"/>
      <c r="E5" s="47"/>
      <c r="F5" s="47"/>
      <c r="G5" s="47"/>
      <c r="H5" s="47"/>
      <c r="I5" s="47"/>
      <c r="J5" s="107"/>
      <c r="K5" s="48"/>
      <c r="L5" s="48"/>
      <c r="M5" s="48"/>
      <c r="N5" s="48"/>
      <c r="O5" s="48"/>
      <c r="P5" s="48"/>
    </row>
    <row r="6" spans="1:16" ht="19.5">
      <c r="A6" s="482" t="str">
        <f>Datum</f>
        <v>5.května 2018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6" ht="14.25">
      <c r="A7" s="46"/>
      <c r="B7" s="47"/>
      <c r="C7" s="47"/>
      <c r="D7" s="47"/>
      <c r="E7" s="47"/>
      <c r="F7" s="47"/>
      <c r="G7" s="47"/>
      <c r="H7" s="47"/>
      <c r="I7" s="47"/>
      <c r="J7" s="107"/>
      <c r="K7" s="48"/>
      <c r="L7" s="48"/>
      <c r="M7" s="48"/>
      <c r="N7" s="48"/>
      <c r="O7" s="48"/>
      <c r="P7" s="48"/>
    </row>
    <row r="8" spans="1:16" ht="19.5">
      <c r="A8" s="482" t="str">
        <f>Místo</f>
        <v>Milevsko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6" ht="19.5">
      <c r="A9" s="70"/>
      <c r="B9" s="71"/>
      <c r="C9" s="71"/>
      <c r="D9" s="72"/>
      <c r="E9" s="71"/>
      <c r="F9" s="72"/>
      <c r="G9" s="71"/>
      <c r="H9" s="71"/>
      <c r="I9" s="71"/>
      <c r="J9" s="71"/>
      <c r="K9" s="71"/>
      <c r="L9" s="71"/>
      <c r="M9" s="71"/>
      <c r="N9" s="71"/>
      <c r="O9" s="71"/>
      <c r="P9" s="73"/>
    </row>
    <row r="10" spans="1:16" ht="20.25" thickBot="1">
      <c r="A10" s="50" t="s">
        <v>1595</v>
      </c>
      <c r="B10" s="73"/>
      <c r="C10" s="73"/>
      <c r="D10" s="72"/>
      <c r="E10" s="73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7.25" thickTop="1">
      <c r="A11" s="74"/>
      <c r="B11" s="75"/>
      <c r="C11" s="76"/>
      <c r="D11" s="77"/>
      <c r="E11" s="78"/>
      <c r="F11" s="291"/>
      <c r="G11" s="483" t="e">
        <f>Kat10S1</f>
        <v>#REF!</v>
      </c>
      <c r="H11" s="483"/>
      <c r="I11" s="483"/>
      <c r="J11" s="484"/>
      <c r="K11" s="487" t="e">
        <f>Kat10S2</f>
        <v>#REF!</v>
      </c>
      <c r="L11" s="488"/>
      <c r="M11" s="488"/>
      <c r="N11" s="488"/>
      <c r="O11" s="489"/>
      <c r="P11" s="108"/>
    </row>
    <row r="12" spans="1:16" ht="16.5">
      <c r="A12" s="80" t="s">
        <v>1043</v>
      </c>
      <c r="B12" s="81" t="s">
        <v>1044</v>
      </c>
      <c r="C12" s="82" t="s">
        <v>1045</v>
      </c>
      <c r="D12" s="83" t="s">
        <v>2</v>
      </c>
      <c r="E12" s="84" t="s">
        <v>3</v>
      </c>
      <c r="F12" s="292" t="s">
        <v>4</v>
      </c>
      <c r="G12" s="289" t="s">
        <v>1046</v>
      </c>
      <c r="H12" s="85" t="s">
        <v>1047</v>
      </c>
      <c r="I12" s="85" t="s">
        <v>5</v>
      </c>
      <c r="J12" s="86" t="s">
        <v>1048</v>
      </c>
      <c r="K12" s="485" t="s">
        <v>1050</v>
      </c>
      <c r="L12" s="65" t="s">
        <v>1046</v>
      </c>
      <c r="M12" s="85" t="s">
        <v>1047</v>
      </c>
      <c r="N12" s="85" t="s">
        <v>5</v>
      </c>
      <c r="O12" s="86" t="s">
        <v>1048</v>
      </c>
      <c r="P12" s="109" t="s">
        <v>1051</v>
      </c>
    </row>
    <row r="13" spans="1:16" ht="15.75" thickBot="1">
      <c r="A13" s="87"/>
      <c r="B13" s="88"/>
      <c r="C13" s="89"/>
      <c r="D13" s="90"/>
      <c r="E13" s="91"/>
      <c r="F13" s="293"/>
      <c r="G13" s="290" t="s">
        <v>8</v>
      </c>
      <c r="H13" s="92" t="s">
        <v>11</v>
      </c>
      <c r="I13" s="92"/>
      <c r="J13" s="93"/>
      <c r="K13" s="486"/>
      <c r="L13" s="67" t="s">
        <v>8</v>
      </c>
      <c r="M13" s="92" t="s">
        <v>11</v>
      </c>
      <c r="N13" s="92"/>
      <c r="O13" s="93"/>
      <c r="P13" s="110"/>
    </row>
    <row r="14" spans="1:16" ht="16.5" thickTop="1" thickBot="1">
      <c r="A14" s="79">
        <v>1</v>
      </c>
      <c r="B14" s="75" t="e">
        <f>Seznam!#REF!</f>
        <v>#REF!</v>
      </c>
      <c r="C14" s="94" t="e">
        <f>Seznam!#REF!</f>
        <v>#REF!</v>
      </c>
      <c r="D14" s="95" t="e">
        <f>Seznam!#REF!</f>
        <v>#REF!</v>
      </c>
      <c r="E14" s="96" t="e">
        <f>Seznam!#REF!</f>
        <v>#REF!</v>
      </c>
      <c r="F14" s="97" t="e">
        <f>Seznam!#REF!</f>
        <v>#REF!</v>
      </c>
      <c r="G14" s="98" t="e">
        <f>'Z9'!#REF!</f>
        <v>#REF!</v>
      </c>
      <c r="H14" s="98" t="e">
        <f>'Z9'!#REF!</f>
        <v>#REF!</v>
      </c>
      <c r="I14" s="98" t="e">
        <f>'Z9'!#REF!</f>
        <v>#REF!</v>
      </c>
      <c r="J14" s="99" t="e">
        <f>'Z9'!#REF!</f>
        <v>#REF!</v>
      </c>
      <c r="K14" s="111" t="e">
        <f>'Z9'!#REF!</f>
        <v>#REF!</v>
      </c>
      <c r="L14" s="98" t="e">
        <f>'Z9'!#REF!</f>
        <v>#REF!</v>
      </c>
      <c r="M14" s="98" t="e">
        <f>'Z9'!#REF!</f>
        <v>#REF!</v>
      </c>
      <c r="N14" s="98" t="e">
        <f>'Z9'!#REF!</f>
        <v>#REF!</v>
      </c>
      <c r="O14" s="99" t="e">
        <f>'Z9'!#REF!</f>
        <v>#REF!</v>
      </c>
      <c r="P14" s="112" t="e">
        <f>'Z9'!#REF!</f>
        <v>#REF!</v>
      </c>
    </row>
    <row r="15" spans="1:16" ht="17.25" thickTop="1">
      <c r="A15" s="374">
        <v>2</v>
      </c>
      <c r="B15" s="374">
        <f>Seznam!B139</f>
        <v>2</v>
      </c>
      <c r="C15" s="375" t="str">
        <f>Seznam!C139</f>
        <v>Brandnerová Emma</v>
      </c>
      <c r="D15" s="376">
        <f>Seznam!D139</f>
        <v>0</v>
      </c>
      <c r="E15" s="377" t="str">
        <f>Seznam!E139</f>
        <v>TJ Bohemians Praha</v>
      </c>
      <c r="F15" s="374" t="str">
        <f>Seznam!F139</f>
        <v>CZE</v>
      </c>
      <c r="G15" s="371">
        <f>'Z9'!X9</f>
        <v>2.2999999999999998</v>
      </c>
      <c r="H15" s="371">
        <f>'Z9'!Y9</f>
        <v>4.2</v>
      </c>
      <c r="I15" s="378">
        <f>'Z9'!Z9</f>
        <v>0</v>
      </c>
      <c r="J15" s="379">
        <f>'Z9'!AA9</f>
        <v>6.5</v>
      </c>
      <c r="K15" s="380" t="str">
        <f>'Z9'!W33</f>
        <v>obruč</v>
      </c>
      <c r="L15" s="371">
        <f>'Z9'!X33</f>
        <v>3.9000000000000004</v>
      </c>
      <c r="M15" s="371">
        <f>'Z9'!Y33</f>
        <v>2.8500000000000005</v>
      </c>
      <c r="N15" s="378">
        <f>'Z9'!Z33</f>
        <v>0</v>
      </c>
      <c r="O15" s="379">
        <f>'Z9'!AA33</f>
        <v>6.7500000000000009</v>
      </c>
      <c r="P15" s="381">
        <f>'Z9'!AB33</f>
        <v>13.25</v>
      </c>
    </row>
    <row r="16" spans="1:16" ht="16.5">
      <c r="A16" s="382">
        <v>3</v>
      </c>
      <c r="B16" s="382">
        <f>Seznam!B140</f>
        <v>4</v>
      </c>
      <c r="C16" s="383" t="str">
        <f>Seznam!C140</f>
        <v>Menšíková Adéla</v>
      </c>
      <c r="D16" s="384">
        <f>Seznam!D140</f>
        <v>2005</v>
      </c>
      <c r="E16" s="385" t="str">
        <f>Seznam!E140</f>
        <v>TJ Sokol Bedřichov</v>
      </c>
      <c r="F16" s="382" t="str">
        <f>Seznam!F140</f>
        <v>CZE</v>
      </c>
      <c r="G16" s="365">
        <f>'Z9'!X10</f>
        <v>3</v>
      </c>
      <c r="H16" s="365">
        <f>'Z9'!Y10</f>
        <v>5</v>
      </c>
      <c r="I16" s="386">
        <f>'Z9'!Z10</f>
        <v>0</v>
      </c>
      <c r="J16" s="387">
        <f>'Z9'!AA10</f>
        <v>8</v>
      </c>
      <c r="K16" s="388" t="str">
        <f>'Z9'!W34</f>
        <v>stuha</v>
      </c>
      <c r="L16" s="365">
        <f>'Z9'!X34</f>
        <v>2.2000000000000002</v>
      </c>
      <c r="M16" s="365">
        <f>'Z9'!Y34</f>
        <v>3.1999999999999993</v>
      </c>
      <c r="N16" s="386">
        <f>'Z9'!Z34</f>
        <v>0</v>
      </c>
      <c r="O16" s="387">
        <f>'Z9'!AA34</f>
        <v>5.3999999999999995</v>
      </c>
      <c r="P16" s="389">
        <f>'Z9'!AB34</f>
        <v>13.399999999999999</v>
      </c>
    </row>
    <row r="17" spans="1:16" ht="16.5">
      <c r="A17" s="382">
        <v>4</v>
      </c>
      <c r="B17" s="382">
        <f>Seznam!B141</f>
        <v>5</v>
      </c>
      <c r="C17" s="383" t="str">
        <f>Seznam!C141</f>
        <v>Štveráčková Adéla</v>
      </c>
      <c r="D17" s="384">
        <f>Seznam!D141</f>
        <v>2004</v>
      </c>
      <c r="E17" s="385" t="str">
        <f>Seznam!E141</f>
        <v>SK Jihlava</v>
      </c>
      <c r="F17" s="382" t="str">
        <f>Seznam!F141</f>
        <v>CZE</v>
      </c>
      <c r="G17" s="365">
        <f>'Z9'!X11</f>
        <v>2</v>
      </c>
      <c r="H17" s="365">
        <f>'Z9'!Y11</f>
        <v>3.3000000000000003</v>
      </c>
      <c r="I17" s="386">
        <f>'Z9'!Z11</f>
        <v>0</v>
      </c>
      <c r="J17" s="387">
        <f>'Z9'!AA11</f>
        <v>5.3000000000000007</v>
      </c>
      <c r="K17" s="388" t="str">
        <f>'Z9'!W35</f>
        <v>obruč</v>
      </c>
      <c r="L17" s="365">
        <f>'Z9'!X35</f>
        <v>3</v>
      </c>
      <c r="M17" s="365">
        <f>'Z9'!Y35</f>
        <v>5.15</v>
      </c>
      <c r="N17" s="386">
        <f>'Z9'!Z35</f>
        <v>0</v>
      </c>
      <c r="O17" s="387">
        <f>'Z9'!AA35</f>
        <v>8.15</v>
      </c>
      <c r="P17" s="389">
        <f>'Z9'!AB35</f>
        <v>13.450000000000001</v>
      </c>
    </row>
    <row r="18" spans="1:16" ht="16.5">
      <c r="A18" s="382">
        <v>5</v>
      </c>
      <c r="B18" s="382">
        <f>Seznam!B142</f>
        <v>6</v>
      </c>
      <c r="C18" s="383" t="str">
        <f>Seznam!C142</f>
        <v>Rákosová Eliška</v>
      </c>
      <c r="D18" s="384">
        <f>Seznam!D142</f>
        <v>2004</v>
      </c>
      <c r="E18" s="385" t="str">
        <f>Seznam!E142</f>
        <v>SK MG Mantila Brno</v>
      </c>
      <c r="F18" s="382" t="str">
        <f>Seznam!F142</f>
        <v>CZE</v>
      </c>
      <c r="G18" s="365">
        <f>'Z9'!X12</f>
        <v>2.1</v>
      </c>
      <c r="H18" s="365">
        <f>'Z9'!Y12</f>
        <v>3.9499999999999997</v>
      </c>
      <c r="I18" s="386">
        <f>'Z9'!Z12</f>
        <v>0</v>
      </c>
      <c r="J18" s="387">
        <f>'Z9'!AA12</f>
        <v>6.05</v>
      </c>
      <c r="K18" s="388" t="str">
        <f>'Z9'!W36</f>
        <v>míč</v>
      </c>
      <c r="L18" s="365">
        <f>'Z9'!X36</f>
        <v>3</v>
      </c>
      <c r="M18" s="365">
        <f>'Z9'!Y36</f>
        <v>6.1999999999999993</v>
      </c>
      <c r="N18" s="386">
        <f>'Z9'!Z36</f>
        <v>0</v>
      </c>
      <c r="O18" s="387">
        <f>'Z9'!AA36</f>
        <v>9.1999999999999993</v>
      </c>
      <c r="P18" s="389">
        <f>'Z9'!AB36</f>
        <v>15.25</v>
      </c>
    </row>
    <row r="19" spans="1:16" ht="16.5">
      <c r="A19" s="382">
        <v>6</v>
      </c>
      <c r="B19" s="382">
        <f>Seznam!B143</f>
        <v>7</v>
      </c>
      <c r="C19" s="383" t="str">
        <f>Seznam!C143</f>
        <v>Opálková Klára</v>
      </c>
      <c r="D19" s="384">
        <f>Seznam!D143</f>
        <v>0</v>
      </c>
      <c r="E19" s="385" t="str">
        <f>Seznam!E143</f>
        <v>SK Provo Brno</v>
      </c>
      <c r="F19" s="382" t="str">
        <f>Seznam!F143</f>
        <v>CZE</v>
      </c>
      <c r="G19" s="365">
        <f>'Z9'!X13</f>
        <v>1.1000000000000001</v>
      </c>
      <c r="H19" s="365">
        <f>'Z9'!Y13</f>
        <v>3.0000000000000004</v>
      </c>
      <c r="I19" s="386">
        <f>'Z9'!Z13</f>
        <v>0</v>
      </c>
      <c r="J19" s="387">
        <f>'Z9'!AA13</f>
        <v>4.1000000000000005</v>
      </c>
      <c r="K19" s="388" t="str">
        <f>'Z9'!W37</f>
        <v>obruč</v>
      </c>
      <c r="L19" s="365">
        <f>'Z9'!X37</f>
        <v>0.89999999999999991</v>
      </c>
      <c r="M19" s="365">
        <f>'Z9'!Y37</f>
        <v>4.5</v>
      </c>
      <c r="N19" s="386">
        <f>'Z9'!Z37</f>
        <v>0</v>
      </c>
      <c r="O19" s="387">
        <f>'Z9'!AA37</f>
        <v>5.4</v>
      </c>
      <c r="P19" s="389">
        <f>'Z9'!AB37</f>
        <v>9.5</v>
      </c>
    </row>
    <row r="20" spans="1:16" ht="16.5">
      <c r="A20" s="382">
        <v>7</v>
      </c>
      <c r="B20" s="382">
        <f>Seznam!B144</f>
        <v>9</v>
      </c>
      <c r="C20" s="383" t="str">
        <f>Seznam!C144</f>
        <v>Stockl Lea</v>
      </c>
      <c r="D20" s="384">
        <f>Seznam!D144</f>
        <v>2005</v>
      </c>
      <c r="E20" s="385" t="str">
        <f>Seznam!E144</f>
        <v>Sportunion Rauris</v>
      </c>
      <c r="F20" s="382" t="str">
        <f>Seznam!F144</f>
        <v>AUT</v>
      </c>
      <c r="G20" s="365">
        <f>'Z9'!X14</f>
        <v>2</v>
      </c>
      <c r="H20" s="365">
        <f>'Z9'!Y14</f>
        <v>1.7999999999999998</v>
      </c>
      <c r="I20" s="386">
        <f>'Z9'!Z14</f>
        <v>0</v>
      </c>
      <c r="J20" s="387">
        <f>'Z9'!AA14</f>
        <v>3.8</v>
      </c>
      <c r="K20" s="388" t="str">
        <f>'Z9'!W38</f>
        <v>obruč</v>
      </c>
      <c r="L20" s="365">
        <f>'Z9'!X38</f>
        <v>1.6</v>
      </c>
      <c r="M20" s="365">
        <f>'Z9'!Y38</f>
        <v>3.6500000000000004</v>
      </c>
      <c r="N20" s="386">
        <f>'Z9'!Z38</f>
        <v>0</v>
      </c>
      <c r="O20" s="387">
        <f>'Z9'!AA38</f>
        <v>5.25</v>
      </c>
      <c r="P20" s="389">
        <f>'Z9'!AB38</f>
        <v>9.0500000000000007</v>
      </c>
    </row>
    <row r="21" spans="1:16" ht="16.5">
      <c r="A21" s="382">
        <v>8</v>
      </c>
      <c r="B21" s="382">
        <f>Seznam!B145</f>
        <v>11</v>
      </c>
      <c r="C21" s="383" t="str">
        <f>Seznam!C145</f>
        <v>Vejnarová Johanka</v>
      </c>
      <c r="D21" s="384">
        <f>Seznam!D145</f>
        <v>0</v>
      </c>
      <c r="E21" s="385" t="str">
        <f>Seznam!E145</f>
        <v>Sokol Praha VII</v>
      </c>
      <c r="F21" s="382" t="str">
        <f>Seznam!F145</f>
        <v>CZE</v>
      </c>
      <c r="G21" s="365">
        <f>'Z9'!X15</f>
        <v>1.6</v>
      </c>
      <c r="H21" s="365">
        <f>'Z9'!Y15</f>
        <v>2.8000000000000007</v>
      </c>
      <c r="I21" s="386">
        <f>'Z9'!Z15</f>
        <v>0</v>
      </c>
      <c r="J21" s="387">
        <f>'Z9'!AA15</f>
        <v>4.4000000000000004</v>
      </c>
      <c r="K21" s="388" t="str">
        <f>'Z9'!W39</f>
        <v>míč</v>
      </c>
      <c r="L21" s="365">
        <f>'Z9'!X39</f>
        <v>2.1</v>
      </c>
      <c r="M21" s="365">
        <f>'Z9'!Y39</f>
        <v>4.8000000000000007</v>
      </c>
      <c r="N21" s="386">
        <f>'Z9'!Z39</f>
        <v>0</v>
      </c>
      <c r="O21" s="387">
        <f>'Z9'!AA39</f>
        <v>6.9</v>
      </c>
      <c r="P21" s="389">
        <f>'Z9'!AB39</f>
        <v>11.3</v>
      </c>
    </row>
    <row r="22" spans="1:16" ht="16.5">
      <c r="A22" s="382">
        <v>9</v>
      </c>
      <c r="B22" s="382">
        <f>Seznam!B146</f>
        <v>12</v>
      </c>
      <c r="C22" s="383" t="str">
        <f>Seznam!C146</f>
        <v>Vilímková Julie</v>
      </c>
      <c r="D22" s="384">
        <f>Seznam!D146</f>
        <v>2004</v>
      </c>
      <c r="E22" s="385" t="str">
        <f>Seznam!E146</f>
        <v>TJ SPKV</v>
      </c>
      <c r="F22" s="382" t="str">
        <f>Seznam!F146</f>
        <v>CZE</v>
      </c>
      <c r="G22" s="365">
        <f>'Z9'!X16</f>
        <v>2.8</v>
      </c>
      <c r="H22" s="365">
        <f>'Z9'!Y16</f>
        <v>4.75</v>
      </c>
      <c r="I22" s="386">
        <f>'Z9'!Z16</f>
        <v>0</v>
      </c>
      <c r="J22" s="387">
        <f>'Z9'!AA16</f>
        <v>7.55</v>
      </c>
      <c r="K22" s="388" t="str">
        <f>'Z9'!W40</f>
        <v>obruč</v>
      </c>
      <c r="L22" s="365">
        <f>'Z9'!X40</f>
        <v>2</v>
      </c>
      <c r="M22" s="365">
        <f>'Z9'!Y40</f>
        <v>4.5999999999999996</v>
      </c>
      <c r="N22" s="386">
        <f>'Z9'!Z40</f>
        <v>0</v>
      </c>
      <c r="O22" s="387">
        <f>'Z9'!AA40</f>
        <v>6.6</v>
      </c>
      <c r="P22" s="389">
        <f>'Z9'!AB40</f>
        <v>14.149999999999999</v>
      </c>
    </row>
    <row r="23" spans="1:16" ht="16.5">
      <c r="A23" s="382">
        <v>10</v>
      </c>
      <c r="B23" s="382">
        <f>Seznam!B147</f>
        <v>13</v>
      </c>
      <c r="C23" s="383" t="str">
        <f>Seznam!C147</f>
        <v>Komendová Nikola</v>
      </c>
      <c r="D23" s="384">
        <f>Seznam!D147</f>
        <v>2004</v>
      </c>
      <c r="E23" s="385" t="str">
        <f>Seznam!E147</f>
        <v>GSK Tábor</v>
      </c>
      <c r="F23" s="382" t="str">
        <f>Seznam!F147</f>
        <v>CZE</v>
      </c>
      <c r="G23" s="365">
        <f>'Z9'!X17</f>
        <v>1.6</v>
      </c>
      <c r="H23" s="365">
        <f>'Z9'!Y17</f>
        <v>3.5999999999999996</v>
      </c>
      <c r="I23" s="386">
        <f>'Z9'!Z17</f>
        <v>0</v>
      </c>
      <c r="J23" s="387">
        <f>'Z9'!AA17</f>
        <v>5.1999999999999993</v>
      </c>
      <c r="K23" s="388" t="str">
        <f>'Z9'!W41</f>
        <v>stuha</v>
      </c>
      <c r="L23" s="365">
        <f>'Z9'!X41</f>
        <v>1.2</v>
      </c>
      <c r="M23" s="365">
        <f>'Z9'!Y41</f>
        <v>4.4000000000000004</v>
      </c>
      <c r="N23" s="386">
        <f>'Z9'!Z41</f>
        <v>0</v>
      </c>
      <c r="O23" s="387">
        <f>'Z9'!AA41</f>
        <v>5.6000000000000005</v>
      </c>
      <c r="P23" s="389">
        <f>'Z9'!AB41</f>
        <v>10.8</v>
      </c>
    </row>
    <row r="24" spans="1:16" ht="16.5">
      <c r="A24" s="382">
        <v>11</v>
      </c>
      <c r="B24" s="382">
        <f>Seznam!B148</f>
        <v>16</v>
      </c>
      <c r="C24" s="383" t="str">
        <f>Seznam!C148</f>
        <v>Daum Magdalena</v>
      </c>
      <c r="D24" s="384">
        <f>Seznam!D148</f>
        <v>2004</v>
      </c>
      <c r="E24" s="385" t="str">
        <f>Seznam!E148</f>
        <v>Sportunion Rauris</v>
      </c>
      <c r="F24" s="382" t="str">
        <f>Seznam!F148</f>
        <v>AUT</v>
      </c>
      <c r="G24" s="365">
        <f>'Z9'!X18</f>
        <v>3.1</v>
      </c>
      <c r="H24" s="365">
        <f>'Z9'!Y18</f>
        <v>3.35</v>
      </c>
      <c r="I24" s="386">
        <f>'Z9'!Z18</f>
        <v>0</v>
      </c>
      <c r="J24" s="387">
        <f>'Z9'!AA18</f>
        <v>6.45</v>
      </c>
      <c r="K24" s="388" t="str">
        <f>'Z9'!W42</f>
        <v>obruč</v>
      </c>
      <c r="L24" s="365">
        <f>'Z9'!X42</f>
        <v>0.9</v>
      </c>
      <c r="M24" s="365">
        <f>'Z9'!Y42</f>
        <v>1.9500000000000002</v>
      </c>
      <c r="N24" s="386">
        <f>'Z9'!Z42</f>
        <v>0.3</v>
      </c>
      <c r="O24" s="387">
        <f>'Z9'!AA42</f>
        <v>2.5500000000000003</v>
      </c>
      <c r="P24" s="389">
        <f>'Z9'!AB42</f>
        <v>9</v>
      </c>
    </row>
    <row r="25" spans="1:16" ht="16.5">
      <c r="A25" s="382">
        <v>12</v>
      </c>
      <c r="B25" s="382" t="e">
        <f>Seznam!#REF!</f>
        <v>#REF!</v>
      </c>
      <c r="C25" s="383" t="e">
        <f>Seznam!#REF!</f>
        <v>#REF!</v>
      </c>
      <c r="D25" s="384" t="e">
        <f>Seznam!#REF!</f>
        <v>#REF!</v>
      </c>
      <c r="E25" s="385" t="e">
        <f>Seznam!#REF!</f>
        <v>#REF!</v>
      </c>
      <c r="F25" s="382" t="e">
        <f>Seznam!#REF!</f>
        <v>#REF!</v>
      </c>
      <c r="G25" s="365" t="e">
        <f>'Z9'!#REF!</f>
        <v>#REF!</v>
      </c>
      <c r="H25" s="365" t="e">
        <f>'Z9'!#REF!</f>
        <v>#REF!</v>
      </c>
      <c r="I25" s="386" t="e">
        <f>'Z9'!#REF!</f>
        <v>#REF!</v>
      </c>
      <c r="J25" s="387" t="e">
        <f>'Z9'!#REF!</f>
        <v>#REF!</v>
      </c>
      <c r="K25" s="388" t="e">
        <f>'Z9'!#REF!</f>
        <v>#REF!</v>
      </c>
      <c r="L25" s="365" t="e">
        <f>'Z9'!#REF!</f>
        <v>#REF!</v>
      </c>
      <c r="M25" s="365" t="e">
        <f>'Z9'!#REF!</f>
        <v>#REF!</v>
      </c>
      <c r="N25" s="386" t="e">
        <f>'Z9'!#REF!</f>
        <v>#REF!</v>
      </c>
      <c r="O25" s="387" t="e">
        <f>'Z9'!#REF!</f>
        <v>#REF!</v>
      </c>
      <c r="P25" s="389" t="e">
        <f>'Z9'!#REF!</f>
        <v>#REF!</v>
      </c>
    </row>
    <row r="26" spans="1:16" ht="16.5">
      <c r="A26" s="382">
        <v>13</v>
      </c>
      <c r="B26" s="382">
        <f>Seznam!B149</f>
        <v>18</v>
      </c>
      <c r="C26" s="383" t="str">
        <f>Seznam!C149</f>
        <v>Bouck Elizabeth</v>
      </c>
      <c r="D26" s="384">
        <f>Seznam!D149</f>
        <v>2004</v>
      </c>
      <c r="E26" s="385" t="str">
        <f>Seznam!E149</f>
        <v>TJ SPKV</v>
      </c>
      <c r="F26" s="382" t="str">
        <f>Seznam!F149</f>
        <v>CZE</v>
      </c>
      <c r="G26" s="365">
        <f>'Z9'!X19</f>
        <v>2.5</v>
      </c>
      <c r="H26" s="365">
        <f>'Z9'!Y19</f>
        <v>3.9</v>
      </c>
      <c r="I26" s="386">
        <f>'Z9'!Z19</f>
        <v>0</v>
      </c>
      <c r="J26" s="387">
        <f>'Z9'!AA19</f>
        <v>6.4</v>
      </c>
      <c r="K26" s="388" t="str">
        <f>'Z9'!W43</f>
        <v>obruč</v>
      </c>
      <c r="L26" s="365">
        <f>'Z9'!X43</f>
        <v>0.60000000000000009</v>
      </c>
      <c r="M26" s="365">
        <f>'Z9'!Y43</f>
        <v>1.8499999999999996</v>
      </c>
      <c r="N26" s="386">
        <f>'Z9'!Z43</f>
        <v>0</v>
      </c>
      <c r="O26" s="387">
        <f>'Z9'!AA43</f>
        <v>2.4499999999999997</v>
      </c>
      <c r="P26" s="389">
        <f>'Z9'!AB43</f>
        <v>8.85</v>
      </c>
    </row>
    <row r="27" spans="1:16" ht="16.5">
      <c r="A27" s="382">
        <v>14</v>
      </c>
      <c r="B27" s="382">
        <f>Seznam!B150</f>
        <v>19</v>
      </c>
      <c r="C27" s="383" t="str">
        <f>Seznam!C150</f>
        <v>Houdová Linda</v>
      </c>
      <c r="D27" s="384">
        <f>Seznam!D150</f>
        <v>2004</v>
      </c>
      <c r="E27" s="385" t="str">
        <f>Seznam!E150</f>
        <v>RG Proactive Milevsko</v>
      </c>
      <c r="F27" s="382" t="str">
        <f>Seznam!F150</f>
        <v>CZE</v>
      </c>
      <c r="G27" s="365">
        <f>'Z9'!X20</f>
        <v>2.2999999999999998</v>
      </c>
      <c r="H27" s="365">
        <f>'Z9'!Y20</f>
        <v>4.6999999999999993</v>
      </c>
      <c r="I27" s="386">
        <f>'Z9'!Z20</f>
        <v>0</v>
      </c>
      <c r="J27" s="387">
        <f>'Z9'!AA20</f>
        <v>6.9999999999999991</v>
      </c>
      <c r="K27" s="388" t="str">
        <f>'Z9'!W44</f>
        <v>obruč</v>
      </c>
      <c r="L27" s="365">
        <f>'Z9'!X44</f>
        <v>3.0999999999999996</v>
      </c>
      <c r="M27" s="365">
        <f>'Z9'!Y44</f>
        <v>5.3000000000000007</v>
      </c>
      <c r="N27" s="386">
        <f>'Z9'!Z44</f>
        <v>0</v>
      </c>
      <c r="O27" s="387">
        <f>'Z9'!AA44</f>
        <v>8.4</v>
      </c>
      <c r="P27" s="389">
        <f>'Z9'!AB44</f>
        <v>15.399999999999999</v>
      </c>
    </row>
    <row r="28" spans="1:16" ht="16.5">
      <c r="A28" s="382">
        <v>15</v>
      </c>
      <c r="B28" s="382">
        <f>Seznam!B151</f>
        <v>20</v>
      </c>
      <c r="C28" s="383" t="str">
        <f>Seznam!C151</f>
        <v>Terzieve Charlore</v>
      </c>
      <c r="D28" s="384">
        <f>Seznam!D151</f>
        <v>2004</v>
      </c>
      <c r="E28" s="385" t="str">
        <f>Seznam!E151</f>
        <v>SK MG Mantila Brno</v>
      </c>
      <c r="F28" s="382" t="str">
        <f>Seznam!F151</f>
        <v>CZE</v>
      </c>
      <c r="G28" s="365">
        <f>'Z9'!X21</f>
        <v>2.5</v>
      </c>
      <c r="H28" s="365">
        <f>'Z9'!Y21</f>
        <v>4.6999999999999993</v>
      </c>
      <c r="I28" s="386">
        <f>'Z9'!Z21</f>
        <v>0</v>
      </c>
      <c r="J28" s="387">
        <f>'Z9'!AA21</f>
        <v>7.1999999999999993</v>
      </c>
      <c r="K28" s="388" t="str">
        <f>'Z9'!W45</f>
        <v>míč</v>
      </c>
      <c r="L28" s="365">
        <f>'Z9'!X45</f>
        <v>1.1000000000000001</v>
      </c>
      <c r="M28" s="365">
        <f>'Z9'!Y45</f>
        <v>3.25</v>
      </c>
      <c r="N28" s="386">
        <f>'Z9'!Z45</f>
        <v>0</v>
      </c>
      <c r="O28" s="387">
        <f>'Z9'!AA45</f>
        <v>4.3499999999999996</v>
      </c>
      <c r="P28" s="389">
        <f>'Z9'!AB45</f>
        <v>11.549999999999999</v>
      </c>
    </row>
    <row r="29" spans="1:16" ht="16.5">
      <c r="A29" s="382">
        <v>16</v>
      </c>
      <c r="B29" s="382">
        <f>Seznam!B152</f>
        <v>21</v>
      </c>
      <c r="C29" s="383" t="str">
        <f>Seznam!C152</f>
        <v>Mokrá Simona</v>
      </c>
      <c r="D29" s="384">
        <f>Seznam!D152</f>
        <v>2004</v>
      </c>
      <c r="E29" s="385" t="str">
        <f>Seznam!E152</f>
        <v>TJ Sokol Bedřichov</v>
      </c>
      <c r="F29" s="382" t="str">
        <f>Seznam!F152</f>
        <v>CZE</v>
      </c>
      <c r="G29" s="365">
        <f>'Z9'!X22</f>
        <v>3.0999999999999996</v>
      </c>
      <c r="H29" s="365">
        <f>'Z9'!Y22</f>
        <v>5.55</v>
      </c>
      <c r="I29" s="386">
        <f>'Z9'!Z22</f>
        <v>0</v>
      </c>
      <c r="J29" s="387">
        <f>'Z9'!AA22</f>
        <v>8.6499999999999986</v>
      </c>
      <c r="K29" s="388" t="str">
        <f>'Z9'!W46</f>
        <v>obruč</v>
      </c>
      <c r="L29" s="365">
        <f>'Z9'!X46</f>
        <v>3.1</v>
      </c>
      <c r="M29" s="365">
        <f>'Z9'!Y46</f>
        <v>5.5500000000000007</v>
      </c>
      <c r="N29" s="386">
        <f>'Z9'!Z46</f>
        <v>0</v>
      </c>
      <c r="O29" s="387">
        <f>'Z9'!AA46</f>
        <v>8.65</v>
      </c>
      <c r="P29" s="389">
        <f>'Z9'!AB46</f>
        <v>17.299999999999997</v>
      </c>
    </row>
    <row r="30" spans="1:16" ht="16.5">
      <c r="A30" s="382">
        <v>17</v>
      </c>
      <c r="B30" s="382">
        <f>Seznam!B153</f>
        <v>22</v>
      </c>
      <c r="C30" s="383" t="str">
        <f>Seznam!C153</f>
        <v>Janoušková Tereza</v>
      </c>
      <c r="D30" s="384">
        <f>Seznam!D153</f>
        <v>2005</v>
      </c>
      <c r="E30" s="385" t="str">
        <f>Seznam!E153</f>
        <v>SK MG Mantila Brno</v>
      </c>
      <c r="F30" s="382" t="str">
        <f>Seznam!F153</f>
        <v>CZE</v>
      </c>
      <c r="G30" s="365">
        <f>'Z9'!X23</f>
        <v>2.1</v>
      </c>
      <c r="H30" s="365">
        <f>'Z9'!Y23</f>
        <v>4.6500000000000004</v>
      </c>
      <c r="I30" s="386">
        <f>'Z9'!Z23</f>
        <v>0</v>
      </c>
      <c r="J30" s="387">
        <f>'Z9'!AA23</f>
        <v>6.75</v>
      </c>
      <c r="K30" s="388" t="str">
        <f>'Z9'!W47</f>
        <v>míč</v>
      </c>
      <c r="L30" s="365">
        <f>'Z9'!X47</f>
        <v>1.7000000000000002</v>
      </c>
      <c r="M30" s="365">
        <f>'Z9'!Y47</f>
        <v>4.4999999999999991</v>
      </c>
      <c r="N30" s="386">
        <f>'Z9'!Z47</f>
        <v>0</v>
      </c>
      <c r="O30" s="387">
        <f>'Z9'!AA47</f>
        <v>6.1999999999999993</v>
      </c>
      <c r="P30" s="389">
        <f>'Z9'!AB47</f>
        <v>12.95</v>
      </c>
    </row>
    <row r="31" spans="1:16" ht="16.5">
      <c r="A31" s="382">
        <v>18</v>
      </c>
      <c r="B31" s="382">
        <f>Seznam!B154</f>
        <v>23</v>
      </c>
      <c r="C31" s="383" t="str">
        <f>Seznam!C154</f>
        <v>Szmeková Jolana</v>
      </c>
      <c r="D31" s="384">
        <f>Seznam!D154</f>
        <v>0</v>
      </c>
      <c r="E31" s="385" t="str">
        <f>Seznam!E154</f>
        <v>SK Provo Brno</v>
      </c>
      <c r="F31" s="382" t="str">
        <f>Seznam!F154</f>
        <v>CZE</v>
      </c>
      <c r="G31" s="365">
        <f>'Z9'!X24</f>
        <v>1.5</v>
      </c>
      <c r="H31" s="365">
        <f>'Z9'!Y24</f>
        <v>2.8</v>
      </c>
      <c r="I31" s="386">
        <f>'Z9'!Z24</f>
        <v>0</v>
      </c>
      <c r="J31" s="387">
        <f>'Z9'!AA24</f>
        <v>4.3</v>
      </c>
      <c r="K31" s="388" t="str">
        <f>'Z9'!W48</f>
        <v>obruč</v>
      </c>
      <c r="L31" s="365">
        <f>'Z9'!X48</f>
        <v>1.3</v>
      </c>
      <c r="M31" s="365">
        <f>'Z9'!Y48</f>
        <v>2.25</v>
      </c>
      <c r="N31" s="386">
        <f>'Z9'!Z48</f>
        <v>0.6</v>
      </c>
      <c r="O31" s="387">
        <f>'Z9'!AA48</f>
        <v>2.9499999999999997</v>
      </c>
      <c r="P31" s="389">
        <f>'Z9'!AB48</f>
        <v>7.25</v>
      </c>
    </row>
    <row r="32" spans="1:16" ht="16.5">
      <c r="A32" s="382">
        <v>19</v>
      </c>
      <c r="B32" s="382">
        <f>Seznam!B155</f>
        <v>24</v>
      </c>
      <c r="C32" s="383" t="str">
        <f>Seznam!C155</f>
        <v>Sommerbichler Lena</v>
      </c>
      <c r="D32" s="384">
        <f>Seznam!D155</f>
        <v>2005</v>
      </c>
      <c r="E32" s="385" t="str">
        <f>Seznam!E155</f>
        <v>Sportunion Rauris</v>
      </c>
      <c r="F32" s="382" t="str">
        <f>Seznam!F155</f>
        <v>AUT</v>
      </c>
      <c r="G32" s="365">
        <f>'Z9'!X25</f>
        <v>2.2999999999999998</v>
      </c>
      <c r="H32" s="365">
        <f>'Z9'!Y25</f>
        <v>3.2</v>
      </c>
      <c r="I32" s="386">
        <f>'Z9'!Z25</f>
        <v>0</v>
      </c>
      <c r="J32" s="387">
        <f>'Z9'!AA25</f>
        <v>5.5</v>
      </c>
      <c r="K32" s="388" t="str">
        <f>'Z9'!W49</f>
        <v>obruč</v>
      </c>
      <c r="L32" s="365">
        <f>'Z9'!X49</f>
        <v>1.9</v>
      </c>
      <c r="M32" s="365">
        <f>'Z9'!Y49</f>
        <v>3.55</v>
      </c>
      <c r="N32" s="386">
        <f>'Z9'!Z49</f>
        <v>0</v>
      </c>
      <c r="O32" s="387">
        <f>'Z9'!AA49</f>
        <v>5.4499999999999993</v>
      </c>
      <c r="P32" s="389">
        <f>'Z9'!AB49</f>
        <v>10.95</v>
      </c>
    </row>
    <row r="33" spans="1:16" ht="16.5">
      <c r="A33" s="382">
        <v>20</v>
      </c>
      <c r="B33" s="382">
        <f>Seznam!B156</f>
        <v>25</v>
      </c>
      <c r="C33" s="383" t="str">
        <f>Seznam!C156</f>
        <v>Kutišová Tereza</v>
      </c>
      <c r="D33" s="384">
        <f>Seznam!D156</f>
        <v>2003</v>
      </c>
      <c r="E33" s="385" t="str">
        <f>Seznam!E156</f>
        <v>RG Proactive Milevsko</v>
      </c>
      <c r="F33" s="382" t="str">
        <f>Seznam!F156</f>
        <v>CZE</v>
      </c>
      <c r="G33" s="365">
        <f>'Z9'!X26</f>
        <v>2.7</v>
      </c>
      <c r="H33" s="365">
        <f>'Z9'!Y26</f>
        <v>3.45</v>
      </c>
      <c r="I33" s="386">
        <f>'Z9'!Z26</f>
        <v>0</v>
      </c>
      <c r="J33" s="387">
        <f>'Z9'!AA26</f>
        <v>6.15</v>
      </c>
      <c r="K33" s="388" t="str">
        <f>'Z9'!W50</f>
        <v>obruč</v>
      </c>
      <c r="L33" s="365">
        <f>'Z9'!X50</f>
        <v>4.5999999999999996</v>
      </c>
      <c r="M33" s="365">
        <f>'Z9'!Y50</f>
        <v>6.4</v>
      </c>
      <c r="N33" s="386">
        <f>'Z9'!Z50</f>
        <v>0</v>
      </c>
      <c r="O33" s="387">
        <f>'Z9'!AA50</f>
        <v>11</v>
      </c>
      <c r="P33" s="389">
        <f>'Z9'!AB50</f>
        <v>17.149999999999999</v>
      </c>
    </row>
    <row r="34" spans="1:16" ht="16.5">
      <c r="A34" s="382">
        <v>21</v>
      </c>
      <c r="B34" s="382">
        <f>Seznam!B157</f>
        <v>26</v>
      </c>
      <c r="C34" s="383" t="str">
        <f>Seznam!C157</f>
        <v>Točíková Tereza</v>
      </c>
      <c r="D34" s="384">
        <f>Seznam!D157</f>
        <v>2005</v>
      </c>
      <c r="E34" s="385" t="str">
        <f>Seznam!E157</f>
        <v>SK MG Mantila Brno</v>
      </c>
      <c r="F34" s="382" t="str">
        <f>Seznam!F157</f>
        <v>CZE</v>
      </c>
      <c r="G34" s="365">
        <f>'Z9'!X27</f>
        <v>2.5</v>
      </c>
      <c r="H34" s="365">
        <f>'Z9'!Y27</f>
        <v>4.3000000000000007</v>
      </c>
      <c r="I34" s="386">
        <f>'Z9'!Z27</f>
        <v>0</v>
      </c>
      <c r="J34" s="387">
        <f>'Z9'!AA27</f>
        <v>6.8000000000000007</v>
      </c>
      <c r="K34" s="388" t="str">
        <f>'Z9'!W51</f>
        <v>míč</v>
      </c>
      <c r="L34" s="365">
        <f>'Z9'!X51</f>
        <v>2</v>
      </c>
      <c r="M34" s="365">
        <f>'Z9'!Y51</f>
        <v>4.9999999999999991</v>
      </c>
      <c r="N34" s="386">
        <f>'Z9'!Z51</f>
        <v>0</v>
      </c>
      <c r="O34" s="387">
        <f>'Z9'!AA51</f>
        <v>6.9999999999999991</v>
      </c>
      <c r="P34" s="389">
        <f>'Z9'!AB51</f>
        <v>13.8</v>
      </c>
    </row>
    <row r="35" spans="1:16" ht="16.5">
      <c r="A35" s="382">
        <v>22</v>
      </c>
      <c r="B35" s="382">
        <f>Seznam!B158</f>
        <v>29</v>
      </c>
      <c r="C35" s="383" t="str">
        <f>Seznam!C158</f>
        <v>Preiningerová Sára</v>
      </c>
      <c r="D35" s="384">
        <f>Seznam!D158</f>
        <v>2004</v>
      </c>
      <c r="E35" s="385" t="str">
        <f>Seznam!E158</f>
        <v>TJ SPKV</v>
      </c>
      <c r="F35" s="382" t="str">
        <f>Seznam!F158</f>
        <v>CZE</v>
      </c>
      <c r="G35" s="365">
        <f>'Z9'!X28</f>
        <v>3.1</v>
      </c>
      <c r="H35" s="365">
        <f>'Z9'!Y28</f>
        <v>5</v>
      </c>
      <c r="I35" s="386">
        <f>'Z9'!Z28</f>
        <v>0</v>
      </c>
      <c r="J35" s="387">
        <f>'Z9'!AA28</f>
        <v>8.1</v>
      </c>
      <c r="K35" s="388" t="str">
        <f>'Z9'!W52</f>
        <v>obruč</v>
      </c>
      <c r="L35" s="365">
        <f>'Z9'!X52</f>
        <v>0.89999999999999991</v>
      </c>
      <c r="M35" s="365">
        <f>'Z9'!Y52</f>
        <v>2.1500000000000004</v>
      </c>
      <c r="N35" s="386">
        <f>'Z9'!Z52</f>
        <v>0.6</v>
      </c>
      <c r="O35" s="387">
        <f>'Z9'!AA52</f>
        <v>2.4500000000000002</v>
      </c>
      <c r="P35" s="389">
        <f>'Z9'!AB52</f>
        <v>10.55</v>
      </c>
    </row>
    <row r="36" spans="1:16" ht="16.5">
      <c r="A36" s="382">
        <v>23</v>
      </c>
      <c r="B36" s="382">
        <f>Seznam!B159</f>
        <v>30</v>
      </c>
      <c r="C36" s="383" t="str">
        <f>Seznam!C159</f>
        <v>Avtová Diana</v>
      </c>
      <c r="D36" s="384">
        <f>Seznam!D159</f>
        <v>0</v>
      </c>
      <c r="E36" s="385" t="str">
        <f>Seznam!E159</f>
        <v>Sokol Praha VII</v>
      </c>
      <c r="F36" s="382" t="str">
        <f>Seznam!F159</f>
        <v>CZE</v>
      </c>
      <c r="G36" s="365">
        <f>'Z9'!X29</f>
        <v>5.2</v>
      </c>
      <c r="H36" s="365">
        <f>'Z9'!Y29</f>
        <v>6.4999999999999991</v>
      </c>
      <c r="I36" s="386">
        <f>'Z9'!Z29</f>
        <v>0</v>
      </c>
      <c r="J36" s="387">
        <f>'Z9'!AA29</f>
        <v>11.7</v>
      </c>
      <c r="K36" s="388" t="str">
        <f>'Z9'!W53</f>
        <v>obruč</v>
      </c>
      <c r="L36" s="365">
        <f>'Z9'!X53</f>
        <v>4.7</v>
      </c>
      <c r="M36" s="365">
        <f>'Z9'!Y53</f>
        <v>6.75</v>
      </c>
      <c r="N36" s="386">
        <f>'Z9'!Z53</f>
        <v>0</v>
      </c>
      <c r="O36" s="387">
        <f>'Z9'!AA53</f>
        <v>11.45</v>
      </c>
      <c r="P36" s="389">
        <f>'Z9'!AB53</f>
        <v>23.15</v>
      </c>
    </row>
    <row r="37" spans="1:16" ht="15">
      <c r="A37" s="73"/>
      <c r="B37" s="73"/>
      <c r="C37" s="73"/>
      <c r="D37" s="72"/>
      <c r="E37" s="73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</row>
  </sheetData>
  <mergeCells count="7">
    <mergeCell ref="K12:K13"/>
    <mergeCell ref="A2:K2"/>
    <mergeCell ref="A4:K4"/>
    <mergeCell ref="A6:K6"/>
    <mergeCell ref="A8:K8"/>
    <mergeCell ref="G11:J11"/>
    <mergeCell ref="K11:O11"/>
  </mergeCells>
  <pageMargins left="0.7" right="0.7" top="0.78740157499999996" bottom="0.78740157499999996" header="0.3" footer="0.3"/>
  <pageSetup paperSize="0" orientation="portrait" horizontalDpi="0" verticalDpi="0" copies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35"/>
  <sheetViews>
    <sheetView topLeftCell="A7" workbookViewId="0">
      <selection activeCell="A6" sqref="A6:K6"/>
    </sheetView>
  </sheetViews>
  <sheetFormatPr defaultRowHeight="12.75"/>
  <cols>
    <col min="3" max="3" width="22.5703125" customWidth="1"/>
    <col min="4" max="4" width="6.85546875" customWidth="1"/>
    <col min="5" max="5" width="21.42578125" customWidth="1"/>
    <col min="6" max="6" width="6.85546875" customWidth="1"/>
  </cols>
  <sheetData>
    <row r="2" spans="1:16" ht="24.75">
      <c r="A2" s="480" t="s">
        <v>1042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6" ht="15">
      <c r="A3" s="43"/>
      <c r="B3" s="44"/>
      <c r="D3" s="43"/>
      <c r="E3" s="44"/>
      <c r="F3" s="44"/>
      <c r="G3" s="43"/>
      <c r="H3" s="43"/>
      <c r="I3" s="43"/>
      <c r="J3" s="51"/>
    </row>
    <row r="4" spans="1:16" ht="40.5">
      <c r="A4" s="481" t="str">
        <f>Název</f>
        <v>Milevský pohárek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</row>
    <row r="5" spans="1:16" ht="14.25">
      <c r="A5" s="46"/>
      <c r="B5" s="47"/>
      <c r="C5" s="47"/>
      <c r="D5" s="47"/>
      <c r="E5" s="47"/>
      <c r="F5" s="47"/>
      <c r="G5" s="47"/>
      <c r="H5" s="47"/>
      <c r="I5" s="47"/>
      <c r="J5" s="107"/>
      <c r="K5" s="48"/>
      <c r="L5" s="48"/>
      <c r="M5" s="48"/>
      <c r="N5" s="48"/>
      <c r="O5" s="48"/>
      <c r="P5" s="48"/>
    </row>
    <row r="6" spans="1:16" ht="19.5">
      <c r="A6" s="482" t="str">
        <f>Datum</f>
        <v>5.května 2018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6" ht="14.25">
      <c r="A7" s="46"/>
      <c r="B7" s="47"/>
      <c r="C7" s="47"/>
      <c r="D7" s="47"/>
      <c r="E7" s="47"/>
      <c r="F7" s="47"/>
      <c r="G7" s="47"/>
      <c r="H7" s="47"/>
      <c r="I7" s="47"/>
      <c r="J7" s="107"/>
      <c r="K7" s="48"/>
      <c r="L7" s="48"/>
      <c r="M7" s="48"/>
      <c r="N7" s="48"/>
      <c r="O7" s="48"/>
      <c r="P7" s="48"/>
    </row>
    <row r="8" spans="1:16" ht="19.5">
      <c r="A8" s="482" t="str">
        <f>Místo</f>
        <v>Milevsko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6" ht="19.5">
      <c r="A9" s="70"/>
      <c r="B9" s="71"/>
      <c r="C9" s="71"/>
      <c r="D9" s="72"/>
      <c r="E9" s="71"/>
      <c r="F9" s="72"/>
      <c r="G9" s="71"/>
      <c r="H9" s="71"/>
      <c r="I9" s="71"/>
      <c r="J9" s="71"/>
      <c r="K9" s="71"/>
      <c r="L9" s="71"/>
      <c r="M9" s="71"/>
      <c r="N9" s="71"/>
      <c r="O9" s="71"/>
      <c r="P9" s="73"/>
    </row>
    <row r="10" spans="1:16" ht="20.25" thickBot="1">
      <c r="A10" s="50" t="s">
        <v>1595</v>
      </c>
      <c r="B10" s="73"/>
      <c r="C10" s="73"/>
      <c r="D10" s="72"/>
      <c r="E10" s="73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7.25" thickTop="1">
      <c r="A11" s="74"/>
      <c r="B11" s="75"/>
      <c r="C11" s="76"/>
      <c r="D11" s="77"/>
      <c r="E11" s="78"/>
      <c r="F11" s="291"/>
      <c r="G11" s="483" t="s">
        <v>1406</v>
      </c>
      <c r="H11" s="483"/>
      <c r="I11" s="483"/>
      <c r="J11" s="484"/>
      <c r="K11" s="487" t="s">
        <v>1037</v>
      </c>
      <c r="L11" s="488"/>
      <c r="M11" s="488"/>
      <c r="N11" s="488"/>
      <c r="O11" s="489"/>
      <c r="P11" s="108"/>
    </row>
    <row r="12" spans="1:16" ht="16.5">
      <c r="A12" s="80" t="s">
        <v>1043</v>
      </c>
      <c r="B12" s="81" t="s">
        <v>1044</v>
      </c>
      <c r="C12" s="82" t="s">
        <v>1045</v>
      </c>
      <c r="D12" s="83" t="s">
        <v>2</v>
      </c>
      <c r="E12" s="84" t="s">
        <v>3</v>
      </c>
      <c r="F12" s="292" t="s">
        <v>4</v>
      </c>
      <c r="G12" s="289" t="s">
        <v>1046</v>
      </c>
      <c r="H12" s="85" t="s">
        <v>1047</v>
      </c>
      <c r="I12" s="85" t="s">
        <v>5</v>
      </c>
      <c r="J12" s="86" t="s">
        <v>1048</v>
      </c>
      <c r="K12" s="485" t="s">
        <v>1050</v>
      </c>
      <c r="L12" s="65" t="s">
        <v>1046</v>
      </c>
      <c r="M12" s="85" t="s">
        <v>1047</v>
      </c>
      <c r="N12" s="85" t="s">
        <v>5</v>
      </c>
      <c r="O12" s="86" t="s">
        <v>1048</v>
      </c>
      <c r="P12" s="109" t="s">
        <v>1051</v>
      </c>
    </row>
    <row r="13" spans="1:16" ht="15.75" thickBot="1">
      <c r="A13" s="87"/>
      <c r="B13" s="88"/>
      <c r="C13" s="89"/>
      <c r="D13" s="90"/>
      <c r="E13" s="91"/>
      <c r="F13" s="293"/>
      <c r="G13" s="290" t="s">
        <v>8</v>
      </c>
      <c r="H13" s="92" t="s">
        <v>11</v>
      </c>
      <c r="I13" s="92"/>
      <c r="J13" s="93"/>
      <c r="K13" s="486"/>
      <c r="L13" s="67" t="s">
        <v>8</v>
      </c>
      <c r="M13" s="92" t="s">
        <v>11</v>
      </c>
      <c r="N13" s="92"/>
      <c r="O13" s="93"/>
      <c r="P13" s="110"/>
    </row>
    <row r="14" spans="1:16" ht="17.25" thickTop="1">
      <c r="A14" s="374">
        <v>1</v>
      </c>
      <c r="B14" s="374">
        <f>Seznam!B159</f>
        <v>30</v>
      </c>
      <c r="C14" s="375" t="str">
        <f>Seznam!C159</f>
        <v>Avtová Diana</v>
      </c>
      <c r="D14" s="376">
        <f>Seznam!D159</f>
        <v>0</v>
      </c>
      <c r="E14" s="377" t="str">
        <f>Seznam!E159</f>
        <v>Sokol Praha VII</v>
      </c>
      <c r="F14" s="374" t="str">
        <f>Seznam!F159</f>
        <v>CZE</v>
      </c>
      <c r="G14" s="371">
        <f>'Z9'!X29</f>
        <v>5.2</v>
      </c>
      <c r="H14" s="371">
        <f>'Z9'!Y29</f>
        <v>6.4999999999999991</v>
      </c>
      <c r="I14" s="378">
        <f>'Z9'!Z29</f>
        <v>0</v>
      </c>
      <c r="J14" s="379">
        <f>'Z9'!AA29</f>
        <v>11.7</v>
      </c>
      <c r="K14" s="380" t="str">
        <f>'Z9'!W53</f>
        <v>obruč</v>
      </c>
      <c r="L14" s="371">
        <f>'Z9'!X53</f>
        <v>4.7</v>
      </c>
      <c r="M14" s="371">
        <f>'Z9'!Y53</f>
        <v>6.75</v>
      </c>
      <c r="N14" s="378">
        <f>'Z9'!Z53</f>
        <v>0</v>
      </c>
      <c r="O14" s="379">
        <f>'Z9'!AA53</f>
        <v>11.45</v>
      </c>
      <c r="P14" s="381">
        <f>'Z9'!AB53</f>
        <v>23.15</v>
      </c>
    </row>
    <row r="15" spans="1:16" ht="16.5">
      <c r="A15" s="382">
        <v>2</v>
      </c>
      <c r="B15" s="382">
        <f>Seznam!B152</f>
        <v>21</v>
      </c>
      <c r="C15" s="383" t="str">
        <f>Seznam!C152</f>
        <v>Mokrá Simona</v>
      </c>
      <c r="D15" s="384">
        <f>Seznam!D152</f>
        <v>2004</v>
      </c>
      <c r="E15" s="385" t="str">
        <f>Seznam!E152</f>
        <v>TJ Sokol Bedřichov</v>
      </c>
      <c r="F15" s="382" t="str">
        <f>Seznam!F152</f>
        <v>CZE</v>
      </c>
      <c r="G15" s="365">
        <f>'Z9'!X22</f>
        <v>3.0999999999999996</v>
      </c>
      <c r="H15" s="365">
        <f>'Z9'!Y22</f>
        <v>5.55</v>
      </c>
      <c r="I15" s="386">
        <f>'Z9'!Z22</f>
        <v>0</v>
      </c>
      <c r="J15" s="387">
        <f>'Z9'!AA22</f>
        <v>8.6499999999999986</v>
      </c>
      <c r="K15" s="388" t="str">
        <f>'Z9'!W46</f>
        <v>obruč</v>
      </c>
      <c r="L15" s="365">
        <f>'Z9'!X46</f>
        <v>3.1</v>
      </c>
      <c r="M15" s="365">
        <f>'Z9'!Y46</f>
        <v>5.5500000000000007</v>
      </c>
      <c r="N15" s="386">
        <f>'Z9'!Z46</f>
        <v>0</v>
      </c>
      <c r="O15" s="387">
        <f>'Z9'!AA46</f>
        <v>8.65</v>
      </c>
      <c r="P15" s="389">
        <f>'Z9'!AB46</f>
        <v>17.299999999999997</v>
      </c>
    </row>
    <row r="16" spans="1:16" ht="16.5">
      <c r="A16" s="382">
        <v>3</v>
      </c>
      <c r="B16" s="382">
        <f>Seznam!B156</f>
        <v>25</v>
      </c>
      <c r="C16" s="383" t="str">
        <f>Seznam!C156</f>
        <v>Kutišová Tereza</v>
      </c>
      <c r="D16" s="384">
        <f>Seznam!D156</f>
        <v>2003</v>
      </c>
      <c r="E16" s="385" t="str">
        <f>Seznam!E156</f>
        <v>RG Proactive Milevsko</v>
      </c>
      <c r="F16" s="382" t="str">
        <f>Seznam!F156</f>
        <v>CZE</v>
      </c>
      <c r="G16" s="365">
        <f>'Z9'!X26</f>
        <v>2.7</v>
      </c>
      <c r="H16" s="365">
        <f>'Z9'!Y26</f>
        <v>3.45</v>
      </c>
      <c r="I16" s="386">
        <f>'Z9'!Z26</f>
        <v>0</v>
      </c>
      <c r="J16" s="387">
        <f>'Z9'!AA26</f>
        <v>6.15</v>
      </c>
      <c r="K16" s="388" t="str">
        <f>'Z9'!W50</f>
        <v>obruč</v>
      </c>
      <c r="L16" s="365">
        <f>'Z9'!X50</f>
        <v>4.5999999999999996</v>
      </c>
      <c r="M16" s="365">
        <f>'Z9'!Y50</f>
        <v>6.4</v>
      </c>
      <c r="N16" s="386">
        <f>'Z9'!Z50</f>
        <v>0</v>
      </c>
      <c r="O16" s="387">
        <f>'Z9'!AA50</f>
        <v>11</v>
      </c>
      <c r="P16" s="389">
        <f>'Z9'!AB50</f>
        <v>17.149999999999999</v>
      </c>
    </row>
    <row r="17" spans="1:16" ht="15">
      <c r="A17" s="182">
        <v>4</v>
      </c>
      <c r="B17" s="182">
        <f>Seznam!B150</f>
        <v>19</v>
      </c>
      <c r="C17" s="183" t="str">
        <f>Seznam!C150</f>
        <v>Houdová Linda</v>
      </c>
      <c r="D17" s="85">
        <f>Seznam!D150</f>
        <v>2004</v>
      </c>
      <c r="E17" s="101" t="str">
        <f>Seznam!E150</f>
        <v>RG Proactive Milevsko</v>
      </c>
      <c r="F17" s="182" t="str">
        <f>Seznam!F150</f>
        <v>CZE</v>
      </c>
      <c r="G17" s="103">
        <f>'Z9'!X20</f>
        <v>2.2999999999999998</v>
      </c>
      <c r="H17" s="103">
        <f>'Z9'!Y20</f>
        <v>4.6999999999999993</v>
      </c>
      <c r="I17" s="102">
        <f>'Z9'!Z20</f>
        <v>0</v>
      </c>
      <c r="J17" s="104">
        <f>'Z9'!AA20</f>
        <v>6.9999999999999991</v>
      </c>
      <c r="K17" s="113" t="str">
        <f>'Z9'!W44</f>
        <v>obruč</v>
      </c>
      <c r="L17" s="103">
        <f>'Z9'!X44</f>
        <v>3.0999999999999996</v>
      </c>
      <c r="M17" s="103">
        <f>'Z9'!Y44</f>
        <v>5.3000000000000007</v>
      </c>
      <c r="N17" s="102">
        <f>'Z9'!Z44</f>
        <v>0</v>
      </c>
      <c r="O17" s="104">
        <f>'Z9'!AA44</f>
        <v>8.4</v>
      </c>
      <c r="P17" s="295">
        <f>'Z9'!AB44</f>
        <v>15.399999999999999</v>
      </c>
    </row>
    <row r="18" spans="1:16" ht="15">
      <c r="A18" s="182">
        <v>5</v>
      </c>
      <c r="B18" s="182">
        <f>Seznam!B142</f>
        <v>6</v>
      </c>
      <c r="C18" s="183" t="str">
        <f>Seznam!C142</f>
        <v>Rákosová Eliška</v>
      </c>
      <c r="D18" s="85">
        <f>Seznam!D142</f>
        <v>2004</v>
      </c>
      <c r="E18" s="101" t="str">
        <f>Seznam!E142</f>
        <v>SK MG Mantila Brno</v>
      </c>
      <c r="F18" s="182" t="str">
        <f>Seznam!F142</f>
        <v>CZE</v>
      </c>
      <c r="G18" s="103">
        <f>'Z9'!X12</f>
        <v>2.1</v>
      </c>
      <c r="H18" s="103">
        <f>'Z9'!Y12</f>
        <v>3.9499999999999997</v>
      </c>
      <c r="I18" s="102">
        <f>'Z9'!Z12</f>
        <v>0</v>
      </c>
      <c r="J18" s="104">
        <f>'Z9'!AA12</f>
        <v>6.05</v>
      </c>
      <c r="K18" s="113" t="str">
        <f>'Z9'!W36</f>
        <v>míč</v>
      </c>
      <c r="L18" s="103">
        <f>'Z9'!X36</f>
        <v>3</v>
      </c>
      <c r="M18" s="103">
        <f>'Z9'!Y36</f>
        <v>6.1999999999999993</v>
      </c>
      <c r="N18" s="102">
        <f>'Z9'!Z36</f>
        <v>0</v>
      </c>
      <c r="O18" s="104">
        <f>'Z9'!AA36</f>
        <v>9.1999999999999993</v>
      </c>
      <c r="P18" s="295">
        <f>'Z9'!AB36</f>
        <v>15.25</v>
      </c>
    </row>
    <row r="19" spans="1:16" ht="15">
      <c r="A19" s="182">
        <v>6</v>
      </c>
      <c r="B19" s="182">
        <f>Seznam!B146</f>
        <v>12</v>
      </c>
      <c r="C19" s="183" t="str">
        <f>Seznam!C146</f>
        <v>Vilímková Julie</v>
      </c>
      <c r="D19" s="85">
        <f>Seznam!D146</f>
        <v>2004</v>
      </c>
      <c r="E19" s="101" t="str">
        <f>Seznam!E146</f>
        <v>TJ SPKV</v>
      </c>
      <c r="F19" s="182" t="str">
        <f>Seznam!F146</f>
        <v>CZE</v>
      </c>
      <c r="G19" s="103">
        <f>'Z9'!X16</f>
        <v>2.8</v>
      </c>
      <c r="H19" s="103">
        <f>'Z9'!Y16</f>
        <v>4.75</v>
      </c>
      <c r="I19" s="102">
        <f>'Z9'!Z16</f>
        <v>0</v>
      </c>
      <c r="J19" s="104">
        <f>'Z9'!AA16</f>
        <v>7.55</v>
      </c>
      <c r="K19" s="113" t="str">
        <f>'Z9'!W40</f>
        <v>obruč</v>
      </c>
      <c r="L19" s="103">
        <f>'Z9'!X40</f>
        <v>2</v>
      </c>
      <c r="M19" s="103">
        <f>'Z9'!Y40</f>
        <v>4.5999999999999996</v>
      </c>
      <c r="N19" s="102">
        <f>'Z9'!Z40</f>
        <v>0</v>
      </c>
      <c r="O19" s="104">
        <f>'Z9'!AA40</f>
        <v>6.6</v>
      </c>
      <c r="P19" s="295">
        <f>'Z9'!AB40</f>
        <v>14.149999999999999</v>
      </c>
    </row>
    <row r="20" spans="1:16" ht="15">
      <c r="A20" s="182">
        <v>7</v>
      </c>
      <c r="B20" s="182">
        <f>Seznam!B157</f>
        <v>26</v>
      </c>
      <c r="C20" s="183" t="str">
        <f>Seznam!C157</f>
        <v>Točíková Tereza</v>
      </c>
      <c r="D20" s="85">
        <f>Seznam!D157</f>
        <v>2005</v>
      </c>
      <c r="E20" s="101" t="str">
        <f>Seznam!E157</f>
        <v>SK MG Mantila Brno</v>
      </c>
      <c r="F20" s="182" t="str">
        <f>Seznam!F157</f>
        <v>CZE</v>
      </c>
      <c r="G20" s="103">
        <f>'Z9'!X27</f>
        <v>2.5</v>
      </c>
      <c r="H20" s="103">
        <f>'Z9'!Y27</f>
        <v>4.3000000000000007</v>
      </c>
      <c r="I20" s="102">
        <f>'Z9'!Z27</f>
        <v>0</v>
      </c>
      <c r="J20" s="104">
        <f>'Z9'!AA27</f>
        <v>6.8000000000000007</v>
      </c>
      <c r="K20" s="113" t="str">
        <f>'Z9'!W51</f>
        <v>míč</v>
      </c>
      <c r="L20" s="103">
        <f>'Z9'!X51</f>
        <v>2</v>
      </c>
      <c r="M20" s="103">
        <f>'Z9'!Y51</f>
        <v>4.9999999999999991</v>
      </c>
      <c r="N20" s="102">
        <f>'Z9'!Z51</f>
        <v>0</v>
      </c>
      <c r="O20" s="104">
        <f>'Z9'!AA51</f>
        <v>6.9999999999999991</v>
      </c>
      <c r="P20" s="295">
        <f>'Z9'!AB51</f>
        <v>13.8</v>
      </c>
    </row>
    <row r="21" spans="1:16" ht="15">
      <c r="A21" s="182">
        <v>8</v>
      </c>
      <c r="B21" s="182">
        <f>Seznam!B141</f>
        <v>5</v>
      </c>
      <c r="C21" s="183" t="str">
        <f>Seznam!C141</f>
        <v>Štveráčková Adéla</v>
      </c>
      <c r="D21" s="85">
        <f>Seznam!D141</f>
        <v>2004</v>
      </c>
      <c r="E21" s="101" t="str">
        <f>Seznam!E141</f>
        <v>SK Jihlava</v>
      </c>
      <c r="F21" s="182" t="str">
        <f>Seznam!F141</f>
        <v>CZE</v>
      </c>
      <c r="G21" s="103">
        <f>'Z9'!X11</f>
        <v>2</v>
      </c>
      <c r="H21" s="103">
        <f>'Z9'!Y11</f>
        <v>3.3000000000000003</v>
      </c>
      <c r="I21" s="102">
        <f>'Z9'!Z11</f>
        <v>0</v>
      </c>
      <c r="J21" s="104">
        <f>'Z9'!AA11</f>
        <v>5.3000000000000007</v>
      </c>
      <c r="K21" s="113" t="str">
        <f>'Z9'!W35</f>
        <v>obruč</v>
      </c>
      <c r="L21" s="103">
        <f>'Z9'!X35</f>
        <v>3</v>
      </c>
      <c r="M21" s="103">
        <f>'Z9'!Y35</f>
        <v>5.15</v>
      </c>
      <c r="N21" s="102">
        <f>'Z9'!Z35</f>
        <v>0</v>
      </c>
      <c r="O21" s="104">
        <f>'Z9'!AA35</f>
        <v>8.15</v>
      </c>
      <c r="P21" s="295">
        <f>'Z9'!AB35</f>
        <v>13.450000000000001</v>
      </c>
    </row>
    <row r="22" spans="1:16" ht="15">
      <c r="A22" s="182">
        <v>9</v>
      </c>
      <c r="B22" s="182">
        <f>Seznam!B140</f>
        <v>4</v>
      </c>
      <c r="C22" s="183" t="str">
        <f>Seznam!C140</f>
        <v>Menšíková Adéla</v>
      </c>
      <c r="D22" s="85">
        <f>Seznam!D140</f>
        <v>2005</v>
      </c>
      <c r="E22" s="101" t="str">
        <f>Seznam!E140</f>
        <v>TJ Sokol Bedřichov</v>
      </c>
      <c r="F22" s="182" t="str">
        <f>Seznam!F140</f>
        <v>CZE</v>
      </c>
      <c r="G22" s="103">
        <f>'Z9'!X10</f>
        <v>3</v>
      </c>
      <c r="H22" s="103">
        <f>'Z9'!Y10</f>
        <v>5</v>
      </c>
      <c r="I22" s="102">
        <f>'Z9'!Z10</f>
        <v>0</v>
      </c>
      <c r="J22" s="104">
        <f>'Z9'!AA10</f>
        <v>8</v>
      </c>
      <c r="K22" s="113" t="str">
        <f>'Z9'!W34</f>
        <v>stuha</v>
      </c>
      <c r="L22" s="103">
        <f>'Z9'!X34</f>
        <v>2.2000000000000002</v>
      </c>
      <c r="M22" s="103">
        <f>'Z9'!Y34</f>
        <v>3.1999999999999993</v>
      </c>
      <c r="N22" s="102">
        <f>'Z9'!Z34</f>
        <v>0</v>
      </c>
      <c r="O22" s="104">
        <f>'Z9'!AA34</f>
        <v>5.3999999999999995</v>
      </c>
      <c r="P22" s="295">
        <f>'Z9'!AB34</f>
        <v>13.399999999999999</v>
      </c>
    </row>
    <row r="23" spans="1:16" ht="15">
      <c r="A23" s="182">
        <v>10</v>
      </c>
      <c r="B23" s="182">
        <f>Seznam!B139</f>
        <v>2</v>
      </c>
      <c r="C23" s="183" t="str">
        <f>Seznam!C139</f>
        <v>Brandnerová Emma</v>
      </c>
      <c r="D23" s="85">
        <f>Seznam!D139</f>
        <v>0</v>
      </c>
      <c r="E23" s="101" t="str">
        <f>Seznam!E139</f>
        <v>TJ Bohemians Praha</v>
      </c>
      <c r="F23" s="182" t="str">
        <f>Seznam!F139</f>
        <v>CZE</v>
      </c>
      <c r="G23" s="103">
        <f>'Z9'!X9</f>
        <v>2.2999999999999998</v>
      </c>
      <c r="H23" s="103">
        <f>'Z9'!Y9</f>
        <v>4.2</v>
      </c>
      <c r="I23" s="102">
        <f>'Z9'!Z9</f>
        <v>0</v>
      </c>
      <c r="J23" s="104">
        <f>'Z9'!AA9</f>
        <v>6.5</v>
      </c>
      <c r="K23" s="113" t="str">
        <f>'Z9'!W33</f>
        <v>obruč</v>
      </c>
      <c r="L23" s="103">
        <f>'Z9'!X33</f>
        <v>3.9000000000000004</v>
      </c>
      <c r="M23" s="103">
        <f>'Z9'!Y33</f>
        <v>2.8500000000000005</v>
      </c>
      <c r="N23" s="102">
        <f>'Z9'!Z33</f>
        <v>0</v>
      </c>
      <c r="O23" s="104">
        <f>'Z9'!AA33</f>
        <v>6.7500000000000009</v>
      </c>
      <c r="P23" s="295">
        <f>'Z9'!AB33</f>
        <v>13.25</v>
      </c>
    </row>
    <row r="24" spans="1:16" ht="15">
      <c r="A24" s="182">
        <v>11</v>
      </c>
      <c r="B24" s="182">
        <f>Seznam!B153</f>
        <v>22</v>
      </c>
      <c r="C24" s="183" t="str">
        <f>Seznam!C153</f>
        <v>Janoušková Tereza</v>
      </c>
      <c r="D24" s="85">
        <f>Seznam!D153</f>
        <v>2005</v>
      </c>
      <c r="E24" s="101" t="str">
        <f>Seznam!E153</f>
        <v>SK MG Mantila Brno</v>
      </c>
      <c r="F24" s="182" t="str">
        <f>Seznam!F153</f>
        <v>CZE</v>
      </c>
      <c r="G24" s="103">
        <f>'Z9'!X23</f>
        <v>2.1</v>
      </c>
      <c r="H24" s="103">
        <f>'Z9'!Y23</f>
        <v>4.6500000000000004</v>
      </c>
      <c r="I24" s="102">
        <f>'Z9'!Z23</f>
        <v>0</v>
      </c>
      <c r="J24" s="104">
        <f>'Z9'!AA23</f>
        <v>6.75</v>
      </c>
      <c r="K24" s="113" t="str">
        <f>'Z9'!W47</f>
        <v>míč</v>
      </c>
      <c r="L24" s="103">
        <f>'Z9'!X47</f>
        <v>1.7000000000000002</v>
      </c>
      <c r="M24" s="103">
        <f>'Z9'!Y47</f>
        <v>4.4999999999999991</v>
      </c>
      <c r="N24" s="102">
        <f>'Z9'!Z47</f>
        <v>0</v>
      </c>
      <c r="O24" s="104">
        <f>'Z9'!AA47</f>
        <v>6.1999999999999993</v>
      </c>
      <c r="P24" s="295">
        <f>'Z9'!AB47</f>
        <v>12.95</v>
      </c>
    </row>
    <row r="25" spans="1:16" ht="15">
      <c r="A25" s="182">
        <v>12</v>
      </c>
      <c r="B25" s="182">
        <f>Seznam!B151</f>
        <v>20</v>
      </c>
      <c r="C25" s="183" t="str">
        <f>Seznam!C151</f>
        <v>Terzieve Charlore</v>
      </c>
      <c r="D25" s="85">
        <f>Seznam!D151</f>
        <v>2004</v>
      </c>
      <c r="E25" s="101" t="str">
        <f>Seznam!E151</f>
        <v>SK MG Mantila Brno</v>
      </c>
      <c r="F25" s="182" t="str">
        <f>Seznam!F151</f>
        <v>CZE</v>
      </c>
      <c r="G25" s="103">
        <f>'Z9'!X21</f>
        <v>2.5</v>
      </c>
      <c r="H25" s="103">
        <f>'Z9'!Y21</f>
        <v>4.6999999999999993</v>
      </c>
      <c r="I25" s="102">
        <f>'Z9'!Z21</f>
        <v>0</v>
      </c>
      <c r="J25" s="104">
        <f>'Z9'!AA21</f>
        <v>7.1999999999999993</v>
      </c>
      <c r="K25" s="113" t="str">
        <f>'Z9'!W45</f>
        <v>míč</v>
      </c>
      <c r="L25" s="103">
        <f>'Z9'!X45</f>
        <v>1.1000000000000001</v>
      </c>
      <c r="M25" s="103">
        <f>'Z9'!Y45</f>
        <v>3.25</v>
      </c>
      <c r="N25" s="102">
        <f>'Z9'!Z45</f>
        <v>0</v>
      </c>
      <c r="O25" s="104">
        <f>'Z9'!AA45</f>
        <v>4.3499999999999996</v>
      </c>
      <c r="P25" s="295">
        <f>'Z9'!AB45</f>
        <v>11.549999999999999</v>
      </c>
    </row>
    <row r="26" spans="1:16" ht="15">
      <c r="A26" s="182">
        <v>13</v>
      </c>
      <c r="B26" s="182">
        <f>Seznam!B145</f>
        <v>11</v>
      </c>
      <c r="C26" s="183" t="str">
        <f>Seznam!C145</f>
        <v>Vejnarová Johanka</v>
      </c>
      <c r="D26" s="85">
        <f>Seznam!D145</f>
        <v>0</v>
      </c>
      <c r="E26" s="101" t="str">
        <f>Seznam!E145</f>
        <v>Sokol Praha VII</v>
      </c>
      <c r="F26" s="182" t="str">
        <f>Seznam!F145</f>
        <v>CZE</v>
      </c>
      <c r="G26" s="103">
        <f>'Z9'!X15</f>
        <v>1.6</v>
      </c>
      <c r="H26" s="103">
        <f>'Z9'!Y15</f>
        <v>2.8000000000000007</v>
      </c>
      <c r="I26" s="102">
        <f>'Z9'!Z15</f>
        <v>0</v>
      </c>
      <c r="J26" s="104">
        <f>'Z9'!AA15</f>
        <v>4.4000000000000004</v>
      </c>
      <c r="K26" s="113" t="str">
        <f>'Z9'!W39</f>
        <v>míč</v>
      </c>
      <c r="L26" s="103">
        <f>'Z9'!X39</f>
        <v>2.1</v>
      </c>
      <c r="M26" s="103">
        <f>'Z9'!Y39</f>
        <v>4.8000000000000007</v>
      </c>
      <c r="N26" s="102">
        <f>'Z9'!Z39</f>
        <v>0</v>
      </c>
      <c r="O26" s="104">
        <f>'Z9'!AA39</f>
        <v>6.9</v>
      </c>
      <c r="P26" s="295">
        <f>'Z9'!AB39</f>
        <v>11.3</v>
      </c>
    </row>
    <row r="27" spans="1:16" ht="15">
      <c r="A27" s="182">
        <v>14</v>
      </c>
      <c r="B27" s="182">
        <f>Seznam!B155</f>
        <v>24</v>
      </c>
      <c r="C27" s="183" t="str">
        <f>Seznam!C155</f>
        <v>Sommerbichler Lena</v>
      </c>
      <c r="D27" s="85">
        <f>Seznam!D155</f>
        <v>2005</v>
      </c>
      <c r="E27" s="101" t="str">
        <f>Seznam!E155</f>
        <v>Sportunion Rauris</v>
      </c>
      <c r="F27" s="182" t="str">
        <f>Seznam!F155</f>
        <v>AUT</v>
      </c>
      <c r="G27" s="103">
        <f>'Z9'!X25</f>
        <v>2.2999999999999998</v>
      </c>
      <c r="H27" s="103">
        <f>'Z9'!Y25</f>
        <v>3.2</v>
      </c>
      <c r="I27" s="102">
        <f>'Z9'!Z25</f>
        <v>0</v>
      </c>
      <c r="J27" s="104">
        <f>'Z9'!AA25</f>
        <v>5.5</v>
      </c>
      <c r="K27" s="113" t="str">
        <f>'Z9'!W49</f>
        <v>obruč</v>
      </c>
      <c r="L27" s="103">
        <f>'Z9'!X49</f>
        <v>1.9</v>
      </c>
      <c r="M27" s="103">
        <f>'Z9'!Y49</f>
        <v>3.55</v>
      </c>
      <c r="N27" s="102">
        <f>'Z9'!Z49</f>
        <v>0</v>
      </c>
      <c r="O27" s="104">
        <f>'Z9'!AA49</f>
        <v>5.4499999999999993</v>
      </c>
      <c r="P27" s="295">
        <f>'Z9'!AB49</f>
        <v>10.95</v>
      </c>
    </row>
    <row r="28" spans="1:16" ht="15">
      <c r="A28" s="182">
        <v>15</v>
      </c>
      <c r="B28" s="182">
        <f>Seznam!B147</f>
        <v>13</v>
      </c>
      <c r="C28" s="183" t="str">
        <f>Seznam!C147</f>
        <v>Komendová Nikola</v>
      </c>
      <c r="D28" s="85">
        <f>Seznam!D147</f>
        <v>2004</v>
      </c>
      <c r="E28" s="101" t="str">
        <f>Seznam!E147</f>
        <v>GSK Tábor</v>
      </c>
      <c r="F28" s="182" t="str">
        <f>Seznam!F147</f>
        <v>CZE</v>
      </c>
      <c r="G28" s="103">
        <f>'Z9'!X17</f>
        <v>1.6</v>
      </c>
      <c r="H28" s="103">
        <f>'Z9'!Y17</f>
        <v>3.5999999999999996</v>
      </c>
      <c r="I28" s="102">
        <f>'Z9'!Z17</f>
        <v>0</v>
      </c>
      <c r="J28" s="104">
        <f>'Z9'!AA17</f>
        <v>5.1999999999999993</v>
      </c>
      <c r="K28" s="113" t="str">
        <f>'Z9'!W41</f>
        <v>stuha</v>
      </c>
      <c r="L28" s="103">
        <f>'Z9'!X41</f>
        <v>1.2</v>
      </c>
      <c r="M28" s="103">
        <f>'Z9'!Y41</f>
        <v>4.4000000000000004</v>
      </c>
      <c r="N28" s="102">
        <f>'Z9'!Z41</f>
        <v>0</v>
      </c>
      <c r="O28" s="104">
        <f>'Z9'!AA41</f>
        <v>5.6000000000000005</v>
      </c>
      <c r="P28" s="295">
        <f>'Z9'!AB41</f>
        <v>10.8</v>
      </c>
    </row>
    <row r="29" spans="1:16" ht="15">
      <c r="A29" s="182">
        <v>16</v>
      </c>
      <c r="B29" s="182">
        <f>Seznam!B158</f>
        <v>29</v>
      </c>
      <c r="C29" s="183" t="str">
        <f>Seznam!C158</f>
        <v>Preiningerová Sára</v>
      </c>
      <c r="D29" s="85">
        <f>Seznam!D158</f>
        <v>2004</v>
      </c>
      <c r="E29" s="101" t="str">
        <f>Seznam!E158</f>
        <v>TJ SPKV</v>
      </c>
      <c r="F29" s="182" t="str">
        <f>Seznam!F158</f>
        <v>CZE</v>
      </c>
      <c r="G29" s="103">
        <f>'Z9'!X28</f>
        <v>3.1</v>
      </c>
      <c r="H29" s="103">
        <f>'Z9'!Y28</f>
        <v>5</v>
      </c>
      <c r="I29" s="102">
        <f>'Z9'!Z28</f>
        <v>0</v>
      </c>
      <c r="J29" s="104">
        <f>'Z9'!AA28</f>
        <v>8.1</v>
      </c>
      <c r="K29" s="113" t="str">
        <f>'Z9'!W52</f>
        <v>obruč</v>
      </c>
      <c r="L29" s="103">
        <f>'Z9'!X52</f>
        <v>0.89999999999999991</v>
      </c>
      <c r="M29" s="103">
        <f>'Z9'!Y52</f>
        <v>2.1500000000000004</v>
      </c>
      <c r="N29" s="102">
        <f>'Z9'!Z52</f>
        <v>0.6</v>
      </c>
      <c r="O29" s="104">
        <f>'Z9'!AA52</f>
        <v>2.4500000000000002</v>
      </c>
      <c r="P29" s="295">
        <f>'Z9'!AB52</f>
        <v>10.55</v>
      </c>
    </row>
    <row r="30" spans="1:16" ht="15">
      <c r="A30" s="182">
        <v>17</v>
      </c>
      <c r="B30" s="182">
        <f>Seznam!B143</f>
        <v>7</v>
      </c>
      <c r="C30" s="183" t="str">
        <f>Seznam!C143</f>
        <v>Opálková Klára</v>
      </c>
      <c r="D30" s="85">
        <f>Seznam!D143</f>
        <v>0</v>
      </c>
      <c r="E30" s="101" t="str">
        <f>Seznam!E143</f>
        <v>SK Provo Brno</v>
      </c>
      <c r="F30" s="182" t="str">
        <f>Seznam!F143</f>
        <v>CZE</v>
      </c>
      <c r="G30" s="103">
        <f>'Z9'!X13</f>
        <v>1.1000000000000001</v>
      </c>
      <c r="H30" s="103">
        <f>'Z9'!Y13</f>
        <v>3.0000000000000004</v>
      </c>
      <c r="I30" s="102">
        <f>'Z9'!Z13</f>
        <v>0</v>
      </c>
      <c r="J30" s="104">
        <f>'Z9'!AA13</f>
        <v>4.1000000000000005</v>
      </c>
      <c r="K30" s="113" t="str">
        <f>'Z9'!W37</f>
        <v>obruč</v>
      </c>
      <c r="L30" s="103">
        <f>'Z9'!X37</f>
        <v>0.89999999999999991</v>
      </c>
      <c r="M30" s="103">
        <f>'Z9'!Y37</f>
        <v>4.5</v>
      </c>
      <c r="N30" s="102">
        <f>'Z9'!Z37</f>
        <v>0</v>
      </c>
      <c r="O30" s="104">
        <f>'Z9'!AA37</f>
        <v>5.4</v>
      </c>
      <c r="P30" s="295">
        <f>'Z9'!AB37</f>
        <v>9.5</v>
      </c>
    </row>
    <row r="31" spans="1:16" ht="15">
      <c r="A31" s="182">
        <v>18</v>
      </c>
      <c r="B31" s="182">
        <f>Seznam!B144</f>
        <v>9</v>
      </c>
      <c r="C31" s="183" t="str">
        <f>Seznam!C144</f>
        <v>Stockl Lea</v>
      </c>
      <c r="D31" s="85">
        <f>Seznam!D144</f>
        <v>2005</v>
      </c>
      <c r="E31" s="101" t="str">
        <f>Seznam!E144</f>
        <v>Sportunion Rauris</v>
      </c>
      <c r="F31" s="182" t="str">
        <f>Seznam!F144</f>
        <v>AUT</v>
      </c>
      <c r="G31" s="103">
        <f>'Z9'!X14</f>
        <v>2</v>
      </c>
      <c r="H31" s="103">
        <f>'Z9'!Y14</f>
        <v>1.7999999999999998</v>
      </c>
      <c r="I31" s="102">
        <f>'Z9'!Z14</f>
        <v>0</v>
      </c>
      <c r="J31" s="104">
        <f>'Z9'!AA14</f>
        <v>3.8</v>
      </c>
      <c r="K31" s="113" t="str">
        <f>'Z9'!W38</f>
        <v>obruč</v>
      </c>
      <c r="L31" s="103">
        <f>'Z9'!X38</f>
        <v>1.6</v>
      </c>
      <c r="M31" s="103">
        <f>'Z9'!Y38</f>
        <v>3.6500000000000004</v>
      </c>
      <c r="N31" s="102">
        <f>'Z9'!Z38</f>
        <v>0</v>
      </c>
      <c r="O31" s="104">
        <f>'Z9'!AA38</f>
        <v>5.25</v>
      </c>
      <c r="P31" s="295">
        <f>'Z9'!AB38</f>
        <v>9.0500000000000007</v>
      </c>
    </row>
    <row r="32" spans="1:16" ht="15">
      <c r="A32" s="182">
        <v>19</v>
      </c>
      <c r="B32" s="182">
        <f>Seznam!B148</f>
        <v>16</v>
      </c>
      <c r="C32" s="183" t="str">
        <f>Seznam!C148</f>
        <v>Daum Magdalena</v>
      </c>
      <c r="D32" s="85">
        <f>Seznam!D148</f>
        <v>2004</v>
      </c>
      <c r="E32" s="101" t="str">
        <f>Seznam!E148</f>
        <v>Sportunion Rauris</v>
      </c>
      <c r="F32" s="182" t="str">
        <f>Seznam!F148</f>
        <v>AUT</v>
      </c>
      <c r="G32" s="103">
        <f>'Z9'!X18</f>
        <v>3.1</v>
      </c>
      <c r="H32" s="103">
        <f>'Z9'!Y18</f>
        <v>3.35</v>
      </c>
      <c r="I32" s="102">
        <f>'Z9'!Z18</f>
        <v>0</v>
      </c>
      <c r="J32" s="104">
        <f>'Z9'!AA18</f>
        <v>6.45</v>
      </c>
      <c r="K32" s="113" t="str">
        <f>'Z9'!W42</f>
        <v>obruč</v>
      </c>
      <c r="L32" s="103">
        <f>'Z9'!X42</f>
        <v>0.9</v>
      </c>
      <c r="M32" s="103">
        <f>'Z9'!Y42</f>
        <v>1.9500000000000002</v>
      </c>
      <c r="N32" s="102">
        <f>'Z9'!Z42</f>
        <v>0.3</v>
      </c>
      <c r="O32" s="104">
        <f>'Z9'!AA42</f>
        <v>2.5500000000000003</v>
      </c>
      <c r="P32" s="295">
        <f>'Z9'!AB42</f>
        <v>9</v>
      </c>
    </row>
    <row r="33" spans="1:16" ht="15">
      <c r="A33" s="182">
        <v>20</v>
      </c>
      <c r="B33" s="182">
        <f>Seznam!B149</f>
        <v>18</v>
      </c>
      <c r="C33" s="183" t="str">
        <f>Seznam!C149</f>
        <v>Bouck Elizabeth</v>
      </c>
      <c r="D33" s="85">
        <f>Seznam!D149</f>
        <v>2004</v>
      </c>
      <c r="E33" s="101" t="str">
        <f>Seznam!E149</f>
        <v>TJ SPKV</v>
      </c>
      <c r="F33" s="182" t="str">
        <f>Seznam!F149</f>
        <v>CZE</v>
      </c>
      <c r="G33" s="103">
        <f>'Z9'!X19</f>
        <v>2.5</v>
      </c>
      <c r="H33" s="103">
        <f>'Z9'!Y19</f>
        <v>3.9</v>
      </c>
      <c r="I33" s="102">
        <f>'Z9'!Z19</f>
        <v>0</v>
      </c>
      <c r="J33" s="104">
        <f>'Z9'!AA19</f>
        <v>6.4</v>
      </c>
      <c r="K33" s="113" t="str">
        <f>'Z9'!W43</f>
        <v>obruč</v>
      </c>
      <c r="L33" s="103">
        <f>'Z9'!X43</f>
        <v>0.60000000000000009</v>
      </c>
      <c r="M33" s="103">
        <f>'Z9'!Y43</f>
        <v>1.8499999999999996</v>
      </c>
      <c r="N33" s="102">
        <f>'Z9'!Z43</f>
        <v>0</v>
      </c>
      <c r="O33" s="104">
        <f>'Z9'!AA43</f>
        <v>2.4499999999999997</v>
      </c>
      <c r="P33" s="295">
        <f>'Z9'!AB43</f>
        <v>8.85</v>
      </c>
    </row>
    <row r="34" spans="1:16" ht="15">
      <c r="A34" s="182">
        <v>21</v>
      </c>
      <c r="B34" s="182">
        <f>Seznam!B154</f>
        <v>23</v>
      </c>
      <c r="C34" s="183" t="str">
        <f>Seznam!C154</f>
        <v>Szmeková Jolana</v>
      </c>
      <c r="D34" s="85">
        <f>Seznam!D154</f>
        <v>0</v>
      </c>
      <c r="E34" s="101" t="str">
        <f>Seznam!E154</f>
        <v>SK Provo Brno</v>
      </c>
      <c r="F34" s="182" t="str">
        <f>Seznam!F154</f>
        <v>CZE</v>
      </c>
      <c r="G34" s="103">
        <f>'Z9'!X24</f>
        <v>1.5</v>
      </c>
      <c r="H34" s="103">
        <f>'Z9'!Y24</f>
        <v>2.8</v>
      </c>
      <c r="I34" s="102">
        <f>'Z9'!Z24</f>
        <v>0</v>
      </c>
      <c r="J34" s="104">
        <f>'Z9'!AA24</f>
        <v>4.3</v>
      </c>
      <c r="K34" s="113" t="str">
        <f>'Z9'!W48</f>
        <v>obruč</v>
      </c>
      <c r="L34" s="103">
        <f>'Z9'!X48</f>
        <v>1.3</v>
      </c>
      <c r="M34" s="103">
        <f>'Z9'!Y48</f>
        <v>2.25</v>
      </c>
      <c r="N34" s="102">
        <f>'Z9'!Z48</f>
        <v>0.6</v>
      </c>
      <c r="O34" s="104">
        <f>'Z9'!AA48</f>
        <v>2.9499999999999997</v>
      </c>
      <c r="P34" s="295">
        <f>'Z9'!AB48</f>
        <v>7.25</v>
      </c>
    </row>
    <row r="35" spans="1:16" ht="15">
      <c r="A35" s="73"/>
      <c r="B35" s="73"/>
      <c r="C35" s="73"/>
      <c r="D35" s="72"/>
      <c r="E35" s="73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</row>
  </sheetData>
  <sortState ref="B14:P34">
    <sortCondition descending="1" ref="P14:P34"/>
  </sortState>
  <mergeCells count="7">
    <mergeCell ref="K12:K13"/>
    <mergeCell ref="A2:K2"/>
    <mergeCell ref="A4:K4"/>
    <mergeCell ref="A6:K6"/>
    <mergeCell ref="A8:K8"/>
    <mergeCell ref="G11:J11"/>
    <mergeCell ref="K11:O11"/>
  </mergeCells>
  <pageMargins left="0.7" right="0.7" top="0.78740157499999996" bottom="0.78740157499999996" header="0.3" footer="0.3"/>
  <pageSetup paperSize="0" orientation="portrait" horizontalDpi="0" verticalDpi="0" copies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opLeftCell="A7" workbookViewId="0">
      <selection activeCell="C27" sqref="C27"/>
    </sheetView>
  </sheetViews>
  <sheetFormatPr defaultRowHeight="15"/>
  <cols>
    <col min="1" max="1" width="9.7109375" style="73" customWidth="1"/>
    <col min="2" max="2" width="5.85546875" style="73" bestFit="1" customWidth="1"/>
    <col min="3" max="3" width="21.42578125" style="73" bestFit="1" customWidth="1"/>
    <col min="4" max="4" width="6.7109375" style="72" customWidth="1"/>
    <col min="5" max="5" width="26" style="73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" width="12.85546875" style="73" bestFit="1" customWidth="1"/>
    <col min="17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">
        <v>1596</v>
      </c>
    </row>
    <row r="10" spans="1:16" ht="17.25" thickTop="1">
      <c r="A10" s="74"/>
      <c r="B10" s="75"/>
      <c r="C10" s="76"/>
      <c r="D10" s="77"/>
      <c r="E10" s="78"/>
      <c r="F10" s="291"/>
      <c r="G10" s="483" t="e">
        <f>Kat10S1</f>
        <v>#REF!</v>
      </c>
      <c r="H10" s="483"/>
      <c r="I10" s="483"/>
      <c r="J10" s="484"/>
      <c r="K10" s="487" t="e">
        <f>Kat10S2</f>
        <v>#REF!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99">
        <v>1</v>
      </c>
      <c r="B14" s="399">
        <f>Seznam!B161</f>
        <v>2</v>
      </c>
      <c r="C14" s="400" t="str">
        <f>Seznam!C161</f>
        <v>Hájková Nicol</v>
      </c>
      <c r="D14" s="401">
        <f>Seznam!D161</f>
        <v>2000</v>
      </c>
      <c r="E14" s="402" t="str">
        <f>Seznam!E161</f>
        <v>SK MG Mantila Brno</v>
      </c>
      <c r="F14" s="399" t="str">
        <f>Seznam!F161</f>
        <v>CZE</v>
      </c>
      <c r="G14" s="358">
        <f>'Z10'!X9</f>
        <v>3.5</v>
      </c>
      <c r="H14" s="358">
        <f>'Z10'!Y9</f>
        <v>6.7999999999999989</v>
      </c>
      <c r="I14" s="403">
        <f>'Z10'!Z9</f>
        <v>0</v>
      </c>
      <c r="J14" s="404">
        <f>'Z10'!AA9</f>
        <v>10.299999999999999</v>
      </c>
      <c r="K14" s="405" t="str">
        <f>'Z10'!W20</f>
        <v>kužele</v>
      </c>
      <c r="L14" s="358">
        <f>'Z10'!X20</f>
        <v>3.7</v>
      </c>
      <c r="M14" s="358">
        <f>'Z10'!Y20</f>
        <v>5.85</v>
      </c>
      <c r="N14" s="403">
        <f>'Z10'!Z20</f>
        <v>0</v>
      </c>
      <c r="O14" s="404">
        <f>'Z10'!AA20</f>
        <v>9.5500000000000007</v>
      </c>
      <c r="P14" s="406">
        <f>'Z10'!AB20</f>
        <v>19.850000000000001</v>
      </c>
    </row>
    <row r="15" spans="1:16" s="100" customFormat="1" ht="16.5">
      <c r="A15" s="399">
        <v>2</v>
      </c>
      <c r="B15" s="399">
        <f>Seznam!B162</f>
        <v>4</v>
      </c>
      <c r="C15" s="400" t="str">
        <f>Seznam!C162</f>
        <v>Toušová Lucie</v>
      </c>
      <c r="D15" s="401">
        <f>Seznam!D162</f>
        <v>2000</v>
      </c>
      <c r="E15" s="402" t="str">
        <f>Seznam!E162</f>
        <v>GSK Ústí nad Labem</v>
      </c>
      <c r="F15" s="399" t="str">
        <f>Seznam!F162</f>
        <v>CZE</v>
      </c>
      <c r="G15" s="358">
        <f>'Z10'!X10</f>
        <v>2.2000000000000002</v>
      </c>
      <c r="H15" s="358">
        <f>'Z10'!Y10</f>
        <v>5.6</v>
      </c>
      <c r="I15" s="403">
        <f>'Z10'!Z10</f>
        <v>0</v>
      </c>
      <c r="J15" s="404">
        <f>'Z10'!AA10</f>
        <v>7.8</v>
      </c>
      <c r="K15" s="405" t="str">
        <f>'Z10'!W21</f>
        <v>kužele</v>
      </c>
      <c r="L15" s="358">
        <f>'Z10'!X21</f>
        <v>3.5</v>
      </c>
      <c r="M15" s="358">
        <f>'Z10'!Y21</f>
        <v>2.75</v>
      </c>
      <c r="N15" s="403">
        <f>'Z10'!Z21</f>
        <v>0</v>
      </c>
      <c r="O15" s="404">
        <f>'Z10'!AA21</f>
        <v>6.25</v>
      </c>
      <c r="P15" s="406">
        <f>'Z10'!AB21</f>
        <v>14.05</v>
      </c>
    </row>
    <row r="16" spans="1:16" s="100" customFormat="1" ht="16.5">
      <c r="A16" s="399">
        <v>3</v>
      </c>
      <c r="B16" s="399">
        <f>Seznam!B163</f>
        <v>5</v>
      </c>
      <c r="C16" s="400" t="str">
        <f>Seznam!C163</f>
        <v>Cajthamlová Michaela</v>
      </c>
      <c r="D16" s="401">
        <f>Seznam!D163</f>
        <v>2001</v>
      </c>
      <c r="E16" s="402" t="str">
        <f>Seznam!E163</f>
        <v>SK GymŠarm Plzeň</v>
      </c>
      <c r="F16" s="399" t="str">
        <f>Seznam!F163</f>
        <v>CZE</v>
      </c>
      <c r="G16" s="358">
        <f>'Z10'!X11</f>
        <v>2.7</v>
      </c>
      <c r="H16" s="358">
        <f>'Z10'!Y11</f>
        <v>5.2999999999999989</v>
      </c>
      <c r="I16" s="403">
        <f>'Z10'!Z11</f>
        <v>0</v>
      </c>
      <c r="J16" s="404">
        <f>'Z10'!AA11</f>
        <v>7.9999999999999991</v>
      </c>
      <c r="K16" s="405" t="str">
        <f>'Z10'!W22</f>
        <v>kužele</v>
      </c>
      <c r="L16" s="358">
        <f>'Z10'!X22</f>
        <v>2.5</v>
      </c>
      <c r="M16" s="358">
        <f>'Z10'!Y22</f>
        <v>3.45</v>
      </c>
      <c r="N16" s="403">
        <f>'Z10'!Z22</f>
        <v>0</v>
      </c>
      <c r="O16" s="404">
        <f>'Z10'!AA22</f>
        <v>5.95</v>
      </c>
      <c r="P16" s="406">
        <f>'Z10'!AB22</f>
        <v>13.95</v>
      </c>
    </row>
    <row r="17" spans="1:16" s="100" customFormat="1" ht="16.5">
      <c r="A17" s="399">
        <v>4</v>
      </c>
      <c r="B17" s="399">
        <f>Seznam!B164</f>
        <v>6</v>
      </c>
      <c r="C17" s="400" t="str">
        <f>Seznam!C164</f>
        <v>Caklová Věra</v>
      </c>
      <c r="D17" s="401">
        <f>Seznam!D164</f>
        <v>2001</v>
      </c>
      <c r="E17" s="402" t="str">
        <f>Seznam!E164</f>
        <v>TJ Sokol Bedřichov</v>
      </c>
      <c r="F17" s="399" t="str">
        <f>Seznam!F164</f>
        <v>CZE</v>
      </c>
      <c r="G17" s="358">
        <f>'Z10'!X12</f>
        <v>3.5</v>
      </c>
      <c r="H17" s="358">
        <f>'Z10'!Y12</f>
        <v>5.1000000000000005</v>
      </c>
      <c r="I17" s="403">
        <f>'Z10'!Z12</f>
        <v>0</v>
      </c>
      <c r="J17" s="404">
        <f>'Z10'!AA12</f>
        <v>8.6000000000000014</v>
      </c>
      <c r="K17" s="405" t="str">
        <f>'Z10'!W23</f>
        <v>míč</v>
      </c>
      <c r="L17" s="358">
        <f>'Z10'!X23</f>
        <v>2.9000000000000004</v>
      </c>
      <c r="M17" s="358">
        <f>'Z10'!Y23</f>
        <v>3.5</v>
      </c>
      <c r="N17" s="403">
        <f>'Z10'!Z23</f>
        <v>0.3</v>
      </c>
      <c r="O17" s="404">
        <f>'Z10'!AA23</f>
        <v>6.1000000000000005</v>
      </c>
      <c r="P17" s="406">
        <f>'Z10'!AB23</f>
        <v>14.700000000000003</v>
      </c>
    </row>
    <row r="18" spans="1:16" s="100" customFormat="1" ht="16.5">
      <c r="A18" s="399">
        <v>5</v>
      </c>
      <c r="B18" s="399" t="e">
        <f>Seznam!#REF!</f>
        <v>#REF!</v>
      </c>
      <c r="C18" s="400" t="e">
        <f>Seznam!#REF!</f>
        <v>#REF!</v>
      </c>
      <c r="D18" s="401" t="e">
        <f>Seznam!#REF!</f>
        <v>#REF!</v>
      </c>
      <c r="E18" s="402" t="e">
        <f>Seznam!#REF!</f>
        <v>#REF!</v>
      </c>
      <c r="F18" s="399" t="e">
        <f>Seznam!#REF!</f>
        <v>#REF!</v>
      </c>
      <c r="G18" s="358" t="e">
        <f>'Z10'!#REF!</f>
        <v>#REF!</v>
      </c>
      <c r="H18" s="358" t="e">
        <f>'Z10'!#REF!</f>
        <v>#REF!</v>
      </c>
      <c r="I18" s="403" t="e">
        <f>'Z10'!#REF!</f>
        <v>#REF!</v>
      </c>
      <c r="J18" s="404" t="e">
        <f>'Z10'!#REF!</f>
        <v>#REF!</v>
      </c>
      <c r="K18" s="405" t="e">
        <f>'Z10'!#REF!</f>
        <v>#REF!</v>
      </c>
      <c r="L18" s="358" t="e">
        <f>'Z10'!#REF!</f>
        <v>#REF!</v>
      </c>
      <c r="M18" s="358" t="e">
        <f>'Z10'!#REF!</f>
        <v>#REF!</v>
      </c>
      <c r="N18" s="403" t="e">
        <f>'Z10'!#REF!</f>
        <v>#REF!</v>
      </c>
      <c r="O18" s="404" t="e">
        <f>'Z10'!#REF!</f>
        <v>#REF!</v>
      </c>
      <c r="P18" s="406" t="e">
        <f>'Z10'!#REF!</f>
        <v>#REF!</v>
      </c>
    </row>
    <row r="19" spans="1:16" s="100" customFormat="1" ht="16.5">
      <c r="A19" s="399">
        <v>6</v>
      </c>
      <c r="B19" s="399">
        <f>Seznam!B165</f>
        <v>10</v>
      </c>
      <c r="C19" s="400" t="str">
        <f>Seznam!C165</f>
        <v>Fořtová Denisa</v>
      </c>
      <c r="D19" s="401">
        <f>Seznam!D165</f>
        <v>1997</v>
      </c>
      <c r="E19" s="402" t="str">
        <f>Seznam!E165</f>
        <v>RG Proactive Milevsko</v>
      </c>
      <c r="F19" s="399" t="str">
        <f>Seznam!F165</f>
        <v>CZE</v>
      </c>
      <c r="G19" s="358">
        <f>'Z10'!X13</f>
        <v>4</v>
      </c>
      <c r="H19" s="358">
        <f>'Z10'!Y13</f>
        <v>6.5</v>
      </c>
      <c r="I19" s="403">
        <f>'Z10'!Z13</f>
        <v>0</v>
      </c>
      <c r="J19" s="404">
        <f>'Z10'!AA13</f>
        <v>10.5</v>
      </c>
      <c r="K19" s="405" t="str">
        <f>'Z10'!W24</f>
        <v>míč</v>
      </c>
      <c r="L19" s="358">
        <f>'Z10'!X24</f>
        <v>2.8</v>
      </c>
      <c r="M19" s="358">
        <f>'Z10'!Y24</f>
        <v>4.8</v>
      </c>
      <c r="N19" s="403">
        <f>'Z10'!Z24</f>
        <v>0</v>
      </c>
      <c r="O19" s="404">
        <f>'Z10'!AA24</f>
        <v>7.6</v>
      </c>
      <c r="P19" s="406">
        <f>'Z10'!AB24</f>
        <v>18.100000000000001</v>
      </c>
    </row>
    <row r="20" spans="1:16" s="100" customFormat="1" ht="16.5">
      <c r="A20" s="399">
        <v>7</v>
      </c>
      <c r="B20" s="399">
        <f>Seznam!B166</f>
        <v>11</v>
      </c>
      <c r="C20" s="400" t="str">
        <f>Seznam!C166</f>
        <v>Havlíková Adriana</v>
      </c>
      <c r="D20" s="401">
        <f>Seznam!D166</f>
        <v>0</v>
      </c>
      <c r="E20" s="402" t="str">
        <f>Seznam!E166</f>
        <v>TJ Sokol Bernartice</v>
      </c>
      <c r="F20" s="399" t="str">
        <f>Seznam!F166</f>
        <v>CZE</v>
      </c>
      <c r="G20" s="358">
        <f>'Z10'!X14</f>
        <v>2.8</v>
      </c>
      <c r="H20" s="358">
        <f>'Z10'!Y14</f>
        <v>4.9499999999999993</v>
      </c>
      <c r="I20" s="403">
        <f>'Z10'!Z14</f>
        <v>0</v>
      </c>
      <c r="J20" s="404">
        <f>'Z10'!AA14</f>
        <v>7.7499999999999991</v>
      </c>
      <c r="K20" s="405" t="str">
        <f>'Z10'!W25</f>
        <v>švih</v>
      </c>
      <c r="L20" s="358">
        <f>'Z10'!X25</f>
        <v>1.7</v>
      </c>
      <c r="M20" s="358">
        <f>'Z10'!Y25</f>
        <v>3.3499999999999996</v>
      </c>
      <c r="N20" s="403">
        <f>'Z10'!Z25</f>
        <v>0</v>
      </c>
      <c r="O20" s="404">
        <f>'Z10'!AA25</f>
        <v>5.05</v>
      </c>
      <c r="P20" s="406">
        <f>'Z10'!AB25</f>
        <v>12.799999999999999</v>
      </c>
    </row>
    <row r="21" spans="1:16" s="100" customFormat="1" ht="16.5">
      <c r="A21" s="382">
        <v>8</v>
      </c>
      <c r="B21" s="382">
        <f>Seznam!B167</f>
        <v>13</v>
      </c>
      <c r="C21" s="383" t="str">
        <f>Seznam!C167</f>
        <v>Korytová Ludmila</v>
      </c>
      <c r="D21" s="384">
        <f>Seznam!D167</f>
        <v>1993</v>
      </c>
      <c r="E21" s="385" t="str">
        <f>Seznam!E167</f>
        <v>RG Proactive Milevsko</v>
      </c>
      <c r="F21" s="382" t="str">
        <f>Seznam!F167</f>
        <v>CZE</v>
      </c>
      <c r="G21" s="365">
        <f>'Z10'!X15</f>
        <v>5.4</v>
      </c>
      <c r="H21" s="365">
        <f>'Z10'!Y15</f>
        <v>7.1</v>
      </c>
      <c r="I21" s="386">
        <f>'Z10'!Z15</f>
        <v>0</v>
      </c>
      <c r="J21" s="387">
        <f>'Z10'!AA15</f>
        <v>12.5</v>
      </c>
      <c r="K21" s="388" t="str">
        <f>'Z10'!W26</f>
        <v>míč</v>
      </c>
      <c r="L21" s="365">
        <f>'Z10'!X26</f>
        <v>4.0999999999999996</v>
      </c>
      <c r="M21" s="365">
        <f>'Z10'!Y26</f>
        <v>6.85</v>
      </c>
      <c r="N21" s="386">
        <f>'Z10'!Z26</f>
        <v>0</v>
      </c>
      <c r="O21" s="387">
        <f>'Z10'!AA26</f>
        <v>10.95</v>
      </c>
      <c r="P21" s="389">
        <f>'Z10'!AB26</f>
        <v>23.45</v>
      </c>
    </row>
    <row r="22" spans="1:16" s="100" customFormat="1" ht="16.5">
      <c r="A22" s="382">
        <v>9</v>
      </c>
      <c r="B22" s="382">
        <f>Seznam!B168</f>
        <v>15</v>
      </c>
      <c r="C22" s="383" t="str">
        <f>Seznam!C168</f>
        <v>Polášková Nela</v>
      </c>
      <c r="D22" s="384">
        <f>Seznam!D168</f>
        <v>2001</v>
      </c>
      <c r="E22" s="385" t="str">
        <f>Seznam!E168</f>
        <v>SK MG Mantila Brno</v>
      </c>
      <c r="F22" s="382" t="str">
        <f>Seznam!F168</f>
        <v>CZE</v>
      </c>
      <c r="G22" s="365">
        <f>'Z10'!X16</f>
        <v>3.4000000000000004</v>
      </c>
      <c r="H22" s="365">
        <f>'Z10'!Y16</f>
        <v>7.1499999999999995</v>
      </c>
      <c r="I22" s="386">
        <f>'Z10'!Z16</f>
        <v>0</v>
      </c>
      <c r="J22" s="387">
        <f>'Z10'!AA16</f>
        <v>10.55</v>
      </c>
      <c r="K22" s="388" t="str">
        <f>'Z10'!W27</f>
        <v>kužele</v>
      </c>
      <c r="L22" s="365">
        <f>'Z10'!X27</f>
        <v>3.6</v>
      </c>
      <c r="M22" s="365">
        <f>'Z10'!Y27</f>
        <v>4.6499999999999995</v>
      </c>
      <c r="N22" s="386">
        <f>'Z10'!Z27</f>
        <v>0.3</v>
      </c>
      <c r="O22" s="387">
        <f>'Z10'!AA27</f>
        <v>7.95</v>
      </c>
      <c r="P22" s="389">
        <f>'Z10'!AB27</f>
        <v>18.5</v>
      </c>
    </row>
  </sheetData>
  <mergeCells count="7">
    <mergeCell ref="K11:K12"/>
    <mergeCell ref="A1:K1"/>
    <mergeCell ref="A3:K3"/>
    <mergeCell ref="A5:K5"/>
    <mergeCell ref="A7:K7"/>
    <mergeCell ref="G10:J10"/>
    <mergeCell ref="K10:O10"/>
  </mergeCells>
  <printOptions horizontalCentered="1"/>
  <pageMargins left="0.19685039370078741" right="0.19685039370078741" top="0.78740157480314965" bottom="0.19685039370078741" header="0" footer="0"/>
  <pageSetup paperSize="9" scale="8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>
      <selection activeCell="K10" sqref="K10:O10"/>
    </sheetView>
  </sheetViews>
  <sheetFormatPr defaultRowHeight="15"/>
  <cols>
    <col min="1" max="1" width="9.7109375" style="73" customWidth="1"/>
    <col min="2" max="2" width="5.85546875" style="73" bestFit="1" customWidth="1"/>
    <col min="3" max="3" width="21.42578125" style="73" bestFit="1" customWidth="1"/>
    <col min="4" max="4" width="6.7109375" style="72" customWidth="1"/>
    <col min="5" max="5" width="26" style="73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" width="12.85546875" style="73" bestFit="1" customWidth="1"/>
    <col min="17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">
        <v>1596</v>
      </c>
    </row>
    <row r="10" spans="1:16" ht="17.25" thickTop="1">
      <c r="A10" s="74"/>
      <c r="B10" s="75"/>
      <c r="C10" s="76"/>
      <c r="D10" s="77"/>
      <c r="E10" s="78"/>
      <c r="F10" s="291"/>
      <c r="G10" s="483" t="s">
        <v>1407</v>
      </c>
      <c r="H10" s="483"/>
      <c r="I10" s="483"/>
      <c r="J10" s="484"/>
      <c r="K10" s="487" t="s">
        <v>1622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399">
        <v>1</v>
      </c>
      <c r="B14" s="399">
        <f>Seznam!B167</f>
        <v>13</v>
      </c>
      <c r="C14" s="400" t="str">
        <f>Seznam!C167</f>
        <v>Korytová Ludmila</v>
      </c>
      <c r="D14" s="401">
        <f>Seznam!D167</f>
        <v>1993</v>
      </c>
      <c r="E14" s="402" t="str">
        <f>Seznam!E167</f>
        <v>RG Proactive Milevsko</v>
      </c>
      <c r="F14" s="399" t="str">
        <f>Seznam!F167</f>
        <v>CZE</v>
      </c>
      <c r="G14" s="358">
        <f>'Z10'!X15</f>
        <v>5.4</v>
      </c>
      <c r="H14" s="358">
        <f>'Z10'!Y15</f>
        <v>7.1</v>
      </c>
      <c r="I14" s="403">
        <f>'Z10'!Z15</f>
        <v>0</v>
      </c>
      <c r="J14" s="404">
        <f>'Z10'!AA15</f>
        <v>12.5</v>
      </c>
      <c r="K14" s="405" t="str">
        <f>'Z10'!W26</f>
        <v>míč</v>
      </c>
      <c r="L14" s="358">
        <f>'Z10'!X26</f>
        <v>4.0999999999999996</v>
      </c>
      <c r="M14" s="358">
        <f>'Z10'!Y26</f>
        <v>6.85</v>
      </c>
      <c r="N14" s="403">
        <f>'Z10'!Z26</f>
        <v>0</v>
      </c>
      <c r="O14" s="404">
        <f>'Z10'!AA26</f>
        <v>10.95</v>
      </c>
      <c r="P14" s="406">
        <f>'Z10'!AB26</f>
        <v>23.45</v>
      </c>
    </row>
    <row r="15" spans="1:16" s="100" customFormat="1" ht="16.5">
      <c r="A15" s="399">
        <v>2</v>
      </c>
      <c r="B15" s="399">
        <f>Seznam!B161</f>
        <v>2</v>
      </c>
      <c r="C15" s="400" t="str">
        <f>Seznam!C161</f>
        <v>Hájková Nicol</v>
      </c>
      <c r="D15" s="401">
        <f>Seznam!D161</f>
        <v>2000</v>
      </c>
      <c r="E15" s="402" t="str">
        <f>Seznam!E161</f>
        <v>SK MG Mantila Brno</v>
      </c>
      <c r="F15" s="399" t="str">
        <f>Seznam!F161</f>
        <v>CZE</v>
      </c>
      <c r="G15" s="358">
        <f>'Z10'!X9</f>
        <v>3.5</v>
      </c>
      <c r="H15" s="358">
        <f>'Z10'!Y9</f>
        <v>6.7999999999999989</v>
      </c>
      <c r="I15" s="403">
        <f>'Z10'!Z9</f>
        <v>0</v>
      </c>
      <c r="J15" s="404">
        <f>'Z10'!AA9</f>
        <v>10.299999999999999</v>
      </c>
      <c r="K15" s="405" t="str">
        <f>'Z10'!W20</f>
        <v>kužele</v>
      </c>
      <c r="L15" s="358">
        <f>'Z10'!X20</f>
        <v>3.7</v>
      </c>
      <c r="M15" s="358">
        <f>'Z10'!Y20</f>
        <v>5.85</v>
      </c>
      <c r="N15" s="403">
        <f>'Z10'!Z20</f>
        <v>0</v>
      </c>
      <c r="O15" s="404">
        <f>'Z10'!AA20</f>
        <v>9.5500000000000007</v>
      </c>
      <c r="P15" s="406">
        <f>'Z10'!AB20</f>
        <v>19.850000000000001</v>
      </c>
    </row>
    <row r="16" spans="1:16" s="100" customFormat="1" ht="16.5">
      <c r="A16" s="399">
        <v>3</v>
      </c>
      <c r="B16" s="399">
        <f>Seznam!B168</f>
        <v>15</v>
      </c>
      <c r="C16" s="400" t="str">
        <f>Seznam!C168</f>
        <v>Polášková Nela</v>
      </c>
      <c r="D16" s="401">
        <f>Seznam!D168</f>
        <v>2001</v>
      </c>
      <c r="E16" s="402" t="str">
        <f>Seznam!E168</f>
        <v>SK MG Mantila Brno</v>
      </c>
      <c r="F16" s="399" t="str">
        <f>Seznam!F168</f>
        <v>CZE</v>
      </c>
      <c r="G16" s="358">
        <f>'Z10'!X16</f>
        <v>3.4000000000000004</v>
      </c>
      <c r="H16" s="358">
        <f>'Z10'!Y16</f>
        <v>7.1499999999999995</v>
      </c>
      <c r="I16" s="403">
        <f>'Z10'!Z16</f>
        <v>0</v>
      </c>
      <c r="J16" s="404">
        <f>'Z10'!AA16</f>
        <v>10.55</v>
      </c>
      <c r="K16" s="405" t="str">
        <f>'Z10'!W27</f>
        <v>kužele</v>
      </c>
      <c r="L16" s="358">
        <f>'Z10'!X27</f>
        <v>3.6</v>
      </c>
      <c r="M16" s="358">
        <f>'Z10'!Y27</f>
        <v>4.6499999999999995</v>
      </c>
      <c r="N16" s="403">
        <f>'Z10'!Z27</f>
        <v>0.3</v>
      </c>
      <c r="O16" s="404">
        <f>'Z10'!AA27</f>
        <v>7.95</v>
      </c>
      <c r="P16" s="406">
        <f>'Z10'!AB27</f>
        <v>18.5</v>
      </c>
    </row>
    <row r="17" spans="1:16" s="100" customFormat="1" ht="16.5">
      <c r="A17" s="345">
        <v>4</v>
      </c>
      <c r="B17" s="345">
        <f>Seznam!B165</f>
        <v>10</v>
      </c>
      <c r="C17" s="346" t="str">
        <f>Seznam!C165</f>
        <v>Fořtová Denisa</v>
      </c>
      <c r="D17" s="347">
        <f>Seznam!D165</f>
        <v>1997</v>
      </c>
      <c r="E17" s="348" t="str">
        <f>Seznam!E165</f>
        <v>RG Proactive Milevsko</v>
      </c>
      <c r="F17" s="345" t="str">
        <f>Seznam!F165</f>
        <v>CZE</v>
      </c>
      <c r="G17" s="342">
        <f>'Z10'!X13</f>
        <v>4</v>
      </c>
      <c r="H17" s="342">
        <f>'Z10'!Y13</f>
        <v>6.5</v>
      </c>
      <c r="I17" s="349">
        <f>'Z10'!Z13</f>
        <v>0</v>
      </c>
      <c r="J17" s="350">
        <f>'Z10'!AA13</f>
        <v>10.5</v>
      </c>
      <c r="K17" s="351" t="str">
        <f>'Z10'!W24</f>
        <v>míč</v>
      </c>
      <c r="L17" s="342">
        <f>'Z10'!X24</f>
        <v>2.8</v>
      </c>
      <c r="M17" s="342">
        <f>'Z10'!Y24</f>
        <v>4.8</v>
      </c>
      <c r="N17" s="349">
        <f>'Z10'!Z24</f>
        <v>0</v>
      </c>
      <c r="O17" s="350">
        <f>'Z10'!AA24</f>
        <v>7.6</v>
      </c>
      <c r="P17" s="352">
        <f>'Z10'!AB24</f>
        <v>18.100000000000001</v>
      </c>
    </row>
    <row r="18" spans="1:16" s="100" customFormat="1" ht="16.5">
      <c r="A18" s="345">
        <v>5</v>
      </c>
      <c r="B18" s="345">
        <f>Seznam!B164</f>
        <v>6</v>
      </c>
      <c r="C18" s="346" t="str">
        <f>Seznam!C164</f>
        <v>Caklová Věra</v>
      </c>
      <c r="D18" s="347">
        <f>Seznam!D164</f>
        <v>2001</v>
      </c>
      <c r="E18" s="348" t="str">
        <f>Seznam!E164</f>
        <v>TJ Sokol Bedřichov</v>
      </c>
      <c r="F18" s="345" t="str">
        <f>Seznam!F164</f>
        <v>CZE</v>
      </c>
      <c r="G18" s="342">
        <f>'Z10'!X12</f>
        <v>3.5</v>
      </c>
      <c r="H18" s="342">
        <f>'Z10'!Y12</f>
        <v>5.1000000000000005</v>
      </c>
      <c r="I18" s="349">
        <f>'Z10'!Z12</f>
        <v>0</v>
      </c>
      <c r="J18" s="350">
        <f>'Z10'!AA12</f>
        <v>8.6000000000000014</v>
      </c>
      <c r="K18" s="351" t="str">
        <f>'Z10'!W23</f>
        <v>míč</v>
      </c>
      <c r="L18" s="342">
        <f>'Z10'!X23</f>
        <v>2.9000000000000004</v>
      </c>
      <c r="M18" s="342">
        <f>'Z10'!Y23</f>
        <v>3.5</v>
      </c>
      <c r="N18" s="349">
        <f>'Z10'!Z23</f>
        <v>0.3</v>
      </c>
      <c r="O18" s="350">
        <f>'Z10'!AA23</f>
        <v>6.1000000000000005</v>
      </c>
      <c r="P18" s="352">
        <f>'Z10'!AB23</f>
        <v>14.700000000000003</v>
      </c>
    </row>
    <row r="19" spans="1:16" s="100" customFormat="1" ht="16.5">
      <c r="A19" s="345">
        <v>6</v>
      </c>
      <c r="B19" s="345">
        <f>Seznam!B162</f>
        <v>4</v>
      </c>
      <c r="C19" s="346" t="str">
        <f>Seznam!C162</f>
        <v>Toušová Lucie</v>
      </c>
      <c r="D19" s="347">
        <f>Seznam!D162</f>
        <v>2000</v>
      </c>
      <c r="E19" s="348" t="str">
        <f>Seznam!E162</f>
        <v>GSK Ústí nad Labem</v>
      </c>
      <c r="F19" s="345" t="str">
        <f>Seznam!F162</f>
        <v>CZE</v>
      </c>
      <c r="G19" s="342">
        <f>'Z10'!X10</f>
        <v>2.2000000000000002</v>
      </c>
      <c r="H19" s="342">
        <f>'Z10'!Y10</f>
        <v>5.6</v>
      </c>
      <c r="I19" s="349">
        <f>'Z10'!Z10</f>
        <v>0</v>
      </c>
      <c r="J19" s="350">
        <f>'Z10'!AA10</f>
        <v>7.8</v>
      </c>
      <c r="K19" s="351" t="str">
        <f>'Z10'!W21</f>
        <v>kužele</v>
      </c>
      <c r="L19" s="342">
        <f>'Z10'!X21</f>
        <v>3.5</v>
      </c>
      <c r="M19" s="342">
        <f>'Z10'!Y21</f>
        <v>2.75</v>
      </c>
      <c r="N19" s="349">
        <f>'Z10'!Z21</f>
        <v>0</v>
      </c>
      <c r="O19" s="350">
        <f>'Z10'!AA21</f>
        <v>6.25</v>
      </c>
      <c r="P19" s="352">
        <f>'Z10'!AB21</f>
        <v>14.05</v>
      </c>
    </row>
    <row r="20" spans="1:16" s="100" customFormat="1" ht="16.5">
      <c r="A20" s="182">
        <v>7</v>
      </c>
      <c r="B20" s="182">
        <f>Seznam!B163</f>
        <v>5</v>
      </c>
      <c r="C20" s="183" t="str">
        <f>Seznam!C163</f>
        <v>Cajthamlová Michaela</v>
      </c>
      <c r="D20" s="85">
        <f>Seznam!D163</f>
        <v>2001</v>
      </c>
      <c r="E20" s="101" t="str">
        <f>Seznam!E163</f>
        <v>SK GymŠarm Plzeň</v>
      </c>
      <c r="F20" s="182" t="str">
        <f>Seznam!F163</f>
        <v>CZE</v>
      </c>
      <c r="G20" s="103">
        <f>'Z10'!X11</f>
        <v>2.7</v>
      </c>
      <c r="H20" s="103">
        <f>'Z10'!Y11</f>
        <v>5.2999999999999989</v>
      </c>
      <c r="I20" s="102">
        <f>'Z10'!Z11</f>
        <v>0</v>
      </c>
      <c r="J20" s="104">
        <f>'Z10'!AA11</f>
        <v>7.9999999999999991</v>
      </c>
      <c r="K20" s="113" t="str">
        <f>'Z10'!W22</f>
        <v>kužele</v>
      </c>
      <c r="L20" s="103">
        <f>'Z10'!X22</f>
        <v>2.5</v>
      </c>
      <c r="M20" s="103">
        <f>'Z10'!Y22</f>
        <v>3.45</v>
      </c>
      <c r="N20" s="102">
        <f>'Z10'!Z22</f>
        <v>0</v>
      </c>
      <c r="O20" s="104">
        <f>'Z10'!AA22</f>
        <v>5.95</v>
      </c>
      <c r="P20" s="295">
        <f>'Z10'!AB22</f>
        <v>13.95</v>
      </c>
    </row>
    <row r="21" spans="1:16" s="100" customFormat="1" ht="16.5">
      <c r="A21" s="182">
        <v>8</v>
      </c>
      <c r="B21" s="182">
        <f>Seznam!B166</f>
        <v>11</v>
      </c>
      <c r="C21" s="183" t="str">
        <f>Seznam!C166</f>
        <v>Havlíková Adriana</v>
      </c>
      <c r="D21" s="85">
        <f>Seznam!D166</f>
        <v>0</v>
      </c>
      <c r="E21" s="101" t="str">
        <f>Seznam!E166</f>
        <v>TJ Sokol Bernartice</v>
      </c>
      <c r="F21" s="182" t="str">
        <f>Seznam!F166</f>
        <v>CZE</v>
      </c>
      <c r="G21" s="103">
        <f>'Z10'!X14</f>
        <v>2.8</v>
      </c>
      <c r="H21" s="103">
        <f>'Z10'!Y14</f>
        <v>4.9499999999999993</v>
      </c>
      <c r="I21" s="102">
        <f>'Z10'!Z14</f>
        <v>0</v>
      </c>
      <c r="J21" s="104">
        <f>'Z10'!AA14</f>
        <v>7.7499999999999991</v>
      </c>
      <c r="K21" s="113" t="str">
        <f>'Z10'!W25</f>
        <v>švih</v>
      </c>
      <c r="L21" s="103">
        <f>'Z10'!X25</f>
        <v>1.7</v>
      </c>
      <c r="M21" s="103">
        <f>'Z10'!Y25</f>
        <v>3.3499999999999996</v>
      </c>
      <c r="N21" s="102">
        <f>'Z10'!Z25</f>
        <v>0</v>
      </c>
      <c r="O21" s="104">
        <f>'Z10'!AA25</f>
        <v>5.05</v>
      </c>
      <c r="P21" s="295">
        <f>'Z10'!AB25</f>
        <v>12.799999999999999</v>
      </c>
    </row>
  </sheetData>
  <sortState ref="B14:P21">
    <sortCondition descending="1" ref="P14:P21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243"/>
  <sheetViews>
    <sheetView workbookViewId="0"/>
  </sheetViews>
  <sheetFormatPr defaultRowHeight="12.75"/>
  <cols>
    <col min="1" max="2" width="17.28515625" style="34" bestFit="1" customWidth="1"/>
    <col min="3" max="16384" width="9.140625" style="32"/>
  </cols>
  <sheetData>
    <row r="1" spans="1:2">
      <c r="A1" s="34" t="s">
        <v>849</v>
      </c>
      <c r="B1" s="34" t="s">
        <v>850</v>
      </c>
    </row>
    <row r="2" spans="1:2">
      <c r="A2" s="34" t="s">
        <v>1334</v>
      </c>
      <c r="B2" s="34" t="s">
        <v>1334</v>
      </c>
    </row>
    <row r="3" spans="1:2">
      <c r="A3" s="26" t="s">
        <v>69</v>
      </c>
      <c r="B3" s="26" t="s">
        <v>71</v>
      </c>
    </row>
    <row r="4" spans="1:2">
      <c r="A4" s="34" t="s">
        <v>163</v>
      </c>
      <c r="B4" s="34" t="s">
        <v>165</v>
      </c>
    </row>
    <row r="5" spans="1:2" ht="15">
      <c r="A5" s="237" t="s">
        <v>1281</v>
      </c>
      <c r="B5" s="237" t="s">
        <v>1298</v>
      </c>
    </row>
    <row r="6" spans="1:2">
      <c r="A6" s="32" t="s">
        <v>851</v>
      </c>
      <c r="B6" s="32" t="s">
        <v>851</v>
      </c>
    </row>
    <row r="7" spans="1:2">
      <c r="A7" s="32" t="s">
        <v>852</v>
      </c>
      <c r="B7" s="32" t="s">
        <v>852</v>
      </c>
    </row>
    <row r="8" spans="1:2">
      <c r="A8" s="35" t="s">
        <v>853</v>
      </c>
      <c r="B8" s="35" t="s">
        <v>853</v>
      </c>
    </row>
    <row r="9" spans="1:2">
      <c r="A9" s="34" t="s">
        <v>105</v>
      </c>
      <c r="B9" s="34" t="s">
        <v>107</v>
      </c>
    </row>
    <row r="10" spans="1:2">
      <c r="A10" s="35" t="s">
        <v>160</v>
      </c>
      <c r="B10" s="35" t="s">
        <v>160</v>
      </c>
    </row>
    <row r="11" spans="1:2">
      <c r="A11" s="34" t="s">
        <v>1347</v>
      </c>
      <c r="B11" s="34" t="s">
        <v>1347</v>
      </c>
    </row>
    <row r="12" spans="1:2">
      <c r="A12" s="33" t="s">
        <v>854</v>
      </c>
      <c r="B12" s="33" t="s">
        <v>855</v>
      </c>
    </row>
    <row r="13" spans="1:2">
      <c r="A13" s="34" t="s">
        <v>1333</v>
      </c>
      <c r="B13" s="34" t="s">
        <v>1333</v>
      </c>
    </row>
    <row r="14" spans="1:2">
      <c r="A14" s="34" t="s">
        <v>1074</v>
      </c>
      <c r="B14" s="34" t="s">
        <v>1074</v>
      </c>
    </row>
    <row r="15" spans="1:2">
      <c r="A15" s="37" t="s">
        <v>856</v>
      </c>
      <c r="B15" s="37" t="s">
        <v>857</v>
      </c>
    </row>
    <row r="16" spans="1:2" ht="15">
      <c r="A16" s="235" t="s">
        <v>1277</v>
      </c>
      <c r="B16" s="235" t="s">
        <v>1297</v>
      </c>
    </row>
    <row r="17" spans="1:2">
      <c r="A17" s="35" t="s">
        <v>858</v>
      </c>
      <c r="B17" s="35" t="s">
        <v>858</v>
      </c>
    </row>
    <row r="18" spans="1:2">
      <c r="A18" s="34" t="s">
        <v>1220</v>
      </c>
      <c r="B18" s="34" t="s">
        <v>1253</v>
      </c>
    </row>
    <row r="19" spans="1:2">
      <c r="A19" s="34" t="s">
        <v>1320</v>
      </c>
      <c r="B19" s="34" t="s">
        <v>1320</v>
      </c>
    </row>
    <row r="20" spans="1:2">
      <c r="A20" s="34" t="s">
        <v>859</v>
      </c>
      <c r="B20" s="34" t="s">
        <v>860</v>
      </c>
    </row>
    <row r="21" spans="1:2">
      <c r="A21" s="34" t="s">
        <v>861</v>
      </c>
      <c r="B21" s="34" t="s">
        <v>862</v>
      </c>
    </row>
    <row r="22" spans="1:2">
      <c r="A22" s="262" t="s">
        <v>1348</v>
      </c>
      <c r="B22" s="262" t="s">
        <v>1368</v>
      </c>
    </row>
    <row r="23" spans="1:2">
      <c r="A23" s="32" t="s">
        <v>863</v>
      </c>
      <c r="B23" s="32" t="s">
        <v>863</v>
      </c>
    </row>
    <row r="24" spans="1:2">
      <c r="A24" s="34" t="s">
        <v>1352</v>
      </c>
      <c r="B24" s="34" t="s">
        <v>1352</v>
      </c>
    </row>
    <row r="25" spans="1:2">
      <c r="A25" s="26" t="s">
        <v>26</v>
      </c>
      <c r="B25" s="26" t="s">
        <v>28</v>
      </c>
    </row>
    <row r="26" spans="1:2" ht="15">
      <c r="A26" s="234" t="s">
        <v>1274</v>
      </c>
      <c r="B26" s="234" t="s">
        <v>1296</v>
      </c>
    </row>
    <row r="27" spans="1:2">
      <c r="A27" s="35" t="s">
        <v>864</v>
      </c>
      <c r="B27" s="35" t="s">
        <v>864</v>
      </c>
    </row>
    <row r="28" spans="1:2">
      <c r="A28" s="34" t="s">
        <v>148</v>
      </c>
      <c r="B28" s="34" t="s">
        <v>150</v>
      </c>
    </row>
    <row r="29" spans="1:2">
      <c r="A29" s="32" t="s">
        <v>865</v>
      </c>
      <c r="B29" s="32" t="s">
        <v>866</v>
      </c>
    </row>
    <row r="30" spans="1:2">
      <c r="A30" s="34" t="s">
        <v>1349</v>
      </c>
      <c r="B30" s="34" t="s">
        <v>1349</v>
      </c>
    </row>
    <row r="31" spans="1:2">
      <c r="A31" s="37" t="s">
        <v>867</v>
      </c>
      <c r="B31" s="37" t="s">
        <v>868</v>
      </c>
    </row>
    <row r="32" spans="1:2">
      <c r="A32" s="34" t="s">
        <v>1338</v>
      </c>
      <c r="B32" s="34" t="s">
        <v>1338</v>
      </c>
    </row>
    <row r="33" spans="1:2">
      <c r="A33" s="34" t="s">
        <v>46</v>
      </c>
      <c r="B33" s="34" t="s">
        <v>48</v>
      </c>
    </row>
    <row r="34" spans="1:2" ht="15">
      <c r="A34" s="233" t="s">
        <v>1270</v>
      </c>
      <c r="B34" s="233" t="s">
        <v>1295</v>
      </c>
    </row>
    <row r="35" spans="1:2">
      <c r="A35" s="37" t="s">
        <v>869</v>
      </c>
      <c r="B35" s="37" t="s">
        <v>870</v>
      </c>
    </row>
    <row r="36" spans="1:2">
      <c r="A36" s="34" t="s">
        <v>871</v>
      </c>
      <c r="B36" s="34" t="s">
        <v>872</v>
      </c>
    </row>
    <row r="37" spans="1:2">
      <c r="A37" s="34" t="s">
        <v>1353</v>
      </c>
      <c r="B37" s="34" t="s">
        <v>1353</v>
      </c>
    </row>
    <row r="38" spans="1:2">
      <c r="A38" s="32" t="s">
        <v>873</v>
      </c>
      <c r="B38" s="32" t="s">
        <v>873</v>
      </c>
    </row>
    <row r="39" spans="1:2">
      <c r="A39" s="32" t="s">
        <v>874</v>
      </c>
      <c r="B39" s="32" t="s">
        <v>875</v>
      </c>
    </row>
    <row r="40" spans="1:2">
      <c r="A40" s="33" t="s">
        <v>97</v>
      </c>
      <c r="B40" s="33" t="s">
        <v>98</v>
      </c>
    </row>
    <row r="41" spans="1:2">
      <c r="A41" s="32" t="s">
        <v>876</v>
      </c>
      <c r="B41" s="32" t="s">
        <v>876</v>
      </c>
    </row>
    <row r="42" spans="1:2">
      <c r="A42" s="34" t="s">
        <v>1330</v>
      </c>
      <c r="B42" s="34" t="s">
        <v>1330</v>
      </c>
    </row>
    <row r="43" spans="1:2">
      <c r="A43" s="32" t="s">
        <v>877</v>
      </c>
      <c r="B43" s="34" t="s">
        <v>878</v>
      </c>
    </row>
    <row r="44" spans="1:2">
      <c r="A44" s="262" t="s">
        <v>1308</v>
      </c>
      <c r="B44" s="262" t="s">
        <v>1359</v>
      </c>
    </row>
    <row r="45" spans="1:2">
      <c r="A45" s="32" t="s">
        <v>879</v>
      </c>
      <c r="B45" s="32" t="s">
        <v>879</v>
      </c>
    </row>
    <row r="46" spans="1:2">
      <c r="A46" s="34" t="s">
        <v>167</v>
      </c>
      <c r="B46" s="34" t="s">
        <v>169</v>
      </c>
    </row>
    <row r="47" spans="1:2">
      <c r="A47" s="32" t="s">
        <v>202</v>
      </c>
      <c r="B47" s="32" t="s">
        <v>202</v>
      </c>
    </row>
    <row r="48" spans="1:2">
      <c r="A48" s="37" t="s">
        <v>880</v>
      </c>
      <c r="B48" s="37" t="s">
        <v>880</v>
      </c>
    </row>
    <row r="49" spans="1:2">
      <c r="A49" s="262" t="s">
        <v>1307</v>
      </c>
      <c r="B49" s="262" t="s">
        <v>1358</v>
      </c>
    </row>
    <row r="50" spans="1:2">
      <c r="A50" s="34" t="s">
        <v>171</v>
      </c>
      <c r="B50" s="34" t="s">
        <v>172</v>
      </c>
    </row>
    <row r="51" spans="1:2">
      <c r="A51" s="37" t="s">
        <v>881</v>
      </c>
      <c r="B51" s="37" t="s">
        <v>882</v>
      </c>
    </row>
    <row r="52" spans="1:2">
      <c r="A52" s="37" t="s">
        <v>883</v>
      </c>
      <c r="B52" s="37" t="s">
        <v>884</v>
      </c>
    </row>
    <row r="53" spans="1:2">
      <c r="A53" s="35" t="s">
        <v>885</v>
      </c>
      <c r="B53" s="35" t="s">
        <v>885</v>
      </c>
    </row>
    <row r="54" spans="1:2">
      <c r="A54" s="32" t="s">
        <v>885</v>
      </c>
      <c r="B54" s="32" t="s">
        <v>886</v>
      </c>
    </row>
    <row r="55" spans="1:2">
      <c r="A55" s="34" t="s">
        <v>1344</v>
      </c>
      <c r="B55" s="34" t="s">
        <v>1344</v>
      </c>
    </row>
    <row r="56" spans="1:2">
      <c r="A56" s="34" t="s">
        <v>1186</v>
      </c>
      <c r="B56" s="34" t="s">
        <v>1186</v>
      </c>
    </row>
    <row r="57" spans="1:2">
      <c r="A57" s="34" t="s">
        <v>1354</v>
      </c>
      <c r="B57" s="34" t="s">
        <v>1354</v>
      </c>
    </row>
    <row r="58" spans="1:2">
      <c r="A58" s="34" t="s">
        <v>67</v>
      </c>
      <c r="B58" s="34" t="s">
        <v>68</v>
      </c>
    </row>
    <row r="59" spans="1:2">
      <c r="A59" s="34" t="s">
        <v>1093</v>
      </c>
      <c r="B59" s="34" t="s">
        <v>1133</v>
      </c>
    </row>
    <row r="60" spans="1:2">
      <c r="A60" s="34" t="s">
        <v>1063</v>
      </c>
      <c r="B60" s="34" t="s">
        <v>1128</v>
      </c>
    </row>
    <row r="61" spans="1:2">
      <c r="A61" s="34" t="s">
        <v>1069</v>
      </c>
      <c r="B61" s="34" t="s">
        <v>1069</v>
      </c>
    </row>
    <row r="62" spans="1:2">
      <c r="A62" s="34" t="s">
        <v>1059</v>
      </c>
      <c r="B62" s="34" t="s">
        <v>1059</v>
      </c>
    </row>
    <row r="63" spans="1:2">
      <c r="A63" s="35" t="s">
        <v>887</v>
      </c>
      <c r="B63" s="35" t="s">
        <v>887</v>
      </c>
    </row>
    <row r="64" spans="1:2">
      <c r="A64" s="262" t="s">
        <v>1335</v>
      </c>
      <c r="B64" s="262" t="s">
        <v>1367</v>
      </c>
    </row>
    <row r="65" spans="1:2">
      <c r="A65" s="32" t="s">
        <v>888</v>
      </c>
      <c r="B65" s="32" t="s">
        <v>889</v>
      </c>
    </row>
    <row r="66" spans="1:2">
      <c r="A66" s="34" t="s">
        <v>1302</v>
      </c>
      <c r="B66" s="34" t="s">
        <v>1302</v>
      </c>
    </row>
    <row r="67" spans="1:2">
      <c r="A67" s="34" t="s">
        <v>183</v>
      </c>
      <c r="B67" s="34" t="s">
        <v>185</v>
      </c>
    </row>
    <row r="68" spans="1:2">
      <c r="A68" s="32" t="s">
        <v>890</v>
      </c>
      <c r="B68" s="32" t="s">
        <v>890</v>
      </c>
    </row>
    <row r="69" spans="1:2">
      <c r="A69" s="35" t="s">
        <v>891</v>
      </c>
      <c r="B69" s="35" t="s">
        <v>891</v>
      </c>
    </row>
    <row r="70" spans="1:2">
      <c r="A70" s="33" t="s">
        <v>892</v>
      </c>
      <c r="B70" s="33" t="s">
        <v>893</v>
      </c>
    </row>
    <row r="71" spans="1:2">
      <c r="A71" s="34" t="s">
        <v>50</v>
      </c>
      <c r="B71" s="34" t="s">
        <v>52</v>
      </c>
    </row>
    <row r="72" spans="1:2">
      <c r="A72" s="34" t="s">
        <v>1057</v>
      </c>
      <c r="B72" s="34" t="s">
        <v>1126</v>
      </c>
    </row>
    <row r="73" spans="1:2">
      <c r="A73" s="34" t="s">
        <v>175</v>
      </c>
      <c r="B73" s="34" t="s">
        <v>176</v>
      </c>
    </row>
    <row r="74" spans="1:2">
      <c r="A74" s="35" t="s">
        <v>894</v>
      </c>
      <c r="B74" s="35" t="s">
        <v>894</v>
      </c>
    </row>
    <row r="75" spans="1:2">
      <c r="A75" s="32" t="s">
        <v>895</v>
      </c>
      <c r="B75" s="32" t="s">
        <v>896</v>
      </c>
    </row>
    <row r="76" spans="1:2">
      <c r="A76" s="35" t="s">
        <v>897</v>
      </c>
      <c r="B76" s="35" t="s">
        <v>897</v>
      </c>
    </row>
    <row r="77" spans="1:2">
      <c r="A77" s="262" t="s">
        <v>1309</v>
      </c>
      <c r="B77" s="262" t="s">
        <v>1360</v>
      </c>
    </row>
    <row r="78" spans="1:2">
      <c r="A78" s="32" t="s">
        <v>898</v>
      </c>
      <c r="B78" s="32" t="s">
        <v>898</v>
      </c>
    </row>
    <row r="79" spans="1:2">
      <c r="A79" s="34" t="s">
        <v>899</v>
      </c>
      <c r="B79" s="34" t="s">
        <v>900</v>
      </c>
    </row>
    <row r="80" spans="1:2">
      <c r="A80" s="32" t="s">
        <v>901</v>
      </c>
      <c r="B80" s="32" t="s">
        <v>902</v>
      </c>
    </row>
    <row r="81" spans="1:2">
      <c r="A81" s="33" t="s">
        <v>903</v>
      </c>
      <c r="B81" s="33" t="s">
        <v>904</v>
      </c>
    </row>
    <row r="82" spans="1:2">
      <c r="A82" s="33" t="s">
        <v>905</v>
      </c>
      <c r="B82" s="33" t="s">
        <v>906</v>
      </c>
    </row>
    <row r="83" spans="1:2" ht="15">
      <c r="A83" s="237" t="s">
        <v>1284</v>
      </c>
      <c r="B83" s="237" t="s">
        <v>1284</v>
      </c>
    </row>
    <row r="84" spans="1:2">
      <c r="A84" s="34" t="s">
        <v>152</v>
      </c>
      <c r="B84" s="34" t="s">
        <v>154</v>
      </c>
    </row>
    <row r="85" spans="1:2">
      <c r="A85" s="35" t="s">
        <v>907</v>
      </c>
      <c r="B85" s="35" t="s">
        <v>907</v>
      </c>
    </row>
    <row r="86" spans="1:2">
      <c r="A86" s="33" t="s">
        <v>908</v>
      </c>
      <c r="B86" s="33" t="s">
        <v>909</v>
      </c>
    </row>
    <row r="87" spans="1:2">
      <c r="A87" s="34" t="s">
        <v>1356</v>
      </c>
      <c r="B87" s="34" t="s">
        <v>1356</v>
      </c>
    </row>
    <row r="88" spans="1:2">
      <c r="A88" s="35" t="s">
        <v>910</v>
      </c>
      <c r="B88" s="35" t="s">
        <v>910</v>
      </c>
    </row>
    <row r="89" spans="1:2">
      <c r="A89" s="34" t="s">
        <v>1098</v>
      </c>
      <c r="B89" s="34" t="s">
        <v>1098</v>
      </c>
    </row>
    <row r="90" spans="1:2">
      <c r="A90" s="34" t="s">
        <v>911</v>
      </c>
      <c r="B90" s="34" t="s">
        <v>912</v>
      </c>
    </row>
    <row r="91" spans="1:2">
      <c r="A91" s="262" t="s">
        <v>1332</v>
      </c>
      <c r="B91" s="262" t="s">
        <v>1366</v>
      </c>
    </row>
    <row r="92" spans="1:2">
      <c r="A92" s="34" t="s">
        <v>913</v>
      </c>
      <c r="B92" s="34" t="s">
        <v>914</v>
      </c>
    </row>
    <row r="93" spans="1:2">
      <c r="A93" s="34" t="s">
        <v>915</v>
      </c>
      <c r="B93" s="34" t="s">
        <v>916</v>
      </c>
    </row>
    <row r="94" spans="1:2">
      <c r="A94" s="35" t="s">
        <v>917</v>
      </c>
      <c r="B94" s="35" t="s">
        <v>917</v>
      </c>
    </row>
    <row r="95" spans="1:2">
      <c r="A95" s="35" t="s">
        <v>87</v>
      </c>
      <c r="B95" s="35" t="s">
        <v>89</v>
      </c>
    </row>
    <row r="96" spans="1:2">
      <c r="A96" s="262" t="s">
        <v>1351</v>
      </c>
      <c r="B96" s="262" t="s">
        <v>1369</v>
      </c>
    </row>
    <row r="97" spans="1:2">
      <c r="A97" s="34" t="s">
        <v>1203</v>
      </c>
      <c r="B97" s="34" t="s">
        <v>1252</v>
      </c>
    </row>
    <row r="98" spans="1:2">
      <c r="A98" s="35" t="s">
        <v>918</v>
      </c>
      <c r="B98" s="35" t="s">
        <v>918</v>
      </c>
    </row>
    <row r="99" spans="1:2">
      <c r="A99" s="35" t="s">
        <v>919</v>
      </c>
      <c r="B99" s="35" t="s">
        <v>919</v>
      </c>
    </row>
    <row r="100" spans="1:2">
      <c r="A100" s="35" t="s">
        <v>920</v>
      </c>
      <c r="B100" s="35" t="s">
        <v>920</v>
      </c>
    </row>
    <row r="101" spans="1:2">
      <c r="A101" s="262" t="s">
        <v>1355</v>
      </c>
      <c r="B101" s="262" t="s">
        <v>1370</v>
      </c>
    </row>
    <row r="102" spans="1:2">
      <c r="A102" s="37" t="s">
        <v>921</v>
      </c>
      <c r="B102" s="37" t="s">
        <v>922</v>
      </c>
    </row>
    <row r="103" spans="1:2">
      <c r="A103" s="34" t="s">
        <v>1077</v>
      </c>
      <c r="B103" s="34" t="s">
        <v>1131</v>
      </c>
    </row>
    <row r="104" spans="1:2">
      <c r="A104" s="32" t="s">
        <v>923</v>
      </c>
      <c r="B104" s="32" t="s">
        <v>923</v>
      </c>
    </row>
    <row r="105" spans="1:2">
      <c r="A105" s="35" t="s">
        <v>924</v>
      </c>
      <c r="B105" s="35" t="s">
        <v>924</v>
      </c>
    </row>
    <row r="106" spans="1:2">
      <c r="A106" s="32" t="s">
        <v>206</v>
      </c>
      <c r="B106" s="32" t="s">
        <v>925</v>
      </c>
    </row>
    <row r="107" spans="1:2">
      <c r="A107" s="35" t="s">
        <v>926</v>
      </c>
      <c r="B107" s="35" t="s">
        <v>926</v>
      </c>
    </row>
    <row r="108" spans="1:2">
      <c r="A108" s="35" t="s">
        <v>927</v>
      </c>
      <c r="B108" s="35" t="s">
        <v>927</v>
      </c>
    </row>
    <row r="109" spans="1:2">
      <c r="A109" s="34" t="s">
        <v>109</v>
      </c>
      <c r="B109" s="34" t="s">
        <v>111</v>
      </c>
    </row>
    <row r="110" spans="1:2">
      <c r="A110" s="34" t="s">
        <v>1326</v>
      </c>
      <c r="B110" s="34" t="s">
        <v>1326</v>
      </c>
    </row>
    <row r="111" spans="1:2">
      <c r="A111" s="32" t="s">
        <v>928</v>
      </c>
      <c r="B111" s="34" t="s">
        <v>929</v>
      </c>
    </row>
    <row r="112" spans="1:2">
      <c r="A112" s="34" t="s">
        <v>101</v>
      </c>
      <c r="B112" s="34" t="s">
        <v>103</v>
      </c>
    </row>
    <row r="113" spans="1:2">
      <c r="A113" s="34" t="s">
        <v>1191</v>
      </c>
      <c r="B113" s="34" t="s">
        <v>1248</v>
      </c>
    </row>
    <row r="114" spans="1:2">
      <c r="A114" s="34" t="s">
        <v>93</v>
      </c>
      <c r="B114" s="34" t="s">
        <v>95</v>
      </c>
    </row>
    <row r="115" spans="1:2">
      <c r="A115" s="32" t="s">
        <v>930</v>
      </c>
      <c r="B115" s="32" t="s">
        <v>930</v>
      </c>
    </row>
    <row r="116" spans="1:2">
      <c r="A116" s="32" t="s">
        <v>931</v>
      </c>
      <c r="B116" s="34" t="s">
        <v>932</v>
      </c>
    </row>
    <row r="117" spans="1:2">
      <c r="A117" s="34" t="s">
        <v>73</v>
      </c>
      <c r="B117" s="34" t="s">
        <v>75</v>
      </c>
    </row>
    <row r="118" spans="1:2">
      <c r="A118" s="262" t="s">
        <v>1316</v>
      </c>
      <c r="B118" s="262" t="s">
        <v>1364</v>
      </c>
    </row>
    <row r="119" spans="1:2">
      <c r="A119" s="34" t="s">
        <v>933</v>
      </c>
      <c r="B119" s="34" t="s">
        <v>934</v>
      </c>
    </row>
    <row r="120" spans="1:2">
      <c r="A120" s="32" t="s">
        <v>935</v>
      </c>
      <c r="B120" s="34" t="s">
        <v>936</v>
      </c>
    </row>
    <row r="121" spans="1:2">
      <c r="A121" s="34" t="s">
        <v>1125</v>
      </c>
      <c r="B121" s="34" t="s">
        <v>1129</v>
      </c>
    </row>
    <row r="122" spans="1:2">
      <c r="A122" s="35" t="s">
        <v>937</v>
      </c>
      <c r="B122" s="35" t="s">
        <v>937</v>
      </c>
    </row>
    <row r="123" spans="1:2">
      <c r="A123" s="35" t="s">
        <v>938</v>
      </c>
      <c r="B123" s="35" t="s">
        <v>938</v>
      </c>
    </row>
    <row r="124" spans="1:2">
      <c r="A124" s="34" t="s">
        <v>939</v>
      </c>
      <c r="B124" s="34" t="s">
        <v>940</v>
      </c>
    </row>
    <row r="125" spans="1:2">
      <c r="A125" s="34" t="s">
        <v>1193</v>
      </c>
      <c r="B125" s="34" t="s">
        <v>1250</v>
      </c>
    </row>
    <row r="126" spans="1:2">
      <c r="A126" s="262" t="s">
        <v>1311</v>
      </c>
      <c r="B126" s="262" t="s">
        <v>1361</v>
      </c>
    </row>
    <row r="127" spans="1:2">
      <c r="A127" s="33" t="s">
        <v>116</v>
      </c>
      <c r="B127" s="33" t="s">
        <v>118</v>
      </c>
    </row>
    <row r="128" spans="1:2">
      <c r="A128" s="37" t="s">
        <v>22</v>
      </c>
      <c r="B128" s="37" t="s">
        <v>24</v>
      </c>
    </row>
    <row r="129" spans="1:2">
      <c r="A129" s="34" t="s">
        <v>1103</v>
      </c>
      <c r="B129" s="34" t="s">
        <v>1136</v>
      </c>
    </row>
    <row r="130" spans="1:2">
      <c r="A130" s="32" t="s">
        <v>941</v>
      </c>
      <c r="B130" s="34" t="s">
        <v>942</v>
      </c>
    </row>
    <row r="131" spans="1:2">
      <c r="A131" s="34" t="s">
        <v>943</v>
      </c>
      <c r="B131" s="34" t="s">
        <v>942</v>
      </c>
    </row>
    <row r="132" spans="1:2">
      <c r="A132" s="35" t="s">
        <v>944</v>
      </c>
      <c r="B132" s="35" t="s">
        <v>944</v>
      </c>
    </row>
    <row r="133" spans="1:2">
      <c r="A133" s="34" t="s">
        <v>212</v>
      </c>
      <c r="B133" s="34" t="s">
        <v>945</v>
      </c>
    </row>
    <row r="134" spans="1:2">
      <c r="A134" s="32" t="s">
        <v>946</v>
      </c>
      <c r="B134" s="32" t="s">
        <v>947</v>
      </c>
    </row>
    <row r="135" spans="1:2">
      <c r="A135" s="34" t="s">
        <v>1350</v>
      </c>
      <c r="B135" s="34" t="s">
        <v>1350</v>
      </c>
    </row>
    <row r="136" spans="1:2">
      <c r="A136" s="34" t="s">
        <v>1216</v>
      </c>
      <c r="B136" s="34" t="s">
        <v>1255</v>
      </c>
    </row>
    <row r="137" spans="1:2">
      <c r="A137" s="33" t="s">
        <v>948</v>
      </c>
      <c r="B137" s="33" t="s">
        <v>948</v>
      </c>
    </row>
    <row r="138" spans="1:2">
      <c r="A138" s="35" t="s">
        <v>949</v>
      </c>
      <c r="B138" s="35" t="s">
        <v>949</v>
      </c>
    </row>
    <row r="139" spans="1:2">
      <c r="A139" s="35" t="s">
        <v>950</v>
      </c>
      <c r="B139" s="35" t="s">
        <v>950</v>
      </c>
    </row>
    <row r="140" spans="1:2">
      <c r="A140" s="37" t="s">
        <v>951</v>
      </c>
      <c r="B140" s="37" t="s">
        <v>952</v>
      </c>
    </row>
    <row r="141" spans="1:2">
      <c r="A141" s="32" t="s">
        <v>953</v>
      </c>
      <c r="B141" s="32" t="s">
        <v>954</v>
      </c>
    </row>
    <row r="142" spans="1:2">
      <c r="A142" s="37" t="s">
        <v>955</v>
      </c>
      <c r="B142" s="37" t="s">
        <v>956</v>
      </c>
    </row>
    <row r="143" spans="1:2">
      <c r="A143" s="35" t="s">
        <v>957</v>
      </c>
      <c r="B143" s="35" t="s">
        <v>958</v>
      </c>
    </row>
    <row r="144" spans="1:2">
      <c r="A144" s="34" t="s">
        <v>959</v>
      </c>
      <c r="B144" s="34" t="s">
        <v>954</v>
      </c>
    </row>
    <row r="145" spans="1:2">
      <c r="A145" s="35" t="s">
        <v>960</v>
      </c>
      <c r="B145" s="35" t="s">
        <v>960</v>
      </c>
    </row>
    <row r="146" spans="1:2">
      <c r="A146" s="35" t="s">
        <v>961</v>
      </c>
      <c r="B146" s="35" t="s">
        <v>961</v>
      </c>
    </row>
    <row r="147" spans="1:2">
      <c r="A147" s="35" t="s">
        <v>962</v>
      </c>
      <c r="B147" s="35" t="s">
        <v>962</v>
      </c>
    </row>
    <row r="148" spans="1:2">
      <c r="A148" s="32" t="s">
        <v>963</v>
      </c>
      <c r="B148" s="32" t="s">
        <v>963</v>
      </c>
    </row>
    <row r="149" spans="1:2">
      <c r="A149" s="34" t="s">
        <v>138</v>
      </c>
      <c r="B149" s="34" t="s">
        <v>140</v>
      </c>
    </row>
    <row r="150" spans="1:2">
      <c r="A150" s="35" t="s">
        <v>964</v>
      </c>
      <c r="B150" s="35" t="s">
        <v>964</v>
      </c>
    </row>
    <row r="151" spans="1:2">
      <c r="A151" s="34" t="s">
        <v>126</v>
      </c>
      <c r="B151" s="34" t="s">
        <v>128</v>
      </c>
    </row>
    <row r="152" spans="1:2">
      <c r="A152" s="35" t="s">
        <v>965</v>
      </c>
      <c r="B152" s="35" t="s">
        <v>965</v>
      </c>
    </row>
    <row r="153" spans="1:2">
      <c r="A153" s="34" t="s">
        <v>1188</v>
      </c>
      <c r="B153" s="34" t="s">
        <v>1247</v>
      </c>
    </row>
    <row r="154" spans="1:2">
      <c r="A154" s="34" t="s">
        <v>1196</v>
      </c>
      <c r="B154" s="34" t="s">
        <v>1251</v>
      </c>
    </row>
    <row r="155" spans="1:2">
      <c r="A155" s="34" t="s">
        <v>120</v>
      </c>
      <c r="B155" s="34" t="s">
        <v>122</v>
      </c>
    </row>
    <row r="156" spans="1:2">
      <c r="A156" s="37" t="s">
        <v>966</v>
      </c>
      <c r="B156" s="37" t="s">
        <v>967</v>
      </c>
    </row>
    <row r="157" spans="1:2">
      <c r="A157" s="35" t="s">
        <v>968</v>
      </c>
      <c r="B157" s="35" t="s">
        <v>968</v>
      </c>
    </row>
    <row r="158" spans="1:2">
      <c r="A158" s="34" t="s">
        <v>1108</v>
      </c>
      <c r="B158" s="34" t="s">
        <v>1138</v>
      </c>
    </row>
    <row r="159" spans="1:2">
      <c r="A159" s="34" t="s">
        <v>969</v>
      </c>
      <c r="B159" s="34" t="s">
        <v>970</v>
      </c>
    </row>
    <row r="160" spans="1:2">
      <c r="A160" s="32" t="s">
        <v>58</v>
      </c>
      <c r="B160" s="32" t="s">
        <v>60</v>
      </c>
    </row>
    <row r="161" spans="1:2">
      <c r="A161" s="32" t="s">
        <v>971</v>
      </c>
      <c r="B161" s="32" t="s">
        <v>971</v>
      </c>
    </row>
    <row r="162" spans="1:2">
      <c r="A162" s="34" t="s">
        <v>1209</v>
      </c>
      <c r="B162" s="34" t="s">
        <v>1209</v>
      </c>
    </row>
    <row r="163" spans="1:2">
      <c r="A163" s="35" t="s">
        <v>38</v>
      </c>
      <c r="B163" s="35" t="s">
        <v>40</v>
      </c>
    </row>
    <row r="164" spans="1:2">
      <c r="A164" s="32" t="s">
        <v>972</v>
      </c>
      <c r="B164" s="32" t="s">
        <v>972</v>
      </c>
    </row>
    <row r="165" spans="1:2">
      <c r="A165" s="37" t="s">
        <v>973</v>
      </c>
      <c r="B165" s="37" t="s">
        <v>974</v>
      </c>
    </row>
    <row r="166" spans="1:2">
      <c r="A166" s="32" t="s">
        <v>975</v>
      </c>
      <c r="B166" s="32" t="s">
        <v>975</v>
      </c>
    </row>
    <row r="167" spans="1:2">
      <c r="A167" s="37" t="s">
        <v>976</v>
      </c>
      <c r="B167" s="37" t="s">
        <v>976</v>
      </c>
    </row>
    <row r="168" spans="1:2">
      <c r="A168" s="37" t="s">
        <v>977</v>
      </c>
      <c r="B168" s="37" t="s">
        <v>977</v>
      </c>
    </row>
    <row r="169" spans="1:2">
      <c r="A169" s="32" t="s">
        <v>977</v>
      </c>
      <c r="B169" s="32" t="s">
        <v>977</v>
      </c>
    </row>
    <row r="170" spans="1:2">
      <c r="A170" s="37" t="s">
        <v>978</v>
      </c>
      <c r="B170" s="37" t="s">
        <v>978</v>
      </c>
    </row>
    <row r="171" spans="1:2">
      <c r="A171" s="32" t="s">
        <v>978</v>
      </c>
      <c r="B171" s="32" t="s">
        <v>978</v>
      </c>
    </row>
    <row r="172" spans="1:2">
      <c r="A172" s="34" t="s">
        <v>979</v>
      </c>
      <c r="B172" s="34" t="s">
        <v>980</v>
      </c>
    </row>
    <row r="173" spans="1:2">
      <c r="A173" s="32" t="s">
        <v>981</v>
      </c>
      <c r="B173" s="32" t="s">
        <v>981</v>
      </c>
    </row>
    <row r="174" spans="1:2">
      <c r="A174" s="32" t="s">
        <v>79</v>
      </c>
      <c r="B174" s="34" t="s">
        <v>81</v>
      </c>
    </row>
    <row r="175" spans="1:2">
      <c r="A175" s="32" t="s">
        <v>982</v>
      </c>
      <c r="B175" s="32" t="s">
        <v>982</v>
      </c>
    </row>
    <row r="176" spans="1:2">
      <c r="A176" s="35" t="s">
        <v>983</v>
      </c>
      <c r="B176" s="35" t="s">
        <v>983</v>
      </c>
    </row>
    <row r="177" spans="1:2">
      <c r="A177" s="35" t="s">
        <v>984</v>
      </c>
      <c r="B177" s="35" t="s">
        <v>985</v>
      </c>
    </row>
    <row r="178" spans="1:2">
      <c r="A178" s="35" t="s">
        <v>986</v>
      </c>
      <c r="B178" s="35" t="s">
        <v>986</v>
      </c>
    </row>
    <row r="179" spans="1:2">
      <c r="A179" s="35" t="s">
        <v>987</v>
      </c>
      <c r="B179" s="35" t="s">
        <v>987</v>
      </c>
    </row>
    <row r="180" spans="1:2">
      <c r="A180" s="32" t="s">
        <v>987</v>
      </c>
      <c r="B180" s="32" t="s">
        <v>987</v>
      </c>
    </row>
    <row r="181" spans="1:2">
      <c r="A181" s="37" t="s">
        <v>83</v>
      </c>
      <c r="B181" s="37" t="s">
        <v>85</v>
      </c>
    </row>
    <row r="182" spans="1:2">
      <c r="A182" s="35" t="s">
        <v>988</v>
      </c>
      <c r="B182" s="35" t="s">
        <v>989</v>
      </c>
    </row>
    <row r="183" spans="1:2">
      <c r="A183" s="34" t="s">
        <v>990</v>
      </c>
      <c r="B183" s="34" t="s">
        <v>991</v>
      </c>
    </row>
    <row r="184" spans="1:2">
      <c r="A184" s="34" t="s">
        <v>1083</v>
      </c>
      <c r="B184" s="34" t="s">
        <v>1083</v>
      </c>
    </row>
    <row r="185" spans="1:2">
      <c r="A185" s="34" t="s">
        <v>1215</v>
      </c>
      <c r="B185" s="34" t="s">
        <v>1254</v>
      </c>
    </row>
    <row r="186" spans="1:2">
      <c r="A186" s="32" t="s">
        <v>992</v>
      </c>
      <c r="B186" s="32" t="s">
        <v>992</v>
      </c>
    </row>
    <row r="187" spans="1:2">
      <c r="A187" s="33" t="s">
        <v>993</v>
      </c>
      <c r="B187" s="33" t="s">
        <v>994</v>
      </c>
    </row>
    <row r="188" spans="1:2">
      <c r="A188" s="34" t="s">
        <v>995</v>
      </c>
      <c r="B188" s="34" t="s">
        <v>996</v>
      </c>
    </row>
    <row r="189" spans="1:2">
      <c r="A189" s="34" t="s">
        <v>1324</v>
      </c>
      <c r="B189" s="34" t="s">
        <v>1324</v>
      </c>
    </row>
    <row r="190" spans="1:2">
      <c r="A190" s="34" t="s">
        <v>1081</v>
      </c>
      <c r="B190" s="34" t="s">
        <v>1132</v>
      </c>
    </row>
    <row r="191" spans="1:2">
      <c r="A191" s="26" t="s">
        <v>30</v>
      </c>
      <c r="B191" s="26" t="s">
        <v>32</v>
      </c>
    </row>
    <row r="192" spans="1:2">
      <c r="A192" s="34" t="s">
        <v>997</v>
      </c>
      <c r="B192" s="34" t="s">
        <v>998</v>
      </c>
    </row>
    <row r="193" spans="1:2">
      <c r="A193" s="32" t="s">
        <v>997</v>
      </c>
      <c r="B193" s="32" t="s">
        <v>997</v>
      </c>
    </row>
    <row r="194" spans="1:2">
      <c r="A194" s="35" t="s">
        <v>999</v>
      </c>
      <c r="B194" s="35" t="s">
        <v>999</v>
      </c>
    </row>
    <row r="195" spans="1:2">
      <c r="A195" s="26" t="s">
        <v>1000</v>
      </c>
      <c r="B195" s="26" t="s">
        <v>1001</v>
      </c>
    </row>
    <row r="196" spans="1:2">
      <c r="A196" s="26" t="s">
        <v>113</v>
      </c>
      <c r="B196" s="26" t="s">
        <v>113</v>
      </c>
    </row>
    <row r="197" spans="1:2">
      <c r="A197" s="34" t="s">
        <v>1110</v>
      </c>
      <c r="B197" s="34" t="s">
        <v>1139</v>
      </c>
    </row>
    <row r="198" spans="1:2">
      <c r="A198" s="33" t="s">
        <v>1002</v>
      </c>
      <c r="B198" s="33" t="s">
        <v>1003</v>
      </c>
    </row>
    <row r="199" spans="1:2">
      <c r="A199" s="34" t="s">
        <v>1004</v>
      </c>
      <c r="B199" s="34" t="s">
        <v>1005</v>
      </c>
    </row>
    <row r="200" spans="1:2">
      <c r="A200" s="34" t="s">
        <v>1306</v>
      </c>
      <c r="B200" s="34" t="s">
        <v>1357</v>
      </c>
    </row>
    <row r="201" spans="1:2">
      <c r="A201" s="32" t="s">
        <v>1006</v>
      </c>
      <c r="B201" s="32" t="s">
        <v>1006</v>
      </c>
    </row>
    <row r="202" spans="1:2">
      <c r="A202" s="34" t="s">
        <v>1007</v>
      </c>
      <c r="B202" s="34" t="s">
        <v>1008</v>
      </c>
    </row>
    <row r="203" spans="1:2">
      <c r="A203" s="34" t="s">
        <v>1340</v>
      </c>
      <c r="B203" s="34" t="s">
        <v>1340</v>
      </c>
    </row>
    <row r="204" spans="1:2">
      <c r="A204" s="262" t="s">
        <v>1327</v>
      </c>
      <c r="B204" s="262" t="s">
        <v>1365</v>
      </c>
    </row>
    <row r="205" spans="1:2">
      <c r="A205" s="262" t="s">
        <v>1313</v>
      </c>
      <c r="B205" s="262" t="s">
        <v>1362</v>
      </c>
    </row>
    <row r="206" spans="1:2">
      <c r="A206" s="33" t="s">
        <v>1009</v>
      </c>
      <c r="B206" s="33" t="s">
        <v>1009</v>
      </c>
    </row>
    <row r="207" spans="1:2">
      <c r="A207" s="34" t="s">
        <v>1219</v>
      </c>
      <c r="B207" s="34" t="s">
        <v>1249</v>
      </c>
    </row>
    <row r="208" spans="1:2">
      <c r="A208" s="34" t="s">
        <v>1010</v>
      </c>
      <c r="B208" s="34" t="s">
        <v>1011</v>
      </c>
    </row>
    <row r="209" spans="1:2">
      <c r="A209" s="32" t="s">
        <v>1010</v>
      </c>
      <c r="B209" s="32" t="s">
        <v>1011</v>
      </c>
    </row>
    <row r="210" spans="1:2">
      <c r="A210" s="35" t="s">
        <v>1012</v>
      </c>
      <c r="B210" s="35" t="s">
        <v>1012</v>
      </c>
    </row>
    <row r="211" spans="1:2">
      <c r="A211" s="32" t="s">
        <v>1013</v>
      </c>
      <c r="B211" s="32" t="s">
        <v>1014</v>
      </c>
    </row>
    <row r="212" spans="1:2">
      <c r="A212" s="32" t="s">
        <v>1013</v>
      </c>
      <c r="B212" s="32" t="s">
        <v>1013</v>
      </c>
    </row>
    <row r="213" spans="1:2">
      <c r="A213" s="34" t="s">
        <v>1061</v>
      </c>
      <c r="B213" s="34" t="s">
        <v>1127</v>
      </c>
    </row>
    <row r="214" spans="1:2">
      <c r="A214" s="32" t="s">
        <v>1015</v>
      </c>
      <c r="B214" s="32" t="s">
        <v>1015</v>
      </c>
    </row>
    <row r="215" spans="1:2">
      <c r="A215" s="34" t="s">
        <v>34</v>
      </c>
      <c r="B215" s="34" t="s">
        <v>36</v>
      </c>
    </row>
    <row r="216" spans="1:2">
      <c r="A216" s="37" t="s">
        <v>1016</v>
      </c>
      <c r="B216" s="37" t="s">
        <v>1017</v>
      </c>
    </row>
    <row r="217" spans="1:2">
      <c r="A217" s="26" t="s">
        <v>1018</v>
      </c>
      <c r="B217" s="26" t="s">
        <v>1019</v>
      </c>
    </row>
    <row r="218" spans="1:2">
      <c r="A218" s="26" t="s">
        <v>142</v>
      </c>
      <c r="B218" s="26" t="s">
        <v>144</v>
      </c>
    </row>
    <row r="219" spans="1:2">
      <c r="A219" s="34" t="s">
        <v>1095</v>
      </c>
      <c r="B219" s="34" t="s">
        <v>1134</v>
      </c>
    </row>
    <row r="220" spans="1:2" ht="15">
      <c r="A220" s="235" t="s">
        <v>1276</v>
      </c>
      <c r="B220" s="235" t="s">
        <v>1021</v>
      </c>
    </row>
    <row r="221" spans="1:2">
      <c r="A221" s="262" t="s">
        <v>1314</v>
      </c>
      <c r="B221" s="262" t="s">
        <v>1363</v>
      </c>
    </row>
    <row r="222" spans="1:2">
      <c r="A222" s="33" t="s">
        <v>1020</v>
      </c>
      <c r="B222" s="33" t="s">
        <v>1021</v>
      </c>
    </row>
    <row r="223" spans="1:2">
      <c r="A223" s="34" t="s">
        <v>1117</v>
      </c>
      <c r="B223" s="34" t="s">
        <v>1140</v>
      </c>
    </row>
    <row r="224" spans="1:2">
      <c r="A224" s="34" t="s">
        <v>1342</v>
      </c>
      <c r="B224" s="34" t="s">
        <v>1342</v>
      </c>
    </row>
    <row r="225" spans="1:2">
      <c r="A225" s="34" t="s">
        <v>1331</v>
      </c>
      <c r="B225" s="34" t="s">
        <v>1331</v>
      </c>
    </row>
    <row r="226" spans="1:2">
      <c r="A226" s="33" t="s">
        <v>1022</v>
      </c>
      <c r="B226" s="33" t="s">
        <v>1023</v>
      </c>
    </row>
    <row r="227" spans="1:2">
      <c r="A227" s="34" t="s">
        <v>1024</v>
      </c>
      <c r="B227" s="34" t="s">
        <v>1025</v>
      </c>
    </row>
    <row r="228" spans="1:2">
      <c r="A228" s="34" t="s">
        <v>42</v>
      </c>
      <c r="B228" s="34" t="s">
        <v>44</v>
      </c>
    </row>
    <row r="229" spans="1:2">
      <c r="A229" s="35" t="s">
        <v>1026</v>
      </c>
      <c r="B229" s="35" t="s">
        <v>1026</v>
      </c>
    </row>
    <row r="230" spans="1:2">
      <c r="A230" s="34" t="s">
        <v>134</v>
      </c>
      <c r="B230" s="34" t="s">
        <v>136</v>
      </c>
    </row>
    <row r="231" spans="1:2">
      <c r="A231" s="34" t="s">
        <v>1090</v>
      </c>
      <c r="B231" s="34" t="s">
        <v>1090</v>
      </c>
    </row>
    <row r="232" spans="1:2">
      <c r="A232" s="34" t="s">
        <v>1100</v>
      </c>
      <c r="B232" s="34" t="s">
        <v>1135</v>
      </c>
    </row>
    <row r="233" spans="1:2">
      <c r="A233" s="34" t="s">
        <v>1107</v>
      </c>
      <c r="B233" s="34" t="s">
        <v>1137</v>
      </c>
    </row>
    <row r="234" spans="1:2">
      <c r="A234" s="37" t="s">
        <v>201</v>
      </c>
      <c r="B234" s="37" t="s">
        <v>1027</v>
      </c>
    </row>
    <row r="235" spans="1:2">
      <c r="A235" s="32" t="s">
        <v>1028</v>
      </c>
      <c r="B235" s="32" t="s">
        <v>1028</v>
      </c>
    </row>
    <row r="236" spans="1:2">
      <c r="A236" s="26" t="s">
        <v>64</v>
      </c>
      <c r="B236" s="26" t="s">
        <v>64</v>
      </c>
    </row>
    <row r="237" spans="1:2">
      <c r="A237" s="33" t="s">
        <v>1029</v>
      </c>
      <c r="B237" s="33" t="s">
        <v>1029</v>
      </c>
    </row>
    <row r="238" spans="1:2">
      <c r="A238" s="37" t="s">
        <v>1030</v>
      </c>
      <c r="B238" s="37" t="s">
        <v>1031</v>
      </c>
    </row>
    <row r="239" spans="1:2">
      <c r="A239" s="34" t="s">
        <v>1072</v>
      </c>
      <c r="B239" s="34" t="s">
        <v>1130</v>
      </c>
    </row>
    <row r="240" spans="1:2">
      <c r="A240" s="34" t="s">
        <v>1328</v>
      </c>
      <c r="B240" s="34" t="s">
        <v>1328</v>
      </c>
    </row>
    <row r="241" spans="1:2">
      <c r="A241" s="34" t="s">
        <v>204</v>
      </c>
      <c r="B241" s="34" t="s">
        <v>1032</v>
      </c>
    </row>
    <row r="242" spans="1:2">
      <c r="A242" s="34" t="s">
        <v>1033</v>
      </c>
      <c r="B242" s="34" t="s">
        <v>1034</v>
      </c>
    </row>
    <row r="243" spans="1:2">
      <c r="A243" s="34" t="s">
        <v>1303</v>
      </c>
      <c r="B243" s="34" t="s">
        <v>1371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507"/>
  <sheetViews>
    <sheetView workbookViewId="0"/>
  </sheetViews>
  <sheetFormatPr defaultRowHeight="12.75"/>
  <cols>
    <col min="1" max="2" width="14.28515625" style="34" bestFit="1" customWidth="1"/>
    <col min="3" max="16384" width="9.140625" style="32"/>
  </cols>
  <sheetData>
    <row r="1" spans="1:2">
      <c r="A1" s="34" t="s">
        <v>213</v>
      </c>
      <c r="B1" s="34" t="s">
        <v>214</v>
      </c>
    </row>
    <row r="2" spans="1:2">
      <c r="A2" s="34" t="s">
        <v>181</v>
      </c>
      <c r="B2" s="34" t="s">
        <v>182</v>
      </c>
    </row>
    <row r="3" spans="1:2">
      <c r="A3" s="33" t="s">
        <v>215</v>
      </c>
      <c r="B3" s="33" t="s">
        <v>215</v>
      </c>
    </row>
    <row r="4" spans="1:2">
      <c r="A4" s="32" t="s">
        <v>216</v>
      </c>
      <c r="B4" s="32" t="s">
        <v>216</v>
      </c>
    </row>
    <row r="5" spans="1:2">
      <c r="A5" s="32" t="s">
        <v>217</v>
      </c>
      <c r="B5" s="32" t="s">
        <v>218</v>
      </c>
    </row>
    <row r="6" spans="1:2">
      <c r="A6" s="35" t="s">
        <v>219</v>
      </c>
      <c r="B6" s="35" t="s">
        <v>219</v>
      </c>
    </row>
    <row r="7" spans="1:2">
      <c r="A7" s="36" t="s">
        <v>220</v>
      </c>
      <c r="B7" s="36" t="s">
        <v>221</v>
      </c>
    </row>
    <row r="8" spans="1:2">
      <c r="A8" s="32" t="s">
        <v>222</v>
      </c>
      <c r="B8" s="32" t="s">
        <v>223</v>
      </c>
    </row>
    <row r="9" spans="1:2">
      <c r="A9" s="34" t="s">
        <v>224</v>
      </c>
      <c r="B9" s="34" t="s">
        <v>225</v>
      </c>
    </row>
    <row r="10" spans="1:2">
      <c r="A10" s="34" t="s">
        <v>226</v>
      </c>
      <c r="B10" s="34" t="s">
        <v>227</v>
      </c>
    </row>
    <row r="11" spans="1:2">
      <c r="A11" s="32" t="s">
        <v>228</v>
      </c>
      <c r="B11" s="32" t="s">
        <v>229</v>
      </c>
    </row>
    <row r="12" spans="1:2">
      <c r="A12" s="37" t="s">
        <v>1089</v>
      </c>
      <c r="B12" s="37" t="s">
        <v>1089</v>
      </c>
    </row>
    <row r="13" spans="1:2">
      <c r="A13" s="35" t="s">
        <v>1067</v>
      </c>
      <c r="B13" s="35" t="s">
        <v>1148</v>
      </c>
    </row>
    <row r="14" spans="1:2">
      <c r="A14" s="37" t="s">
        <v>1067</v>
      </c>
      <c r="B14" s="37" t="s">
        <v>1148</v>
      </c>
    </row>
    <row r="15" spans="1:2">
      <c r="A15" s="33" t="s">
        <v>230</v>
      </c>
      <c r="B15" s="33" t="s">
        <v>231</v>
      </c>
    </row>
    <row r="16" spans="1:2">
      <c r="A16" s="37" t="s">
        <v>1124</v>
      </c>
      <c r="B16" s="37" t="s">
        <v>1182</v>
      </c>
    </row>
    <row r="17" spans="1:2">
      <c r="A17" s="34" t="s">
        <v>1204</v>
      </c>
      <c r="B17" s="34" t="s">
        <v>1236</v>
      </c>
    </row>
    <row r="18" spans="1:2">
      <c r="A18" s="33" t="s">
        <v>232</v>
      </c>
      <c r="B18" s="33" t="s">
        <v>233</v>
      </c>
    </row>
    <row r="19" spans="1:2">
      <c r="A19" s="33" t="s">
        <v>234</v>
      </c>
      <c r="B19" s="33" t="s">
        <v>235</v>
      </c>
    </row>
    <row r="20" spans="1:2">
      <c r="A20" s="24" t="s">
        <v>94</v>
      </c>
      <c r="B20" s="24" t="s">
        <v>96</v>
      </c>
    </row>
    <row r="21" spans="1:2">
      <c r="A21" s="37" t="s">
        <v>236</v>
      </c>
      <c r="B21" s="37" t="s">
        <v>237</v>
      </c>
    </row>
    <row r="22" spans="1:2">
      <c r="A22" s="37" t="s">
        <v>238</v>
      </c>
      <c r="B22" s="37" t="s">
        <v>239</v>
      </c>
    </row>
    <row r="23" spans="1:2">
      <c r="A23" s="32" t="s">
        <v>240</v>
      </c>
      <c r="B23" s="32" t="s">
        <v>241</v>
      </c>
    </row>
    <row r="24" spans="1:2">
      <c r="A24" s="35" t="s">
        <v>242</v>
      </c>
      <c r="B24" s="35" t="s">
        <v>242</v>
      </c>
    </row>
    <row r="25" spans="1:2">
      <c r="A25" s="34" t="s">
        <v>1212</v>
      </c>
      <c r="B25" s="34" t="s">
        <v>1242</v>
      </c>
    </row>
    <row r="26" spans="1:2">
      <c r="A26" s="37" t="s">
        <v>243</v>
      </c>
      <c r="B26" s="37" t="s">
        <v>244</v>
      </c>
    </row>
    <row r="27" spans="1:2">
      <c r="A27" s="33" t="s">
        <v>245</v>
      </c>
      <c r="B27" s="33" t="s">
        <v>246</v>
      </c>
    </row>
    <row r="28" spans="1:2">
      <c r="A28" s="33" t="s">
        <v>247</v>
      </c>
      <c r="B28" s="33" t="s">
        <v>248</v>
      </c>
    </row>
    <row r="29" spans="1:2">
      <c r="A29" s="32" t="s">
        <v>249</v>
      </c>
      <c r="B29" s="32" t="s">
        <v>250</v>
      </c>
    </row>
    <row r="30" spans="1:2">
      <c r="A30" s="32" t="s">
        <v>251</v>
      </c>
      <c r="B30" s="32" t="s">
        <v>252</v>
      </c>
    </row>
    <row r="31" spans="1:2">
      <c r="A31" s="35" t="s">
        <v>1073</v>
      </c>
      <c r="B31" s="35" t="s">
        <v>1073</v>
      </c>
    </row>
    <row r="32" spans="1:2">
      <c r="A32" s="33" t="s">
        <v>253</v>
      </c>
      <c r="B32" s="33" t="s">
        <v>254</v>
      </c>
    </row>
    <row r="33" spans="1:2">
      <c r="A33" s="37" t="s">
        <v>1091</v>
      </c>
      <c r="B33" s="37" t="s">
        <v>1159</v>
      </c>
    </row>
    <row r="34" spans="1:2">
      <c r="A34" s="35" t="s">
        <v>255</v>
      </c>
      <c r="B34" s="35" t="s">
        <v>256</v>
      </c>
    </row>
    <row r="35" spans="1:2">
      <c r="A35" s="37" t="s">
        <v>1121</v>
      </c>
      <c r="B35" s="37" t="s">
        <v>1179</v>
      </c>
    </row>
    <row r="36" spans="1:2">
      <c r="A36" s="34" t="s">
        <v>121</v>
      </c>
      <c r="B36" s="34" t="s">
        <v>123</v>
      </c>
    </row>
    <row r="37" spans="1:2">
      <c r="A37" s="37" t="s">
        <v>257</v>
      </c>
      <c r="B37" s="37" t="s">
        <v>258</v>
      </c>
    </row>
    <row r="38" spans="1:2">
      <c r="A38" s="36" t="s">
        <v>259</v>
      </c>
      <c r="B38" s="36" t="s">
        <v>260</v>
      </c>
    </row>
    <row r="39" spans="1:2">
      <c r="A39" s="37" t="s">
        <v>1088</v>
      </c>
      <c r="B39" s="37" t="s">
        <v>1158</v>
      </c>
    </row>
    <row r="40" spans="1:2">
      <c r="A40" s="24" t="s">
        <v>84</v>
      </c>
      <c r="B40" s="24" t="s">
        <v>86</v>
      </c>
    </row>
    <row r="41" spans="1:2">
      <c r="A41" s="24" t="s">
        <v>43</v>
      </c>
      <c r="B41" s="24" t="s">
        <v>45</v>
      </c>
    </row>
    <row r="42" spans="1:2">
      <c r="A42" s="32" t="s">
        <v>261</v>
      </c>
      <c r="B42" s="32" t="s">
        <v>262</v>
      </c>
    </row>
    <row r="43" spans="1:2">
      <c r="A43" s="33" t="s">
        <v>263</v>
      </c>
      <c r="B43" s="33" t="s">
        <v>264</v>
      </c>
    </row>
    <row r="44" spans="1:2">
      <c r="A44" s="34" t="s">
        <v>265</v>
      </c>
      <c r="B44" s="34" t="s">
        <v>266</v>
      </c>
    </row>
    <row r="45" spans="1:2">
      <c r="A45" s="34" t="s">
        <v>267</v>
      </c>
      <c r="B45" s="34" t="s">
        <v>268</v>
      </c>
    </row>
    <row r="46" spans="1:2">
      <c r="A46" s="33" t="s">
        <v>269</v>
      </c>
      <c r="B46" s="33" t="s">
        <v>269</v>
      </c>
    </row>
    <row r="47" spans="1:2">
      <c r="A47" s="37" t="s">
        <v>270</v>
      </c>
      <c r="B47" s="37" t="s">
        <v>271</v>
      </c>
    </row>
    <row r="48" spans="1:2">
      <c r="A48" s="35" t="s">
        <v>272</v>
      </c>
      <c r="B48" s="35" t="s">
        <v>272</v>
      </c>
    </row>
    <row r="49" spans="1:2">
      <c r="A49" s="33" t="s">
        <v>273</v>
      </c>
      <c r="B49" s="33" t="s">
        <v>273</v>
      </c>
    </row>
    <row r="50" spans="1:2">
      <c r="A50" s="35" t="s">
        <v>274</v>
      </c>
      <c r="B50" s="35" t="s">
        <v>274</v>
      </c>
    </row>
    <row r="51" spans="1:2">
      <c r="A51" s="37" t="s">
        <v>275</v>
      </c>
      <c r="B51" s="37" t="s">
        <v>276</v>
      </c>
    </row>
    <row r="52" spans="1:2">
      <c r="A52" s="34" t="s">
        <v>1207</v>
      </c>
      <c r="B52" s="34" t="s">
        <v>1238</v>
      </c>
    </row>
    <row r="53" spans="1:2">
      <c r="A53" s="33" t="s">
        <v>277</v>
      </c>
      <c r="B53" s="33" t="s">
        <v>278</v>
      </c>
    </row>
    <row r="54" spans="1:2">
      <c r="A54" s="34" t="s">
        <v>279</v>
      </c>
      <c r="B54" s="34" t="s">
        <v>280</v>
      </c>
    </row>
    <row r="55" spans="1:2">
      <c r="A55" s="34" t="s">
        <v>281</v>
      </c>
      <c r="B55" s="34" t="s">
        <v>282</v>
      </c>
    </row>
    <row r="56" spans="1:2">
      <c r="A56" s="33" t="s">
        <v>283</v>
      </c>
      <c r="B56" s="33" t="s">
        <v>284</v>
      </c>
    </row>
    <row r="57" spans="1:2" ht="15">
      <c r="A57" s="234" t="s">
        <v>1271</v>
      </c>
      <c r="B57" s="234" t="s">
        <v>1286</v>
      </c>
    </row>
    <row r="58" spans="1:2">
      <c r="A58" s="37" t="s">
        <v>285</v>
      </c>
      <c r="B58" s="37" t="s">
        <v>286</v>
      </c>
    </row>
    <row r="59" spans="1:2">
      <c r="A59" s="32" t="s">
        <v>287</v>
      </c>
      <c r="B59" s="32" t="s">
        <v>287</v>
      </c>
    </row>
    <row r="60" spans="1:2">
      <c r="A60" s="37" t="s">
        <v>1101</v>
      </c>
      <c r="B60" s="37" t="s">
        <v>1164</v>
      </c>
    </row>
    <row r="61" spans="1:2">
      <c r="A61" s="35" t="s">
        <v>1068</v>
      </c>
      <c r="B61" s="35" t="s">
        <v>1068</v>
      </c>
    </row>
    <row r="62" spans="1:2">
      <c r="A62" s="37" t="s">
        <v>1120</v>
      </c>
      <c r="B62" s="37" t="s">
        <v>1178</v>
      </c>
    </row>
    <row r="63" spans="1:2">
      <c r="A63" s="33" t="s">
        <v>288</v>
      </c>
      <c r="B63" s="33" t="s">
        <v>289</v>
      </c>
    </row>
    <row r="64" spans="1:2">
      <c r="A64" s="32" t="s">
        <v>290</v>
      </c>
      <c r="B64" s="32" t="s">
        <v>291</v>
      </c>
    </row>
    <row r="65" spans="1:2">
      <c r="A65" s="32" t="s">
        <v>292</v>
      </c>
      <c r="B65" s="32" t="s">
        <v>292</v>
      </c>
    </row>
    <row r="66" spans="1:2">
      <c r="A66" s="36" t="s">
        <v>293</v>
      </c>
      <c r="B66" s="36" t="s">
        <v>294</v>
      </c>
    </row>
    <row r="67" spans="1:2">
      <c r="A67" s="33" t="s">
        <v>295</v>
      </c>
      <c r="B67" s="33" t="s">
        <v>296</v>
      </c>
    </row>
    <row r="68" spans="1:2">
      <c r="A68" s="32" t="s">
        <v>177</v>
      </c>
      <c r="B68" s="32" t="s">
        <v>178</v>
      </c>
    </row>
    <row r="69" spans="1:2">
      <c r="A69" s="34" t="s">
        <v>297</v>
      </c>
      <c r="B69" s="34" t="s">
        <v>298</v>
      </c>
    </row>
    <row r="70" spans="1:2">
      <c r="A70" s="33" t="s">
        <v>299</v>
      </c>
      <c r="B70" s="33" t="s">
        <v>299</v>
      </c>
    </row>
    <row r="71" spans="1:2">
      <c r="A71" s="37" t="s">
        <v>300</v>
      </c>
      <c r="B71" s="37" t="s">
        <v>301</v>
      </c>
    </row>
    <row r="72" spans="1:2">
      <c r="A72" s="35" t="s">
        <v>1062</v>
      </c>
      <c r="B72" s="35" t="s">
        <v>1144</v>
      </c>
    </row>
    <row r="73" spans="1:2">
      <c r="A73" s="33" t="s">
        <v>302</v>
      </c>
      <c r="B73" s="33" t="s">
        <v>303</v>
      </c>
    </row>
    <row r="74" spans="1:2">
      <c r="A74" s="35" t="s">
        <v>304</v>
      </c>
      <c r="B74" s="35" t="s">
        <v>304</v>
      </c>
    </row>
    <row r="75" spans="1:2">
      <c r="A75" s="24" t="s">
        <v>189</v>
      </c>
      <c r="B75" s="24" t="s">
        <v>190</v>
      </c>
    </row>
    <row r="76" spans="1:2">
      <c r="A76" s="34" t="s">
        <v>305</v>
      </c>
      <c r="B76" s="34" t="s">
        <v>306</v>
      </c>
    </row>
    <row r="77" spans="1:2">
      <c r="A77" s="24" t="s">
        <v>80</v>
      </c>
      <c r="B77" s="24" t="s">
        <v>82</v>
      </c>
    </row>
    <row r="78" spans="1:2">
      <c r="A78" s="34" t="s">
        <v>307</v>
      </c>
      <c r="B78" s="34" t="s">
        <v>308</v>
      </c>
    </row>
    <row r="79" spans="1:2">
      <c r="A79" s="24" t="s">
        <v>146</v>
      </c>
      <c r="B79" s="24" t="s">
        <v>147</v>
      </c>
    </row>
    <row r="80" spans="1:2">
      <c r="A80" s="37" t="s">
        <v>1123</v>
      </c>
      <c r="B80" s="37" t="s">
        <v>1181</v>
      </c>
    </row>
    <row r="81" spans="1:2">
      <c r="A81" s="33" t="s">
        <v>309</v>
      </c>
      <c r="B81" s="33" t="s">
        <v>310</v>
      </c>
    </row>
    <row r="82" spans="1:2">
      <c r="A82" s="32" t="s">
        <v>311</v>
      </c>
      <c r="B82" s="32" t="s">
        <v>312</v>
      </c>
    </row>
    <row r="83" spans="1:2" ht="15">
      <c r="A83" s="234" t="s">
        <v>1273</v>
      </c>
      <c r="B83" s="234" t="s">
        <v>1288</v>
      </c>
    </row>
    <row r="84" spans="1:2">
      <c r="A84" s="24" t="s">
        <v>51</v>
      </c>
      <c r="B84" s="24" t="s">
        <v>53</v>
      </c>
    </row>
    <row r="85" spans="1:2">
      <c r="A85" s="32" t="s">
        <v>313</v>
      </c>
      <c r="B85" s="32" t="s">
        <v>314</v>
      </c>
    </row>
    <row r="86" spans="1:2">
      <c r="A86" s="32" t="s">
        <v>315</v>
      </c>
      <c r="B86" s="32" t="s">
        <v>315</v>
      </c>
    </row>
    <row r="87" spans="1:2">
      <c r="A87" s="34" t="s">
        <v>316</v>
      </c>
      <c r="B87" s="34" t="s">
        <v>317</v>
      </c>
    </row>
    <row r="88" spans="1:2">
      <c r="A88" s="34" t="s">
        <v>318</v>
      </c>
      <c r="B88" s="34" t="s">
        <v>319</v>
      </c>
    </row>
    <row r="89" spans="1:2">
      <c r="A89" s="32" t="s">
        <v>187</v>
      </c>
      <c r="B89" s="32" t="s">
        <v>188</v>
      </c>
    </row>
    <row r="90" spans="1:2">
      <c r="A90" s="33" t="s">
        <v>320</v>
      </c>
      <c r="B90" s="33" t="s">
        <v>320</v>
      </c>
    </row>
    <row r="91" spans="1:2">
      <c r="A91" s="24" t="s">
        <v>158</v>
      </c>
      <c r="B91" s="24" t="s">
        <v>159</v>
      </c>
    </row>
    <row r="92" spans="1:2">
      <c r="A92" s="33" t="s">
        <v>321</v>
      </c>
      <c r="B92" s="33" t="s">
        <v>321</v>
      </c>
    </row>
    <row r="93" spans="1:2">
      <c r="A93" s="33" t="s">
        <v>322</v>
      </c>
      <c r="B93" s="33" t="s">
        <v>322</v>
      </c>
    </row>
    <row r="94" spans="1:2">
      <c r="A94" s="32" t="s">
        <v>323</v>
      </c>
      <c r="B94" s="32" t="s">
        <v>324</v>
      </c>
    </row>
    <row r="95" spans="1:2">
      <c r="A95" s="33" t="s">
        <v>325</v>
      </c>
      <c r="B95" s="33" t="s">
        <v>325</v>
      </c>
    </row>
    <row r="96" spans="1:2">
      <c r="A96" s="32" t="s">
        <v>326</v>
      </c>
      <c r="B96" s="32" t="s">
        <v>326</v>
      </c>
    </row>
    <row r="97" spans="1:2">
      <c r="A97" s="35" t="s">
        <v>327</v>
      </c>
      <c r="B97" s="35" t="s">
        <v>327</v>
      </c>
    </row>
    <row r="98" spans="1:2">
      <c r="A98" s="35" t="s">
        <v>328</v>
      </c>
      <c r="B98" s="35" t="s">
        <v>328</v>
      </c>
    </row>
    <row r="99" spans="1:2">
      <c r="A99" s="32" t="s">
        <v>329</v>
      </c>
      <c r="B99" s="32" t="s">
        <v>330</v>
      </c>
    </row>
    <row r="100" spans="1:2">
      <c r="A100" s="33" t="s">
        <v>331</v>
      </c>
      <c r="B100" s="33" t="s">
        <v>331</v>
      </c>
    </row>
    <row r="101" spans="1:2">
      <c r="A101" s="33" t="s">
        <v>332</v>
      </c>
      <c r="B101" s="33" t="s">
        <v>333</v>
      </c>
    </row>
    <row r="102" spans="1:2">
      <c r="A102" s="37" t="s">
        <v>1087</v>
      </c>
      <c r="B102" s="37" t="s">
        <v>1157</v>
      </c>
    </row>
    <row r="103" spans="1:2">
      <c r="A103" s="33" t="s">
        <v>334</v>
      </c>
      <c r="B103" s="33" t="s">
        <v>334</v>
      </c>
    </row>
    <row r="104" spans="1:2">
      <c r="A104" s="33" t="s">
        <v>335</v>
      </c>
      <c r="B104" s="33" t="s">
        <v>336</v>
      </c>
    </row>
    <row r="105" spans="1:2">
      <c r="A105" s="34" t="s">
        <v>1201</v>
      </c>
      <c r="B105" s="34" t="s">
        <v>1234</v>
      </c>
    </row>
    <row r="106" spans="1:2">
      <c r="A106" s="34" t="s">
        <v>1201</v>
      </c>
      <c r="B106" s="34" t="s">
        <v>1234</v>
      </c>
    </row>
    <row r="107" spans="1:2">
      <c r="A107" s="33" t="s">
        <v>337</v>
      </c>
      <c r="B107" s="33" t="s">
        <v>338</v>
      </c>
    </row>
    <row r="108" spans="1:2">
      <c r="A108" s="33" t="s">
        <v>127</v>
      </c>
      <c r="B108" s="33" t="s">
        <v>129</v>
      </c>
    </row>
    <row r="109" spans="1:2">
      <c r="A109" s="24" t="s">
        <v>114</v>
      </c>
      <c r="B109" s="24" t="s">
        <v>115</v>
      </c>
    </row>
    <row r="110" spans="1:2">
      <c r="A110" s="34" t="s">
        <v>339</v>
      </c>
      <c r="B110" s="34" t="s">
        <v>340</v>
      </c>
    </row>
    <row r="111" spans="1:2">
      <c r="A111" s="33" t="s">
        <v>341</v>
      </c>
      <c r="B111" s="33" t="s">
        <v>342</v>
      </c>
    </row>
    <row r="112" spans="1:2">
      <c r="A112" s="33" t="s">
        <v>343</v>
      </c>
      <c r="B112" s="33" t="s">
        <v>344</v>
      </c>
    </row>
    <row r="113" spans="1:2">
      <c r="A113" s="32" t="s">
        <v>345</v>
      </c>
      <c r="B113" s="32" t="s">
        <v>346</v>
      </c>
    </row>
    <row r="114" spans="1:2">
      <c r="A114" s="33" t="s">
        <v>347</v>
      </c>
      <c r="B114" s="33" t="s">
        <v>348</v>
      </c>
    </row>
    <row r="115" spans="1:2">
      <c r="A115" s="32" t="s">
        <v>349</v>
      </c>
      <c r="B115" s="32" t="s">
        <v>349</v>
      </c>
    </row>
    <row r="116" spans="1:2">
      <c r="A116" s="33" t="s">
        <v>350</v>
      </c>
      <c r="B116" s="33" t="s">
        <v>350</v>
      </c>
    </row>
    <row r="117" spans="1:2">
      <c r="A117" s="35" t="s">
        <v>1056</v>
      </c>
      <c r="B117" s="35" t="s">
        <v>1142</v>
      </c>
    </row>
    <row r="118" spans="1:2">
      <c r="A118" s="34" t="s">
        <v>164</v>
      </c>
      <c r="B118" s="34" t="s">
        <v>166</v>
      </c>
    </row>
    <row r="119" spans="1:2">
      <c r="A119" s="37" t="s">
        <v>1118</v>
      </c>
      <c r="B119" s="37" t="s">
        <v>1176</v>
      </c>
    </row>
    <row r="120" spans="1:2">
      <c r="A120" s="34" t="s">
        <v>351</v>
      </c>
      <c r="B120" s="34" t="s">
        <v>352</v>
      </c>
    </row>
    <row r="121" spans="1:2">
      <c r="A121" s="37" t="s">
        <v>1099</v>
      </c>
      <c r="B121" s="37" t="s">
        <v>1163</v>
      </c>
    </row>
    <row r="122" spans="1:2">
      <c r="A122" s="33" t="s">
        <v>353</v>
      </c>
      <c r="B122" s="33" t="s">
        <v>354</v>
      </c>
    </row>
    <row r="123" spans="1:2">
      <c r="A123" s="33" t="s">
        <v>355</v>
      </c>
      <c r="B123" s="33" t="s">
        <v>356</v>
      </c>
    </row>
    <row r="124" spans="1:2">
      <c r="A124" s="34" t="s">
        <v>357</v>
      </c>
      <c r="B124" s="34" t="s">
        <v>358</v>
      </c>
    </row>
    <row r="125" spans="1:2">
      <c r="A125" s="33" t="s">
        <v>359</v>
      </c>
      <c r="B125" s="33" t="s">
        <v>359</v>
      </c>
    </row>
    <row r="126" spans="1:2">
      <c r="A126" s="34" t="s">
        <v>1205</v>
      </c>
      <c r="B126" s="34" t="s">
        <v>1205</v>
      </c>
    </row>
    <row r="127" spans="1:2">
      <c r="A127" s="32" t="s">
        <v>360</v>
      </c>
      <c r="B127" s="32" t="s">
        <v>361</v>
      </c>
    </row>
    <row r="128" spans="1:2">
      <c r="A128" s="33" t="s">
        <v>362</v>
      </c>
      <c r="B128" s="33" t="s">
        <v>363</v>
      </c>
    </row>
    <row r="129" spans="1:2">
      <c r="A129" s="37" t="s">
        <v>364</v>
      </c>
      <c r="B129" s="37" t="s">
        <v>365</v>
      </c>
    </row>
    <row r="130" spans="1:2">
      <c r="A130" s="34" t="s">
        <v>366</v>
      </c>
      <c r="B130" s="34" t="s">
        <v>367</v>
      </c>
    </row>
    <row r="131" spans="1:2">
      <c r="A131" s="24" t="s">
        <v>23</v>
      </c>
      <c r="B131" s="24" t="s">
        <v>25</v>
      </c>
    </row>
    <row r="132" spans="1:2">
      <c r="A132" s="32" t="s">
        <v>368</v>
      </c>
      <c r="B132" s="32" t="s">
        <v>369</v>
      </c>
    </row>
    <row r="133" spans="1:2">
      <c r="A133" s="33" t="s">
        <v>173</v>
      </c>
      <c r="B133" s="33" t="s">
        <v>174</v>
      </c>
    </row>
    <row r="134" spans="1:2">
      <c r="A134" s="37" t="s">
        <v>370</v>
      </c>
      <c r="B134" s="37" t="s">
        <v>371</v>
      </c>
    </row>
    <row r="135" spans="1:2">
      <c r="A135" s="37" t="s">
        <v>1105</v>
      </c>
      <c r="B135" s="37" t="s">
        <v>1167</v>
      </c>
    </row>
    <row r="136" spans="1:2">
      <c r="A136" s="35" t="s">
        <v>1060</v>
      </c>
      <c r="B136" s="35" t="s">
        <v>1143</v>
      </c>
    </row>
    <row r="137" spans="1:2">
      <c r="A137" s="37" t="s">
        <v>372</v>
      </c>
      <c r="B137" s="37" t="s">
        <v>373</v>
      </c>
    </row>
    <row r="138" spans="1:2">
      <c r="A138" s="37" t="s">
        <v>374</v>
      </c>
      <c r="B138" s="37" t="s">
        <v>375</v>
      </c>
    </row>
    <row r="139" spans="1:2">
      <c r="A139" s="37" t="s">
        <v>1096</v>
      </c>
      <c r="B139" s="37" t="s">
        <v>1162</v>
      </c>
    </row>
    <row r="140" spans="1:2">
      <c r="A140" s="32" t="s">
        <v>376</v>
      </c>
      <c r="B140" s="32" t="s">
        <v>377</v>
      </c>
    </row>
    <row r="141" spans="1:2" ht="15">
      <c r="A141" s="235" t="s">
        <v>1278</v>
      </c>
      <c r="B141" s="235" t="s">
        <v>1290</v>
      </c>
    </row>
    <row r="142" spans="1:2">
      <c r="A142" s="35" t="s">
        <v>378</v>
      </c>
      <c r="B142" s="35" t="s">
        <v>379</v>
      </c>
    </row>
    <row r="143" spans="1:2">
      <c r="A143" s="32" t="s">
        <v>380</v>
      </c>
      <c r="B143" s="32" t="s">
        <v>381</v>
      </c>
    </row>
    <row r="144" spans="1:2">
      <c r="A144" s="33" t="s">
        <v>382</v>
      </c>
      <c r="B144" s="33" t="s">
        <v>383</v>
      </c>
    </row>
    <row r="145" spans="1:2">
      <c r="A145" s="35" t="s">
        <v>384</v>
      </c>
      <c r="B145" s="35" t="s">
        <v>384</v>
      </c>
    </row>
    <row r="146" spans="1:2">
      <c r="A146" s="34" t="s">
        <v>1202</v>
      </c>
      <c r="B146" s="34" t="s">
        <v>1235</v>
      </c>
    </row>
    <row r="147" spans="1:2">
      <c r="A147" s="33" t="s">
        <v>385</v>
      </c>
      <c r="B147" s="33" t="s">
        <v>386</v>
      </c>
    </row>
    <row r="148" spans="1:2">
      <c r="A148" s="33" t="s">
        <v>387</v>
      </c>
      <c r="B148" s="33" t="s">
        <v>388</v>
      </c>
    </row>
    <row r="149" spans="1:2">
      <c r="A149" s="37" t="s">
        <v>389</v>
      </c>
      <c r="B149" s="37" t="s">
        <v>390</v>
      </c>
    </row>
    <row r="150" spans="1:2">
      <c r="A150" s="34" t="s">
        <v>210</v>
      </c>
      <c r="B150" s="34" t="s">
        <v>391</v>
      </c>
    </row>
    <row r="151" spans="1:2">
      <c r="A151" s="37" t="s">
        <v>392</v>
      </c>
      <c r="B151" s="37" t="s">
        <v>393</v>
      </c>
    </row>
    <row r="152" spans="1:2">
      <c r="A152" s="37" t="s">
        <v>394</v>
      </c>
      <c r="B152" s="37" t="s">
        <v>395</v>
      </c>
    </row>
    <row r="153" spans="1:2">
      <c r="A153" s="35" t="s">
        <v>1064</v>
      </c>
      <c r="B153" s="35" t="s">
        <v>1145</v>
      </c>
    </row>
    <row r="154" spans="1:2">
      <c r="A154" s="32" t="s">
        <v>132</v>
      </c>
      <c r="B154" s="32" t="s">
        <v>133</v>
      </c>
    </row>
    <row r="155" spans="1:2" ht="15">
      <c r="A155" s="234" t="s">
        <v>1275</v>
      </c>
      <c r="B155" s="234" t="s">
        <v>1289</v>
      </c>
    </row>
    <row r="156" spans="1:2">
      <c r="A156" s="37" t="s">
        <v>396</v>
      </c>
      <c r="B156" s="37" t="s">
        <v>397</v>
      </c>
    </row>
    <row r="157" spans="1:2">
      <c r="A157" s="33" t="s">
        <v>398</v>
      </c>
      <c r="B157" s="33" t="s">
        <v>399</v>
      </c>
    </row>
    <row r="158" spans="1:2">
      <c r="A158" s="32" t="s">
        <v>400</v>
      </c>
      <c r="B158" s="32" t="s">
        <v>401</v>
      </c>
    </row>
    <row r="159" spans="1:2">
      <c r="A159" s="35" t="s">
        <v>1058</v>
      </c>
      <c r="B159" s="35" t="s">
        <v>1058</v>
      </c>
    </row>
    <row r="160" spans="1:2">
      <c r="A160" s="37" t="s">
        <v>402</v>
      </c>
      <c r="B160" s="37" t="s">
        <v>403</v>
      </c>
    </row>
    <row r="161" spans="1:2">
      <c r="A161" s="33" t="s">
        <v>404</v>
      </c>
      <c r="B161" s="33" t="s">
        <v>405</v>
      </c>
    </row>
    <row r="162" spans="1:2">
      <c r="A162" s="33" t="s">
        <v>406</v>
      </c>
      <c r="B162" s="33" t="s">
        <v>407</v>
      </c>
    </row>
    <row r="163" spans="1:2">
      <c r="A163" s="32" t="s">
        <v>408</v>
      </c>
      <c r="B163" s="32" t="s">
        <v>409</v>
      </c>
    </row>
    <row r="164" spans="1:2">
      <c r="A164" s="34" t="s">
        <v>410</v>
      </c>
      <c r="B164" s="34" t="s">
        <v>411</v>
      </c>
    </row>
    <row r="165" spans="1:2">
      <c r="A165" s="33" t="s">
        <v>412</v>
      </c>
      <c r="B165" s="33" t="s">
        <v>412</v>
      </c>
    </row>
    <row r="166" spans="1:2">
      <c r="A166" s="32" t="s">
        <v>413</v>
      </c>
      <c r="B166" s="32" t="s">
        <v>414</v>
      </c>
    </row>
    <row r="167" spans="1:2">
      <c r="A167" s="32" t="s">
        <v>415</v>
      </c>
      <c r="B167" s="32" t="s">
        <v>415</v>
      </c>
    </row>
    <row r="168" spans="1:2">
      <c r="A168" s="34" t="s">
        <v>1195</v>
      </c>
      <c r="B168" s="34" t="s">
        <v>1229</v>
      </c>
    </row>
    <row r="169" spans="1:2">
      <c r="A169" s="34" t="s">
        <v>416</v>
      </c>
      <c r="B169" s="34" t="s">
        <v>417</v>
      </c>
    </row>
    <row r="170" spans="1:2">
      <c r="A170" s="34" t="s">
        <v>1185</v>
      </c>
      <c r="B170" s="34" t="s">
        <v>1223</v>
      </c>
    </row>
    <row r="171" spans="1:2">
      <c r="A171" s="34" t="s">
        <v>1185</v>
      </c>
      <c r="B171" s="34" t="s">
        <v>1223</v>
      </c>
    </row>
    <row r="172" spans="1:2">
      <c r="A172" s="33" t="s">
        <v>418</v>
      </c>
      <c r="B172" s="33" t="s">
        <v>419</v>
      </c>
    </row>
    <row r="173" spans="1:2">
      <c r="A173" s="33" t="s">
        <v>135</v>
      </c>
      <c r="B173" s="33" t="s">
        <v>137</v>
      </c>
    </row>
    <row r="174" spans="1:2">
      <c r="A174" s="33" t="s">
        <v>420</v>
      </c>
      <c r="B174" s="33" t="s">
        <v>420</v>
      </c>
    </row>
    <row r="175" spans="1:2">
      <c r="A175" s="35" t="s">
        <v>421</v>
      </c>
      <c r="B175" s="35" t="s">
        <v>422</v>
      </c>
    </row>
    <row r="176" spans="1:2">
      <c r="A176" s="33" t="s">
        <v>423</v>
      </c>
      <c r="B176" s="33" t="s">
        <v>424</v>
      </c>
    </row>
    <row r="177" spans="1:2">
      <c r="A177" s="24" t="s">
        <v>425</v>
      </c>
      <c r="B177" s="24" t="s">
        <v>425</v>
      </c>
    </row>
    <row r="178" spans="1:2">
      <c r="A178" s="33" t="s">
        <v>426</v>
      </c>
      <c r="B178" s="33" t="s">
        <v>427</v>
      </c>
    </row>
    <row r="179" spans="1:2">
      <c r="A179" s="37" t="s">
        <v>428</v>
      </c>
      <c r="B179" s="37" t="s">
        <v>429</v>
      </c>
    </row>
    <row r="180" spans="1:2">
      <c r="A180" s="32" t="s">
        <v>430</v>
      </c>
      <c r="B180" s="32" t="s">
        <v>431</v>
      </c>
    </row>
    <row r="181" spans="1:2">
      <c r="A181" s="34" t="s">
        <v>432</v>
      </c>
      <c r="B181" s="34" t="s">
        <v>433</v>
      </c>
    </row>
    <row r="182" spans="1:2" ht="15">
      <c r="A182" s="233" t="s">
        <v>1269</v>
      </c>
      <c r="B182" s="233" t="s">
        <v>1285</v>
      </c>
    </row>
    <row r="183" spans="1:2">
      <c r="A183" s="37" t="s">
        <v>434</v>
      </c>
      <c r="B183" s="37" t="s">
        <v>435</v>
      </c>
    </row>
    <row r="184" spans="1:2">
      <c r="A184" s="33" t="s">
        <v>436</v>
      </c>
      <c r="B184" s="33" t="s">
        <v>437</v>
      </c>
    </row>
    <row r="185" spans="1:2">
      <c r="A185" s="34" t="s">
        <v>438</v>
      </c>
      <c r="B185" s="34" t="s">
        <v>439</v>
      </c>
    </row>
    <row r="186" spans="1:2">
      <c r="A186" s="35" t="s">
        <v>1066</v>
      </c>
      <c r="B186" s="35" t="s">
        <v>1147</v>
      </c>
    </row>
    <row r="187" spans="1:2">
      <c r="A187" s="33" t="s">
        <v>117</v>
      </c>
      <c r="B187" s="33" t="s">
        <v>119</v>
      </c>
    </row>
    <row r="188" spans="1:2">
      <c r="A188" s="33" t="s">
        <v>440</v>
      </c>
      <c r="B188" s="33" t="s">
        <v>441</v>
      </c>
    </row>
    <row r="189" spans="1:2">
      <c r="A189" s="37" t="s">
        <v>442</v>
      </c>
      <c r="B189" s="37" t="s">
        <v>443</v>
      </c>
    </row>
    <row r="190" spans="1:2">
      <c r="A190" s="33" t="s">
        <v>444</v>
      </c>
      <c r="B190" s="33" t="s">
        <v>445</v>
      </c>
    </row>
    <row r="191" spans="1:2">
      <c r="A191" s="35" t="s">
        <v>1079</v>
      </c>
      <c r="B191" s="35" t="s">
        <v>1079</v>
      </c>
    </row>
    <row r="192" spans="1:2" ht="15">
      <c r="A192" s="233" t="s">
        <v>1282</v>
      </c>
      <c r="B192" s="233" t="s">
        <v>1294</v>
      </c>
    </row>
    <row r="193" spans="1:2">
      <c r="A193" s="35" t="s">
        <v>446</v>
      </c>
      <c r="B193" s="35" t="s">
        <v>446</v>
      </c>
    </row>
    <row r="194" spans="1:2">
      <c r="A194" s="34" t="s">
        <v>447</v>
      </c>
      <c r="B194" s="34" t="s">
        <v>448</v>
      </c>
    </row>
    <row r="195" spans="1:2">
      <c r="A195" s="35" t="s">
        <v>449</v>
      </c>
      <c r="B195" s="35" t="s">
        <v>449</v>
      </c>
    </row>
    <row r="196" spans="1:2">
      <c r="A196" s="37" t="s">
        <v>1097</v>
      </c>
      <c r="B196" s="37" t="s">
        <v>1097</v>
      </c>
    </row>
    <row r="197" spans="1:2">
      <c r="A197" s="32" t="s">
        <v>450</v>
      </c>
      <c r="B197" s="32" t="s">
        <v>451</v>
      </c>
    </row>
    <row r="198" spans="1:2">
      <c r="A198" s="32" t="s">
        <v>452</v>
      </c>
      <c r="B198" s="32" t="s">
        <v>453</v>
      </c>
    </row>
    <row r="199" spans="1:2">
      <c r="A199" s="33" t="s">
        <v>454</v>
      </c>
      <c r="B199" s="33" t="s">
        <v>455</v>
      </c>
    </row>
    <row r="200" spans="1:2">
      <c r="A200" s="34" t="s">
        <v>1214</v>
      </c>
      <c r="B200" s="34" t="s">
        <v>1244</v>
      </c>
    </row>
    <row r="201" spans="1:2">
      <c r="A201" s="34" t="s">
        <v>211</v>
      </c>
      <c r="B201" s="34" t="s">
        <v>456</v>
      </c>
    </row>
    <row r="202" spans="1:2">
      <c r="A202" s="33" t="s">
        <v>457</v>
      </c>
      <c r="B202" s="33" t="s">
        <v>458</v>
      </c>
    </row>
    <row r="203" spans="1:2">
      <c r="A203" s="33" t="s">
        <v>459</v>
      </c>
      <c r="B203" s="33" t="s">
        <v>459</v>
      </c>
    </row>
    <row r="204" spans="1:2">
      <c r="A204" s="37" t="s">
        <v>460</v>
      </c>
      <c r="B204" s="37" t="s">
        <v>461</v>
      </c>
    </row>
    <row r="205" spans="1:2">
      <c r="A205" s="34" t="s">
        <v>462</v>
      </c>
      <c r="B205" s="34" t="s">
        <v>463</v>
      </c>
    </row>
    <row r="206" spans="1:2">
      <c r="A206" s="24" t="s">
        <v>39</v>
      </c>
      <c r="B206" s="24" t="s">
        <v>41</v>
      </c>
    </row>
    <row r="207" spans="1:2">
      <c r="A207" s="34" t="s">
        <v>464</v>
      </c>
      <c r="B207" s="34" t="s">
        <v>465</v>
      </c>
    </row>
    <row r="208" spans="1:2">
      <c r="A208" s="37" t="s">
        <v>466</v>
      </c>
      <c r="B208" s="37" t="s">
        <v>467</v>
      </c>
    </row>
    <row r="209" spans="1:2">
      <c r="A209" s="33" t="s">
        <v>468</v>
      </c>
      <c r="B209" s="33" t="s">
        <v>469</v>
      </c>
    </row>
    <row r="210" spans="1:2">
      <c r="A210" s="32" t="s">
        <v>470</v>
      </c>
      <c r="B210" s="32" t="s">
        <v>471</v>
      </c>
    </row>
    <row r="211" spans="1:2">
      <c r="A211" s="24" t="s">
        <v>70</v>
      </c>
      <c r="B211" s="24" t="s">
        <v>72</v>
      </c>
    </row>
    <row r="212" spans="1:2">
      <c r="A212" s="33" t="s">
        <v>472</v>
      </c>
      <c r="B212" s="33" t="s">
        <v>473</v>
      </c>
    </row>
    <row r="213" spans="1:2">
      <c r="A213" s="37" t="s">
        <v>74</v>
      </c>
      <c r="B213" s="37" t="s">
        <v>76</v>
      </c>
    </row>
    <row r="214" spans="1:2">
      <c r="A214" s="37" t="s">
        <v>110</v>
      </c>
      <c r="B214" s="37" t="s">
        <v>112</v>
      </c>
    </row>
    <row r="215" spans="1:2">
      <c r="A215" s="34" t="s">
        <v>474</v>
      </c>
      <c r="B215" s="34" t="s">
        <v>475</v>
      </c>
    </row>
    <row r="216" spans="1:2">
      <c r="A216" s="37" t="s">
        <v>476</v>
      </c>
      <c r="B216" s="37" t="s">
        <v>477</v>
      </c>
    </row>
    <row r="217" spans="1:2">
      <c r="A217" s="34" t="s">
        <v>1198</v>
      </c>
      <c r="B217" s="34" t="s">
        <v>1231</v>
      </c>
    </row>
    <row r="218" spans="1:2">
      <c r="A218" s="35" t="s">
        <v>478</v>
      </c>
      <c r="B218" s="35" t="s">
        <v>479</v>
      </c>
    </row>
    <row r="219" spans="1:2">
      <c r="A219" s="34" t="s">
        <v>480</v>
      </c>
      <c r="B219" s="34" t="s">
        <v>481</v>
      </c>
    </row>
    <row r="220" spans="1:2">
      <c r="A220" s="34" t="s">
        <v>482</v>
      </c>
      <c r="B220" s="34" t="s">
        <v>483</v>
      </c>
    </row>
    <row r="221" spans="1:2">
      <c r="A221" s="35" t="s">
        <v>1055</v>
      </c>
      <c r="B221" s="35" t="s">
        <v>1141</v>
      </c>
    </row>
    <row r="222" spans="1:2">
      <c r="A222" s="34" t="s">
        <v>484</v>
      </c>
      <c r="B222" s="34" t="s">
        <v>485</v>
      </c>
    </row>
    <row r="223" spans="1:2">
      <c r="A223" s="33" t="s">
        <v>486</v>
      </c>
      <c r="B223" s="33" t="s">
        <v>487</v>
      </c>
    </row>
    <row r="224" spans="1:2">
      <c r="A224" s="33" t="s">
        <v>488</v>
      </c>
      <c r="B224" s="33" t="s">
        <v>489</v>
      </c>
    </row>
    <row r="225" spans="1:2">
      <c r="A225" s="37" t="s">
        <v>91</v>
      </c>
      <c r="B225" s="37" t="s">
        <v>92</v>
      </c>
    </row>
    <row r="226" spans="1:2">
      <c r="A226" s="34" t="s">
        <v>490</v>
      </c>
      <c r="B226" s="34" t="s">
        <v>491</v>
      </c>
    </row>
    <row r="227" spans="1:2">
      <c r="A227" s="35" t="s">
        <v>492</v>
      </c>
      <c r="B227" s="35" t="s">
        <v>492</v>
      </c>
    </row>
    <row r="228" spans="1:2">
      <c r="A228" s="34" t="s">
        <v>31</v>
      </c>
      <c r="B228" s="34" t="s">
        <v>33</v>
      </c>
    </row>
    <row r="229" spans="1:2">
      <c r="A229" s="37" t="s">
        <v>493</v>
      </c>
      <c r="B229" s="37" t="s">
        <v>494</v>
      </c>
    </row>
    <row r="230" spans="1:2">
      <c r="A230" s="36" t="s">
        <v>495</v>
      </c>
      <c r="B230" s="36" t="s">
        <v>496</v>
      </c>
    </row>
    <row r="231" spans="1:2">
      <c r="A231" s="34" t="s">
        <v>497</v>
      </c>
      <c r="B231" s="34" t="s">
        <v>498</v>
      </c>
    </row>
    <row r="232" spans="1:2">
      <c r="A232" s="34" t="s">
        <v>499</v>
      </c>
      <c r="B232" s="34" t="s">
        <v>500</v>
      </c>
    </row>
    <row r="233" spans="1:2">
      <c r="A233" s="33" t="s">
        <v>161</v>
      </c>
      <c r="B233" s="33" t="s">
        <v>162</v>
      </c>
    </row>
    <row r="234" spans="1:2" ht="15">
      <c r="A234" s="236" t="s">
        <v>1280</v>
      </c>
      <c r="B234" s="236" t="s">
        <v>1292</v>
      </c>
    </row>
    <row r="235" spans="1:2">
      <c r="A235" s="37" t="s">
        <v>1114</v>
      </c>
      <c r="B235" s="37" t="s">
        <v>1173</v>
      </c>
    </row>
    <row r="236" spans="1:2">
      <c r="A236" s="35" t="s">
        <v>501</v>
      </c>
      <c r="B236" s="35" t="s">
        <v>502</v>
      </c>
    </row>
    <row r="237" spans="1:2">
      <c r="A237" s="33" t="s">
        <v>503</v>
      </c>
      <c r="B237" s="33" t="s">
        <v>504</v>
      </c>
    </row>
    <row r="238" spans="1:2">
      <c r="A238" s="34" t="s">
        <v>505</v>
      </c>
      <c r="B238" s="34" t="s">
        <v>506</v>
      </c>
    </row>
    <row r="239" spans="1:2">
      <c r="A239" s="35" t="s">
        <v>507</v>
      </c>
      <c r="B239" s="35" t="s">
        <v>507</v>
      </c>
    </row>
    <row r="240" spans="1:2">
      <c r="A240" s="34" t="s">
        <v>508</v>
      </c>
      <c r="B240" s="34" t="s">
        <v>509</v>
      </c>
    </row>
    <row r="241" spans="1:2">
      <c r="A241" s="34" t="s">
        <v>1192</v>
      </c>
      <c r="B241" s="34" t="s">
        <v>1227</v>
      </c>
    </row>
    <row r="242" spans="1:2">
      <c r="A242" s="34" t="s">
        <v>35</v>
      </c>
      <c r="B242" s="34" t="s">
        <v>37</v>
      </c>
    </row>
    <row r="243" spans="1:2">
      <c r="A243" s="34" t="s">
        <v>1211</v>
      </c>
      <c r="B243" s="34" t="s">
        <v>1241</v>
      </c>
    </row>
    <row r="244" spans="1:2">
      <c r="A244" s="34" t="s">
        <v>1211</v>
      </c>
      <c r="B244" s="34" t="s">
        <v>1241</v>
      </c>
    </row>
    <row r="245" spans="1:2">
      <c r="A245" s="34" t="s">
        <v>1187</v>
      </c>
      <c r="B245" s="34" t="s">
        <v>1224</v>
      </c>
    </row>
    <row r="246" spans="1:2">
      <c r="A246" s="24" t="s">
        <v>54</v>
      </c>
      <c r="B246" s="24" t="s">
        <v>55</v>
      </c>
    </row>
    <row r="247" spans="1:2">
      <c r="A247" s="33" t="s">
        <v>510</v>
      </c>
      <c r="B247" s="33" t="s">
        <v>510</v>
      </c>
    </row>
    <row r="248" spans="1:2">
      <c r="A248" s="34" t="s">
        <v>1206</v>
      </c>
      <c r="B248" s="34" t="s">
        <v>1237</v>
      </c>
    </row>
    <row r="249" spans="1:2">
      <c r="A249" s="35" t="s">
        <v>1071</v>
      </c>
      <c r="B249" s="35" t="s">
        <v>1149</v>
      </c>
    </row>
    <row r="250" spans="1:2">
      <c r="A250" s="37" t="s">
        <v>1071</v>
      </c>
      <c r="B250" s="37" t="s">
        <v>1149</v>
      </c>
    </row>
    <row r="251" spans="1:2">
      <c r="A251" s="33" t="s">
        <v>511</v>
      </c>
      <c r="B251" s="33" t="s">
        <v>512</v>
      </c>
    </row>
    <row r="252" spans="1:2">
      <c r="A252" s="33" t="s">
        <v>513</v>
      </c>
      <c r="B252" s="33" t="s">
        <v>514</v>
      </c>
    </row>
    <row r="253" spans="1:2">
      <c r="A253" s="33" t="s">
        <v>515</v>
      </c>
      <c r="B253" s="33" t="s">
        <v>515</v>
      </c>
    </row>
    <row r="254" spans="1:2">
      <c r="A254" s="33" t="s">
        <v>516</v>
      </c>
      <c r="B254" s="33" t="s">
        <v>516</v>
      </c>
    </row>
    <row r="255" spans="1:2">
      <c r="A255" s="35" t="s">
        <v>517</v>
      </c>
      <c r="B255" s="35" t="s">
        <v>517</v>
      </c>
    </row>
    <row r="256" spans="1:2">
      <c r="A256" s="33" t="s">
        <v>518</v>
      </c>
      <c r="B256" s="33" t="s">
        <v>519</v>
      </c>
    </row>
    <row r="257" spans="1:2">
      <c r="A257" s="35" t="s">
        <v>520</v>
      </c>
      <c r="B257" s="35" t="s">
        <v>520</v>
      </c>
    </row>
    <row r="258" spans="1:2">
      <c r="A258" s="33" t="s">
        <v>521</v>
      </c>
      <c r="B258" s="33" t="s">
        <v>522</v>
      </c>
    </row>
    <row r="259" spans="1:2">
      <c r="A259" s="37" t="s">
        <v>1112</v>
      </c>
      <c r="B259" s="37" t="s">
        <v>1171</v>
      </c>
    </row>
    <row r="260" spans="1:2">
      <c r="A260" s="34" t="s">
        <v>1208</v>
      </c>
      <c r="B260" s="34" t="s">
        <v>1239</v>
      </c>
    </row>
    <row r="261" spans="1:2">
      <c r="A261" s="35" t="s">
        <v>523</v>
      </c>
      <c r="B261" s="35" t="s">
        <v>524</v>
      </c>
    </row>
    <row r="262" spans="1:2">
      <c r="A262" s="37" t="s">
        <v>1104</v>
      </c>
      <c r="B262" s="37" t="s">
        <v>1166</v>
      </c>
    </row>
    <row r="263" spans="1:2">
      <c r="A263" s="33" t="s">
        <v>525</v>
      </c>
      <c r="B263" s="33" t="s">
        <v>526</v>
      </c>
    </row>
    <row r="264" spans="1:2">
      <c r="A264" s="33" t="s">
        <v>527</v>
      </c>
      <c r="B264" s="33" t="s">
        <v>527</v>
      </c>
    </row>
    <row r="265" spans="1:2">
      <c r="A265" s="35" t="s">
        <v>528</v>
      </c>
      <c r="B265" s="35" t="s">
        <v>528</v>
      </c>
    </row>
    <row r="266" spans="1:2">
      <c r="A266" s="33" t="s">
        <v>529</v>
      </c>
      <c r="B266" s="33" t="s">
        <v>530</v>
      </c>
    </row>
    <row r="267" spans="1:2">
      <c r="A267" s="34" t="s">
        <v>531</v>
      </c>
      <c r="B267" s="34" t="s">
        <v>532</v>
      </c>
    </row>
    <row r="268" spans="1:2">
      <c r="A268" s="32" t="s">
        <v>533</v>
      </c>
      <c r="B268" s="32" t="s">
        <v>534</v>
      </c>
    </row>
    <row r="269" spans="1:2">
      <c r="A269" s="24" t="s">
        <v>88</v>
      </c>
      <c r="B269" s="24" t="s">
        <v>90</v>
      </c>
    </row>
    <row r="270" spans="1:2">
      <c r="A270" s="37" t="s">
        <v>535</v>
      </c>
      <c r="B270" s="37" t="s">
        <v>536</v>
      </c>
    </row>
    <row r="271" spans="1:2">
      <c r="A271" s="33" t="s">
        <v>537</v>
      </c>
      <c r="B271" s="33" t="s">
        <v>538</v>
      </c>
    </row>
    <row r="272" spans="1:2">
      <c r="A272" s="37" t="s">
        <v>1102</v>
      </c>
      <c r="B272" s="37" t="s">
        <v>1165</v>
      </c>
    </row>
    <row r="273" spans="1:2">
      <c r="A273" s="35" t="s">
        <v>539</v>
      </c>
      <c r="B273" s="35" t="s">
        <v>540</v>
      </c>
    </row>
    <row r="274" spans="1:2">
      <c r="A274" s="24" t="s">
        <v>153</v>
      </c>
      <c r="B274" s="24" t="s">
        <v>155</v>
      </c>
    </row>
    <row r="275" spans="1:2">
      <c r="A275" s="34" t="s">
        <v>541</v>
      </c>
      <c r="B275" s="34" t="s">
        <v>542</v>
      </c>
    </row>
    <row r="276" spans="1:2">
      <c r="A276" s="37" t="s">
        <v>1113</v>
      </c>
      <c r="B276" s="37" t="s">
        <v>1172</v>
      </c>
    </row>
    <row r="277" spans="1:2">
      <c r="A277" s="37" t="s">
        <v>543</v>
      </c>
      <c r="B277" s="37" t="s">
        <v>543</v>
      </c>
    </row>
    <row r="278" spans="1:2">
      <c r="A278" s="33" t="s">
        <v>544</v>
      </c>
      <c r="B278" s="33" t="s">
        <v>545</v>
      </c>
    </row>
    <row r="279" spans="1:2">
      <c r="A279" s="32" t="s">
        <v>205</v>
      </c>
      <c r="B279" s="32" t="s">
        <v>546</v>
      </c>
    </row>
    <row r="280" spans="1:2">
      <c r="A280" s="37" t="s">
        <v>1109</v>
      </c>
      <c r="B280" s="37" t="s">
        <v>1169</v>
      </c>
    </row>
    <row r="281" spans="1:2">
      <c r="A281" s="32" t="s">
        <v>547</v>
      </c>
      <c r="B281" s="32" t="s">
        <v>548</v>
      </c>
    </row>
    <row r="282" spans="1:2">
      <c r="A282" s="35" t="s">
        <v>549</v>
      </c>
      <c r="B282" s="35" t="s">
        <v>549</v>
      </c>
    </row>
    <row r="283" spans="1:2">
      <c r="A283" s="35" t="s">
        <v>550</v>
      </c>
      <c r="B283" s="35" t="s">
        <v>550</v>
      </c>
    </row>
    <row r="284" spans="1:2">
      <c r="A284" s="33" t="s">
        <v>551</v>
      </c>
      <c r="B284" s="33" t="s">
        <v>551</v>
      </c>
    </row>
    <row r="285" spans="1:2">
      <c r="A285" s="33" t="s">
        <v>552</v>
      </c>
      <c r="B285" s="33" t="s">
        <v>553</v>
      </c>
    </row>
    <row r="286" spans="1:2">
      <c r="A286" s="37" t="s">
        <v>554</v>
      </c>
      <c r="B286" s="37" t="s">
        <v>554</v>
      </c>
    </row>
    <row r="287" spans="1:2">
      <c r="A287" s="34" t="s">
        <v>207</v>
      </c>
      <c r="B287" s="34" t="s">
        <v>555</v>
      </c>
    </row>
    <row r="288" spans="1:2">
      <c r="A288" s="34" t="s">
        <v>556</v>
      </c>
      <c r="B288" s="34" t="s">
        <v>557</v>
      </c>
    </row>
    <row r="289" spans="1:2">
      <c r="A289" s="33" t="s">
        <v>558</v>
      </c>
      <c r="B289" s="33" t="s">
        <v>558</v>
      </c>
    </row>
    <row r="290" spans="1:2">
      <c r="A290" s="32" t="s">
        <v>559</v>
      </c>
      <c r="B290" s="32" t="s">
        <v>559</v>
      </c>
    </row>
    <row r="291" spans="1:2">
      <c r="A291" s="33" t="s">
        <v>560</v>
      </c>
      <c r="B291" s="33" t="s">
        <v>561</v>
      </c>
    </row>
    <row r="292" spans="1:2">
      <c r="A292" s="32" t="s">
        <v>562</v>
      </c>
      <c r="B292" s="32" t="s">
        <v>563</v>
      </c>
    </row>
    <row r="293" spans="1:2">
      <c r="A293" s="34" t="s">
        <v>564</v>
      </c>
      <c r="B293" s="34" t="s">
        <v>565</v>
      </c>
    </row>
    <row r="294" spans="1:2">
      <c r="A294" s="34" t="s">
        <v>1184</v>
      </c>
      <c r="B294" s="34" t="s">
        <v>1222</v>
      </c>
    </row>
    <row r="295" spans="1:2" ht="15">
      <c r="A295" s="235" t="s">
        <v>1279</v>
      </c>
      <c r="B295" s="235" t="s">
        <v>1291</v>
      </c>
    </row>
    <row r="296" spans="1:2">
      <c r="A296" s="34" t="s">
        <v>566</v>
      </c>
      <c r="B296" s="34" t="s">
        <v>567</v>
      </c>
    </row>
    <row r="297" spans="1:2">
      <c r="A297" s="32" t="s">
        <v>203</v>
      </c>
      <c r="B297" s="32" t="s">
        <v>568</v>
      </c>
    </row>
    <row r="298" spans="1:2">
      <c r="A298" s="37" t="s">
        <v>65</v>
      </c>
      <c r="B298" s="37" t="s">
        <v>66</v>
      </c>
    </row>
    <row r="299" spans="1:2">
      <c r="A299" s="33" t="s">
        <v>569</v>
      </c>
      <c r="B299" s="33" t="s">
        <v>570</v>
      </c>
    </row>
    <row r="300" spans="1:2">
      <c r="A300" s="33" t="s">
        <v>571</v>
      </c>
      <c r="B300" s="33" t="s">
        <v>572</v>
      </c>
    </row>
    <row r="301" spans="1:2">
      <c r="A301" s="34" t="s">
        <v>1210</v>
      </c>
      <c r="B301" s="34" t="s">
        <v>1240</v>
      </c>
    </row>
    <row r="302" spans="1:2">
      <c r="A302" s="33" t="s">
        <v>573</v>
      </c>
      <c r="B302" s="33" t="s">
        <v>573</v>
      </c>
    </row>
    <row r="303" spans="1:2">
      <c r="A303" s="33" t="s">
        <v>574</v>
      </c>
      <c r="B303" s="33" t="s">
        <v>575</v>
      </c>
    </row>
    <row r="304" spans="1:2">
      <c r="A304" s="34" t="s">
        <v>576</v>
      </c>
      <c r="B304" s="34" t="s">
        <v>577</v>
      </c>
    </row>
    <row r="305" spans="1:2">
      <c r="A305" s="33" t="s">
        <v>578</v>
      </c>
      <c r="B305" s="33" t="s">
        <v>579</v>
      </c>
    </row>
    <row r="306" spans="1:2">
      <c r="A306" s="34" t="s">
        <v>580</v>
      </c>
      <c r="B306" s="34" t="s">
        <v>581</v>
      </c>
    </row>
    <row r="307" spans="1:2">
      <c r="A307" s="33" t="s">
        <v>582</v>
      </c>
      <c r="B307" s="33" t="s">
        <v>582</v>
      </c>
    </row>
    <row r="308" spans="1:2">
      <c r="A308" s="33" t="s">
        <v>583</v>
      </c>
      <c r="B308" s="33" t="s">
        <v>584</v>
      </c>
    </row>
    <row r="309" spans="1:2">
      <c r="A309" s="33" t="s">
        <v>585</v>
      </c>
      <c r="B309" s="33" t="s">
        <v>586</v>
      </c>
    </row>
    <row r="310" spans="1:2">
      <c r="A310" s="33" t="s">
        <v>587</v>
      </c>
      <c r="B310" s="33" t="s">
        <v>588</v>
      </c>
    </row>
    <row r="311" spans="1:2">
      <c r="A311" s="37" t="s">
        <v>589</v>
      </c>
      <c r="B311" s="37" t="s">
        <v>590</v>
      </c>
    </row>
    <row r="312" spans="1:2">
      <c r="A312" s="33" t="s">
        <v>591</v>
      </c>
      <c r="B312" s="33" t="s">
        <v>592</v>
      </c>
    </row>
    <row r="313" spans="1:2">
      <c r="A313" s="37" t="s">
        <v>106</v>
      </c>
      <c r="B313" s="37" t="s">
        <v>108</v>
      </c>
    </row>
    <row r="314" spans="1:2">
      <c r="A314" s="33" t="s">
        <v>593</v>
      </c>
      <c r="B314" s="33" t="s">
        <v>593</v>
      </c>
    </row>
    <row r="315" spans="1:2">
      <c r="A315" s="35" t="s">
        <v>594</v>
      </c>
      <c r="B315" s="35" t="s">
        <v>595</v>
      </c>
    </row>
    <row r="316" spans="1:2">
      <c r="A316" s="34" t="s">
        <v>596</v>
      </c>
      <c r="B316" s="34" t="s">
        <v>597</v>
      </c>
    </row>
    <row r="317" spans="1:2">
      <c r="A317" s="33" t="s">
        <v>598</v>
      </c>
      <c r="B317" s="33" t="s">
        <v>598</v>
      </c>
    </row>
    <row r="318" spans="1:2">
      <c r="A318" s="33" t="s">
        <v>599</v>
      </c>
      <c r="B318" s="33" t="s">
        <v>599</v>
      </c>
    </row>
    <row r="319" spans="1:2">
      <c r="A319" s="37" t="s">
        <v>600</v>
      </c>
      <c r="B319" s="37" t="s">
        <v>601</v>
      </c>
    </row>
    <row r="320" spans="1:2">
      <c r="A320" s="35" t="s">
        <v>1075</v>
      </c>
      <c r="B320" s="35" t="s">
        <v>1150</v>
      </c>
    </row>
    <row r="321" spans="1:2">
      <c r="A321" s="37" t="s">
        <v>602</v>
      </c>
      <c r="B321" s="37" t="s">
        <v>603</v>
      </c>
    </row>
    <row r="322" spans="1:2">
      <c r="A322" s="24" t="s">
        <v>604</v>
      </c>
      <c r="B322" s="24" t="s">
        <v>605</v>
      </c>
    </row>
    <row r="323" spans="1:2">
      <c r="A323" s="24" t="s">
        <v>606</v>
      </c>
      <c r="B323" s="24" t="s">
        <v>607</v>
      </c>
    </row>
    <row r="324" spans="1:2">
      <c r="A324" s="34" t="s">
        <v>1200</v>
      </c>
      <c r="B324" s="34" t="s">
        <v>1233</v>
      </c>
    </row>
    <row r="325" spans="1:2">
      <c r="A325" s="37" t="s">
        <v>608</v>
      </c>
      <c r="B325" s="37" t="s">
        <v>609</v>
      </c>
    </row>
    <row r="326" spans="1:2">
      <c r="A326" s="37" t="s">
        <v>1094</v>
      </c>
      <c r="B326" s="37" t="s">
        <v>1161</v>
      </c>
    </row>
    <row r="327" spans="1:2">
      <c r="A327" s="32" t="s">
        <v>610</v>
      </c>
      <c r="B327" s="32" t="s">
        <v>610</v>
      </c>
    </row>
    <row r="328" spans="1:2" ht="15">
      <c r="A328" s="234" t="s">
        <v>1272</v>
      </c>
      <c r="B328" s="234" t="s">
        <v>1287</v>
      </c>
    </row>
    <row r="329" spans="1:2">
      <c r="A329" s="35" t="s">
        <v>611</v>
      </c>
      <c r="B329" s="35" t="s">
        <v>611</v>
      </c>
    </row>
    <row r="330" spans="1:2">
      <c r="A330" s="32" t="s">
        <v>168</v>
      </c>
      <c r="B330" s="32" t="s">
        <v>170</v>
      </c>
    </row>
    <row r="331" spans="1:2">
      <c r="A331" s="33" t="s">
        <v>612</v>
      </c>
      <c r="B331" s="33" t="s">
        <v>613</v>
      </c>
    </row>
    <row r="332" spans="1:2">
      <c r="A332" s="32" t="s">
        <v>614</v>
      </c>
      <c r="B332" s="32" t="s">
        <v>615</v>
      </c>
    </row>
    <row r="333" spans="1:2">
      <c r="A333" s="37" t="s">
        <v>616</v>
      </c>
      <c r="B333" s="37" t="s">
        <v>617</v>
      </c>
    </row>
    <row r="334" spans="1:2">
      <c r="A334" s="32" t="s">
        <v>618</v>
      </c>
      <c r="B334" s="32" t="s">
        <v>619</v>
      </c>
    </row>
    <row r="335" spans="1:2">
      <c r="A335" s="34" t="s">
        <v>620</v>
      </c>
      <c r="B335" s="34" t="s">
        <v>621</v>
      </c>
    </row>
    <row r="336" spans="1:2">
      <c r="A336" s="37" t="s">
        <v>1115</v>
      </c>
      <c r="B336" s="37" t="s">
        <v>1174</v>
      </c>
    </row>
    <row r="337" spans="1:2">
      <c r="A337" s="32" t="s">
        <v>622</v>
      </c>
      <c r="B337" s="32" t="s">
        <v>623</v>
      </c>
    </row>
    <row r="338" spans="1:2">
      <c r="A338" s="33" t="s">
        <v>624</v>
      </c>
      <c r="B338" s="33" t="s">
        <v>625</v>
      </c>
    </row>
    <row r="339" spans="1:2">
      <c r="A339" s="33" t="s">
        <v>626</v>
      </c>
      <c r="B339" s="33" t="s">
        <v>627</v>
      </c>
    </row>
    <row r="340" spans="1:2">
      <c r="A340" s="34" t="s">
        <v>628</v>
      </c>
      <c r="B340" s="34" t="s">
        <v>629</v>
      </c>
    </row>
    <row r="341" spans="1:2">
      <c r="A341" s="35" t="s">
        <v>1082</v>
      </c>
      <c r="B341" s="35" t="s">
        <v>1082</v>
      </c>
    </row>
    <row r="342" spans="1:2">
      <c r="A342" s="34" t="s">
        <v>630</v>
      </c>
      <c r="B342" s="34" t="s">
        <v>631</v>
      </c>
    </row>
    <row r="343" spans="1:2">
      <c r="A343" s="34" t="s">
        <v>1194</v>
      </c>
      <c r="B343" s="34" t="s">
        <v>1228</v>
      </c>
    </row>
    <row r="344" spans="1:2">
      <c r="A344" s="34" t="s">
        <v>632</v>
      </c>
      <c r="B344" s="34" t="s">
        <v>633</v>
      </c>
    </row>
    <row r="345" spans="1:2">
      <c r="A345" s="32" t="s">
        <v>634</v>
      </c>
      <c r="B345" s="32" t="s">
        <v>634</v>
      </c>
    </row>
    <row r="346" spans="1:2">
      <c r="A346" s="34" t="s">
        <v>635</v>
      </c>
      <c r="B346" s="34" t="s">
        <v>636</v>
      </c>
    </row>
    <row r="347" spans="1:2">
      <c r="A347" s="37" t="s">
        <v>637</v>
      </c>
      <c r="B347" s="37" t="s">
        <v>638</v>
      </c>
    </row>
    <row r="348" spans="1:2">
      <c r="A348" s="37" t="s">
        <v>1078</v>
      </c>
      <c r="B348" s="37" t="s">
        <v>1152</v>
      </c>
    </row>
    <row r="349" spans="1:2">
      <c r="A349" s="32" t="s">
        <v>639</v>
      </c>
      <c r="B349" s="32" t="s">
        <v>640</v>
      </c>
    </row>
    <row r="350" spans="1:2">
      <c r="A350" s="24" t="s">
        <v>27</v>
      </c>
      <c r="B350" s="24" t="s">
        <v>29</v>
      </c>
    </row>
    <row r="351" spans="1:2">
      <c r="A351" s="33" t="s">
        <v>641</v>
      </c>
      <c r="B351" s="33" t="s">
        <v>642</v>
      </c>
    </row>
    <row r="352" spans="1:2">
      <c r="A352" s="32" t="s">
        <v>643</v>
      </c>
      <c r="B352" s="32" t="s">
        <v>644</v>
      </c>
    </row>
    <row r="353" spans="1:2">
      <c r="A353" s="34" t="s">
        <v>209</v>
      </c>
      <c r="B353" s="34" t="s">
        <v>645</v>
      </c>
    </row>
    <row r="354" spans="1:2">
      <c r="A354" s="35" t="s">
        <v>646</v>
      </c>
      <c r="B354" s="35" t="s">
        <v>646</v>
      </c>
    </row>
    <row r="355" spans="1:2">
      <c r="A355" s="33" t="s">
        <v>647</v>
      </c>
      <c r="B355" s="33" t="s">
        <v>648</v>
      </c>
    </row>
    <row r="356" spans="1:2">
      <c r="A356" s="34" t="s">
        <v>1190</v>
      </c>
      <c r="B356" s="34" t="s">
        <v>1226</v>
      </c>
    </row>
    <row r="357" spans="1:2">
      <c r="A357" s="24" t="s">
        <v>62</v>
      </c>
      <c r="B357" s="24" t="s">
        <v>63</v>
      </c>
    </row>
    <row r="358" spans="1:2">
      <c r="A358" s="34" t="s">
        <v>649</v>
      </c>
      <c r="B358" s="34" t="s">
        <v>650</v>
      </c>
    </row>
    <row r="359" spans="1:2">
      <c r="A359" s="37" t="s">
        <v>651</v>
      </c>
      <c r="B359" s="37" t="s">
        <v>652</v>
      </c>
    </row>
    <row r="360" spans="1:2">
      <c r="A360" s="35" t="s">
        <v>653</v>
      </c>
      <c r="B360" s="35" t="s">
        <v>653</v>
      </c>
    </row>
    <row r="361" spans="1:2">
      <c r="A361" s="37" t="s">
        <v>1122</v>
      </c>
      <c r="B361" s="37" t="s">
        <v>1180</v>
      </c>
    </row>
    <row r="362" spans="1:2">
      <c r="A362" s="32" t="s">
        <v>654</v>
      </c>
      <c r="B362" s="32" t="s">
        <v>655</v>
      </c>
    </row>
    <row r="363" spans="1:2">
      <c r="A363" s="34" t="s">
        <v>656</v>
      </c>
      <c r="B363" s="34" t="s">
        <v>657</v>
      </c>
    </row>
    <row r="364" spans="1:2">
      <c r="A364" s="34" t="s">
        <v>1183</v>
      </c>
      <c r="B364" s="34" t="s">
        <v>1221</v>
      </c>
    </row>
    <row r="365" spans="1:2">
      <c r="A365" s="33" t="s">
        <v>658</v>
      </c>
      <c r="B365" s="33" t="s">
        <v>658</v>
      </c>
    </row>
    <row r="366" spans="1:2">
      <c r="A366" s="34" t="s">
        <v>659</v>
      </c>
      <c r="B366" s="34" t="s">
        <v>660</v>
      </c>
    </row>
    <row r="367" spans="1:2">
      <c r="A367" s="34" t="s">
        <v>661</v>
      </c>
      <c r="B367" s="34" t="s">
        <v>662</v>
      </c>
    </row>
    <row r="368" spans="1:2">
      <c r="A368" s="33" t="s">
        <v>663</v>
      </c>
      <c r="B368" s="33" t="s">
        <v>664</v>
      </c>
    </row>
    <row r="369" spans="1:2">
      <c r="A369" s="35" t="s">
        <v>665</v>
      </c>
      <c r="B369" s="35" t="s">
        <v>665</v>
      </c>
    </row>
    <row r="370" spans="1:2">
      <c r="A370" s="37" t="s">
        <v>77</v>
      </c>
      <c r="B370" s="37" t="s">
        <v>78</v>
      </c>
    </row>
    <row r="371" spans="1:2">
      <c r="A371" s="32" t="s">
        <v>208</v>
      </c>
      <c r="B371" s="32" t="s">
        <v>666</v>
      </c>
    </row>
    <row r="372" spans="1:2">
      <c r="A372" s="37" t="s">
        <v>667</v>
      </c>
      <c r="B372" s="37" t="s">
        <v>668</v>
      </c>
    </row>
    <row r="373" spans="1:2">
      <c r="A373" s="34" t="s">
        <v>1197</v>
      </c>
      <c r="B373" s="34" t="s">
        <v>1230</v>
      </c>
    </row>
    <row r="374" spans="1:2">
      <c r="A374" s="32" t="s">
        <v>669</v>
      </c>
      <c r="B374" s="32" t="s">
        <v>670</v>
      </c>
    </row>
    <row r="375" spans="1:2">
      <c r="A375" s="34" t="s">
        <v>671</v>
      </c>
      <c r="B375" s="34" t="s">
        <v>672</v>
      </c>
    </row>
    <row r="376" spans="1:2">
      <c r="A376" s="37" t="s">
        <v>1111</v>
      </c>
      <c r="B376" s="37" t="s">
        <v>1170</v>
      </c>
    </row>
    <row r="377" spans="1:2">
      <c r="A377" s="32" t="s">
        <v>673</v>
      </c>
      <c r="B377" s="32" t="s">
        <v>673</v>
      </c>
    </row>
    <row r="378" spans="1:2">
      <c r="A378" s="33" t="s">
        <v>674</v>
      </c>
      <c r="B378" s="33" t="s">
        <v>674</v>
      </c>
    </row>
    <row r="379" spans="1:2">
      <c r="A379" s="33" t="s">
        <v>675</v>
      </c>
      <c r="B379" s="33" t="s">
        <v>676</v>
      </c>
    </row>
    <row r="380" spans="1:2">
      <c r="A380" s="33" t="s">
        <v>677</v>
      </c>
      <c r="B380" s="33" t="s">
        <v>678</v>
      </c>
    </row>
    <row r="381" spans="1:2">
      <c r="A381" s="32" t="s">
        <v>679</v>
      </c>
      <c r="B381" s="32" t="s">
        <v>679</v>
      </c>
    </row>
    <row r="382" spans="1:2">
      <c r="A382" s="35" t="s">
        <v>1070</v>
      </c>
      <c r="B382" s="35" t="s">
        <v>1070</v>
      </c>
    </row>
    <row r="383" spans="1:2">
      <c r="A383" s="35" t="s">
        <v>680</v>
      </c>
      <c r="B383" s="35" t="s">
        <v>680</v>
      </c>
    </row>
    <row r="384" spans="1:2">
      <c r="A384" s="32" t="s">
        <v>184</v>
      </c>
      <c r="B384" s="32" t="s">
        <v>186</v>
      </c>
    </row>
    <row r="385" spans="1:2">
      <c r="A385" s="37" t="s">
        <v>681</v>
      </c>
      <c r="B385" s="37" t="s">
        <v>681</v>
      </c>
    </row>
    <row r="386" spans="1:2">
      <c r="A386" s="33" t="s">
        <v>682</v>
      </c>
      <c r="B386" s="33" t="s">
        <v>683</v>
      </c>
    </row>
    <row r="387" spans="1:2">
      <c r="A387" s="34" t="s">
        <v>684</v>
      </c>
      <c r="B387" s="34" t="s">
        <v>685</v>
      </c>
    </row>
    <row r="388" spans="1:2">
      <c r="A388" s="33" t="s">
        <v>56</v>
      </c>
      <c r="B388" s="33" t="s">
        <v>57</v>
      </c>
    </row>
    <row r="389" spans="1:2">
      <c r="A389" s="32" t="s">
        <v>686</v>
      </c>
      <c r="B389" s="32" t="s">
        <v>687</v>
      </c>
    </row>
    <row r="390" spans="1:2">
      <c r="A390" s="32" t="s">
        <v>688</v>
      </c>
      <c r="B390" s="32" t="s">
        <v>689</v>
      </c>
    </row>
    <row r="391" spans="1:2">
      <c r="A391" s="32" t="s">
        <v>690</v>
      </c>
      <c r="B391" s="32" t="s">
        <v>691</v>
      </c>
    </row>
    <row r="392" spans="1:2">
      <c r="A392" s="33" t="s">
        <v>692</v>
      </c>
      <c r="B392" s="33" t="s">
        <v>693</v>
      </c>
    </row>
    <row r="393" spans="1:2">
      <c r="A393" s="33" t="s">
        <v>694</v>
      </c>
      <c r="B393" s="33" t="s">
        <v>695</v>
      </c>
    </row>
    <row r="394" spans="1:2">
      <c r="A394" s="34" t="s">
        <v>696</v>
      </c>
      <c r="B394" s="34" t="s">
        <v>697</v>
      </c>
    </row>
    <row r="395" spans="1:2">
      <c r="A395" s="33" t="s">
        <v>698</v>
      </c>
      <c r="B395" s="33" t="s">
        <v>699</v>
      </c>
    </row>
    <row r="396" spans="1:2">
      <c r="A396" s="37" t="s">
        <v>1092</v>
      </c>
      <c r="B396" s="37" t="s">
        <v>1160</v>
      </c>
    </row>
    <row r="397" spans="1:2">
      <c r="A397" s="35" t="s">
        <v>1084</v>
      </c>
      <c r="B397" s="35" t="s">
        <v>1154</v>
      </c>
    </row>
    <row r="398" spans="1:2">
      <c r="A398" s="35" t="s">
        <v>700</v>
      </c>
      <c r="B398" s="35" t="s">
        <v>700</v>
      </c>
    </row>
    <row r="399" spans="1:2">
      <c r="A399" s="24" t="s">
        <v>156</v>
      </c>
      <c r="B399" s="24" t="s">
        <v>157</v>
      </c>
    </row>
    <row r="400" spans="1:2">
      <c r="A400" s="33" t="s">
        <v>701</v>
      </c>
      <c r="B400" s="33" t="s">
        <v>702</v>
      </c>
    </row>
    <row r="401" spans="1:2">
      <c r="A401" s="35" t="s">
        <v>703</v>
      </c>
      <c r="B401" s="35" t="s">
        <v>703</v>
      </c>
    </row>
    <row r="402" spans="1:2">
      <c r="A402" s="34" t="s">
        <v>704</v>
      </c>
      <c r="B402" s="34" t="s">
        <v>705</v>
      </c>
    </row>
    <row r="403" spans="1:2">
      <c r="A403" s="32" t="s">
        <v>706</v>
      </c>
      <c r="B403" s="32" t="s">
        <v>707</v>
      </c>
    </row>
    <row r="404" spans="1:2">
      <c r="A404" s="32" t="s">
        <v>708</v>
      </c>
      <c r="B404" s="32" t="s">
        <v>709</v>
      </c>
    </row>
    <row r="405" spans="1:2">
      <c r="A405" s="36" t="s">
        <v>710</v>
      </c>
      <c r="B405" s="36" t="s">
        <v>711</v>
      </c>
    </row>
    <row r="406" spans="1:2">
      <c r="A406" s="24" t="s">
        <v>712</v>
      </c>
      <c r="B406" s="24" t="s">
        <v>713</v>
      </c>
    </row>
    <row r="407" spans="1:2">
      <c r="A407" s="32" t="s">
        <v>102</v>
      </c>
      <c r="B407" s="32" t="s">
        <v>104</v>
      </c>
    </row>
    <row r="408" spans="1:2">
      <c r="A408" s="32" t="s">
        <v>102</v>
      </c>
      <c r="B408" s="32" t="s">
        <v>104</v>
      </c>
    </row>
    <row r="409" spans="1:2">
      <c r="A409" s="32" t="s">
        <v>714</v>
      </c>
      <c r="B409" s="32" t="s">
        <v>714</v>
      </c>
    </row>
    <row r="410" spans="1:2">
      <c r="A410" s="32" t="s">
        <v>715</v>
      </c>
      <c r="B410" s="32" t="s">
        <v>716</v>
      </c>
    </row>
    <row r="411" spans="1:2">
      <c r="A411" s="33" t="s">
        <v>717</v>
      </c>
      <c r="B411" s="33" t="s">
        <v>717</v>
      </c>
    </row>
    <row r="412" spans="1:2">
      <c r="A412" s="33" t="s">
        <v>718</v>
      </c>
      <c r="B412" s="33" t="s">
        <v>718</v>
      </c>
    </row>
    <row r="413" spans="1:2">
      <c r="A413" s="33" t="s">
        <v>719</v>
      </c>
      <c r="B413" s="33" t="s">
        <v>720</v>
      </c>
    </row>
    <row r="414" spans="1:2" ht="15">
      <c r="A414" s="237" t="s">
        <v>1283</v>
      </c>
      <c r="B414" s="237" t="s">
        <v>1293</v>
      </c>
    </row>
    <row r="415" spans="1:2">
      <c r="A415" s="32" t="s">
        <v>721</v>
      </c>
      <c r="B415" s="32" t="s">
        <v>722</v>
      </c>
    </row>
    <row r="416" spans="1:2">
      <c r="A416" s="32" t="s">
        <v>723</v>
      </c>
      <c r="B416" s="32" t="s">
        <v>724</v>
      </c>
    </row>
    <row r="417" spans="1:2">
      <c r="A417" s="34" t="s">
        <v>725</v>
      </c>
      <c r="B417" s="34" t="s">
        <v>726</v>
      </c>
    </row>
    <row r="418" spans="1:2">
      <c r="A418" s="33" t="s">
        <v>124</v>
      </c>
      <c r="B418" s="33" t="s">
        <v>125</v>
      </c>
    </row>
    <row r="419" spans="1:2">
      <c r="A419" s="37" t="s">
        <v>1119</v>
      </c>
      <c r="B419" s="37" t="s">
        <v>1177</v>
      </c>
    </row>
    <row r="420" spans="1:2">
      <c r="A420" s="34" t="s">
        <v>727</v>
      </c>
      <c r="B420" s="34" t="s">
        <v>728</v>
      </c>
    </row>
    <row r="421" spans="1:2">
      <c r="A421" s="37" t="s">
        <v>1085</v>
      </c>
      <c r="B421" s="37" t="s">
        <v>1155</v>
      </c>
    </row>
    <row r="422" spans="1:2">
      <c r="A422" s="37" t="s">
        <v>1085</v>
      </c>
      <c r="B422" s="37" t="s">
        <v>1155</v>
      </c>
    </row>
    <row r="423" spans="1:2">
      <c r="A423" s="33" t="s">
        <v>729</v>
      </c>
      <c r="B423" s="33" t="s">
        <v>730</v>
      </c>
    </row>
    <row r="424" spans="1:2">
      <c r="A424" s="34" t="s">
        <v>99</v>
      </c>
      <c r="B424" s="34" t="s">
        <v>100</v>
      </c>
    </row>
    <row r="425" spans="1:2">
      <c r="A425" s="33" t="s">
        <v>731</v>
      </c>
      <c r="B425" s="33" t="s">
        <v>732</v>
      </c>
    </row>
    <row r="426" spans="1:2">
      <c r="A426" s="33" t="s">
        <v>733</v>
      </c>
      <c r="B426" s="33" t="s">
        <v>734</v>
      </c>
    </row>
    <row r="427" spans="1:2">
      <c r="A427" s="33" t="s">
        <v>735</v>
      </c>
      <c r="B427" s="33" t="s">
        <v>736</v>
      </c>
    </row>
    <row r="428" spans="1:2">
      <c r="A428" s="32" t="s">
        <v>737</v>
      </c>
      <c r="B428" s="32" t="s">
        <v>738</v>
      </c>
    </row>
    <row r="429" spans="1:2">
      <c r="A429" s="34" t="s">
        <v>1217</v>
      </c>
      <c r="B429" s="34" t="s">
        <v>1245</v>
      </c>
    </row>
    <row r="430" spans="1:2">
      <c r="A430" s="33" t="s">
        <v>739</v>
      </c>
      <c r="B430" s="33" t="s">
        <v>740</v>
      </c>
    </row>
    <row r="431" spans="1:2">
      <c r="A431" s="34" t="s">
        <v>1218</v>
      </c>
      <c r="B431" s="34" t="s">
        <v>1246</v>
      </c>
    </row>
    <row r="432" spans="1:2">
      <c r="A432" s="35" t="s">
        <v>741</v>
      </c>
      <c r="B432" s="35" t="s">
        <v>742</v>
      </c>
    </row>
    <row r="433" spans="1:2">
      <c r="A433" s="32" t="s">
        <v>743</v>
      </c>
      <c r="B433" s="32" t="s">
        <v>744</v>
      </c>
    </row>
    <row r="434" spans="1:2">
      <c r="A434" s="37" t="s">
        <v>1106</v>
      </c>
      <c r="B434" s="37" t="s">
        <v>1168</v>
      </c>
    </row>
    <row r="435" spans="1:2">
      <c r="A435" s="33" t="s">
        <v>745</v>
      </c>
      <c r="B435" s="33" t="s">
        <v>746</v>
      </c>
    </row>
    <row r="436" spans="1:2">
      <c r="A436" s="33" t="s">
        <v>747</v>
      </c>
      <c r="B436" s="33" t="s">
        <v>748</v>
      </c>
    </row>
    <row r="437" spans="1:2">
      <c r="A437" s="34" t="s">
        <v>749</v>
      </c>
      <c r="B437" s="34" t="s">
        <v>750</v>
      </c>
    </row>
    <row r="438" spans="1:2">
      <c r="A438" s="32" t="s">
        <v>751</v>
      </c>
      <c r="B438" s="32" t="s">
        <v>752</v>
      </c>
    </row>
    <row r="439" spans="1:2">
      <c r="A439" s="33" t="s">
        <v>753</v>
      </c>
      <c r="B439" s="33" t="s">
        <v>754</v>
      </c>
    </row>
    <row r="440" spans="1:2">
      <c r="A440" s="33" t="s">
        <v>755</v>
      </c>
      <c r="B440" s="33" t="s">
        <v>756</v>
      </c>
    </row>
    <row r="441" spans="1:2">
      <c r="A441" s="34" t="s">
        <v>757</v>
      </c>
      <c r="B441" s="34" t="s">
        <v>758</v>
      </c>
    </row>
    <row r="442" spans="1:2">
      <c r="A442" s="32" t="s">
        <v>759</v>
      </c>
      <c r="B442" s="32" t="s">
        <v>760</v>
      </c>
    </row>
    <row r="443" spans="1:2">
      <c r="A443" s="32" t="s">
        <v>761</v>
      </c>
      <c r="B443" s="32" t="s">
        <v>762</v>
      </c>
    </row>
    <row r="444" spans="1:2">
      <c r="A444" s="34" t="s">
        <v>1213</v>
      </c>
      <c r="B444" s="34" t="s">
        <v>1243</v>
      </c>
    </row>
    <row r="445" spans="1:2">
      <c r="A445" s="34" t="s">
        <v>763</v>
      </c>
      <c r="B445" s="34" t="s">
        <v>764</v>
      </c>
    </row>
    <row r="446" spans="1:2">
      <c r="A446" s="24" t="s">
        <v>143</v>
      </c>
      <c r="B446" s="24" t="s">
        <v>145</v>
      </c>
    </row>
    <row r="447" spans="1:2">
      <c r="A447" s="33" t="s">
        <v>765</v>
      </c>
      <c r="B447" s="33" t="s">
        <v>765</v>
      </c>
    </row>
    <row r="448" spans="1:2">
      <c r="A448" s="32" t="s">
        <v>766</v>
      </c>
      <c r="B448" s="32" t="s">
        <v>767</v>
      </c>
    </row>
    <row r="449" spans="1:2">
      <c r="A449" s="35" t="s">
        <v>768</v>
      </c>
      <c r="B449" s="35" t="s">
        <v>769</v>
      </c>
    </row>
    <row r="450" spans="1:2">
      <c r="A450" s="32" t="s">
        <v>770</v>
      </c>
      <c r="B450" s="32" t="s">
        <v>770</v>
      </c>
    </row>
    <row r="451" spans="1:2">
      <c r="A451" s="34" t="s">
        <v>771</v>
      </c>
      <c r="B451" s="34" t="s">
        <v>772</v>
      </c>
    </row>
    <row r="452" spans="1:2">
      <c r="A452" s="34" t="s">
        <v>773</v>
      </c>
      <c r="B452" s="34" t="s">
        <v>774</v>
      </c>
    </row>
    <row r="453" spans="1:2">
      <c r="A453" s="37" t="s">
        <v>775</v>
      </c>
      <c r="B453" s="37" t="s">
        <v>776</v>
      </c>
    </row>
    <row r="454" spans="1:2">
      <c r="A454" s="34" t="s">
        <v>777</v>
      </c>
      <c r="B454" s="34" t="s">
        <v>778</v>
      </c>
    </row>
    <row r="455" spans="1:2">
      <c r="A455" s="32" t="s">
        <v>779</v>
      </c>
      <c r="B455" s="32" t="s">
        <v>780</v>
      </c>
    </row>
    <row r="456" spans="1:2">
      <c r="A456" s="24" t="s">
        <v>781</v>
      </c>
      <c r="B456" s="24" t="s">
        <v>782</v>
      </c>
    </row>
    <row r="457" spans="1:2">
      <c r="A457" s="34" t="s">
        <v>783</v>
      </c>
      <c r="B457" s="34" t="s">
        <v>784</v>
      </c>
    </row>
    <row r="458" spans="1:2">
      <c r="A458" s="33" t="s">
        <v>785</v>
      </c>
      <c r="B458" s="33" t="s">
        <v>786</v>
      </c>
    </row>
    <row r="459" spans="1:2">
      <c r="A459" s="32" t="s">
        <v>787</v>
      </c>
      <c r="B459" s="32" t="s">
        <v>788</v>
      </c>
    </row>
    <row r="460" spans="1:2">
      <c r="A460" s="37" t="s">
        <v>1080</v>
      </c>
      <c r="B460" s="37" t="s">
        <v>1153</v>
      </c>
    </row>
    <row r="461" spans="1:2">
      <c r="A461" s="32" t="s">
        <v>789</v>
      </c>
      <c r="B461" s="32" t="s">
        <v>790</v>
      </c>
    </row>
    <row r="462" spans="1:2">
      <c r="A462" s="35" t="s">
        <v>1065</v>
      </c>
      <c r="B462" s="35" t="s">
        <v>1146</v>
      </c>
    </row>
    <row r="463" spans="1:2">
      <c r="A463" s="34" t="s">
        <v>1189</v>
      </c>
      <c r="B463" s="34" t="s">
        <v>1225</v>
      </c>
    </row>
    <row r="464" spans="1:2">
      <c r="A464" s="33" t="s">
        <v>791</v>
      </c>
      <c r="B464" s="33" t="s">
        <v>792</v>
      </c>
    </row>
    <row r="465" spans="1:2">
      <c r="A465" s="24" t="s">
        <v>47</v>
      </c>
      <c r="B465" s="24" t="s">
        <v>49</v>
      </c>
    </row>
    <row r="466" spans="1:2">
      <c r="A466" s="35" t="s">
        <v>1086</v>
      </c>
      <c r="B466" s="35" t="s">
        <v>1156</v>
      </c>
    </row>
    <row r="467" spans="1:2">
      <c r="A467" s="32" t="s">
        <v>179</v>
      </c>
      <c r="B467" s="32" t="s">
        <v>180</v>
      </c>
    </row>
    <row r="468" spans="1:2">
      <c r="A468" s="32" t="s">
        <v>179</v>
      </c>
      <c r="B468" s="32" t="s">
        <v>180</v>
      </c>
    </row>
    <row r="469" spans="1:2">
      <c r="A469" s="24" t="s">
        <v>59</v>
      </c>
      <c r="B469" s="24" t="s">
        <v>61</v>
      </c>
    </row>
    <row r="470" spans="1:2">
      <c r="A470" s="37" t="s">
        <v>793</v>
      </c>
      <c r="B470" s="37" t="s">
        <v>794</v>
      </c>
    </row>
    <row r="471" spans="1:2">
      <c r="A471" s="35" t="s">
        <v>795</v>
      </c>
      <c r="B471" s="35" t="s">
        <v>796</v>
      </c>
    </row>
    <row r="472" spans="1:2">
      <c r="A472" s="35" t="s">
        <v>797</v>
      </c>
      <c r="B472" s="35" t="s">
        <v>797</v>
      </c>
    </row>
    <row r="473" spans="1:2">
      <c r="A473" s="33" t="s">
        <v>798</v>
      </c>
      <c r="B473" s="33" t="s">
        <v>799</v>
      </c>
    </row>
    <row r="474" spans="1:2">
      <c r="A474" s="32" t="s">
        <v>800</v>
      </c>
      <c r="B474" s="32" t="s">
        <v>801</v>
      </c>
    </row>
    <row r="475" spans="1:2">
      <c r="A475" s="33" t="s">
        <v>802</v>
      </c>
      <c r="B475" s="33" t="s">
        <v>803</v>
      </c>
    </row>
    <row r="476" spans="1:2">
      <c r="A476" s="35" t="s">
        <v>804</v>
      </c>
      <c r="B476" s="35" t="s">
        <v>804</v>
      </c>
    </row>
    <row r="477" spans="1:2">
      <c r="A477" s="34" t="s">
        <v>1199</v>
      </c>
      <c r="B477" s="34" t="s">
        <v>1232</v>
      </c>
    </row>
    <row r="478" spans="1:2">
      <c r="A478" s="33" t="s">
        <v>805</v>
      </c>
      <c r="B478" s="33" t="s">
        <v>805</v>
      </c>
    </row>
    <row r="479" spans="1:2">
      <c r="A479" s="33" t="s">
        <v>806</v>
      </c>
      <c r="B479" s="33" t="s">
        <v>807</v>
      </c>
    </row>
    <row r="480" spans="1:2">
      <c r="A480" s="32" t="s">
        <v>808</v>
      </c>
      <c r="B480" s="32" t="s">
        <v>809</v>
      </c>
    </row>
    <row r="481" spans="1:2">
      <c r="A481" s="32" t="s">
        <v>810</v>
      </c>
      <c r="B481" s="32" t="s">
        <v>811</v>
      </c>
    </row>
    <row r="482" spans="1:2">
      <c r="A482" s="32" t="s">
        <v>812</v>
      </c>
      <c r="B482" s="32" t="s">
        <v>813</v>
      </c>
    </row>
    <row r="483" spans="1:2">
      <c r="A483" s="33" t="s">
        <v>814</v>
      </c>
      <c r="B483" s="33" t="s">
        <v>814</v>
      </c>
    </row>
    <row r="484" spans="1:2">
      <c r="A484" s="33" t="s">
        <v>139</v>
      </c>
      <c r="B484" s="33" t="s">
        <v>141</v>
      </c>
    </row>
    <row r="485" spans="1:2">
      <c r="A485" s="37" t="s">
        <v>1116</v>
      </c>
      <c r="B485" s="37" t="s">
        <v>1175</v>
      </c>
    </row>
    <row r="486" spans="1:2">
      <c r="A486" s="35" t="s">
        <v>1076</v>
      </c>
      <c r="B486" s="35" t="s">
        <v>1151</v>
      </c>
    </row>
    <row r="487" spans="1:2">
      <c r="A487" s="33" t="s">
        <v>815</v>
      </c>
      <c r="B487" s="33" t="s">
        <v>816</v>
      </c>
    </row>
    <row r="488" spans="1:2">
      <c r="A488" s="33" t="s">
        <v>817</v>
      </c>
      <c r="B488" s="33" t="s">
        <v>817</v>
      </c>
    </row>
    <row r="489" spans="1:2">
      <c r="A489" s="32" t="s">
        <v>818</v>
      </c>
      <c r="B489" s="32" t="s">
        <v>819</v>
      </c>
    </row>
    <row r="490" spans="1:2">
      <c r="A490" s="33" t="s">
        <v>820</v>
      </c>
      <c r="B490" s="33" t="s">
        <v>821</v>
      </c>
    </row>
    <row r="491" spans="1:2">
      <c r="A491" s="32" t="s">
        <v>822</v>
      </c>
      <c r="B491" s="32" t="s">
        <v>823</v>
      </c>
    </row>
    <row r="492" spans="1:2">
      <c r="A492" s="33" t="s">
        <v>824</v>
      </c>
      <c r="B492" s="33" t="s">
        <v>824</v>
      </c>
    </row>
    <row r="493" spans="1:2">
      <c r="A493" s="33" t="s">
        <v>825</v>
      </c>
      <c r="B493" s="33" t="s">
        <v>825</v>
      </c>
    </row>
    <row r="494" spans="1:2">
      <c r="A494" s="33" t="s">
        <v>826</v>
      </c>
      <c r="B494" s="33" t="s">
        <v>827</v>
      </c>
    </row>
    <row r="495" spans="1:2">
      <c r="A495" s="33" t="s">
        <v>828</v>
      </c>
      <c r="B495" s="33" t="s">
        <v>828</v>
      </c>
    </row>
    <row r="496" spans="1:2">
      <c r="A496" s="24" t="s">
        <v>149</v>
      </c>
      <c r="B496" s="24" t="s">
        <v>151</v>
      </c>
    </row>
    <row r="497" spans="1:2">
      <c r="A497" s="35" t="s">
        <v>829</v>
      </c>
      <c r="B497" s="35" t="s">
        <v>830</v>
      </c>
    </row>
    <row r="498" spans="1:2">
      <c r="A498" s="35" t="s">
        <v>831</v>
      </c>
      <c r="B498" s="35" t="s">
        <v>832</v>
      </c>
    </row>
    <row r="499" spans="1:2">
      <c r="A499" s="24" t="s">
        <v>130</v>
      </c>
      <c r="B499" s="24" t="s">
        <v>131</v>
      </c>
    </row>
    <row r="500" spans="1:2">
      <c r="A500" s="33" t="s">
        <v>833</v>
      </c>
      <c r="B500" s="33" t="s">
        <v>834</v>
      </c>
    </row>
    <row r="501" spans="1:2">
      <c r="A501" s="37" t="s">
        <v>835</v>
      </c>
      <c r="B501" s="37" t="s">
        <v>836</v>
      </c>
    </row>
    <row r="502" spans="1:2">
      <c r="A502" s="34" t="s">
        <v>837</v>
      </c>
      <c r="B502" s="34" t="s">
        <v>838</v>
      </c>
    </row>
    <row r="503" spans="1:2">
      <c r="A503" s="33" t="s">
        <v>839</v>
      </c>
      <c r="B503" s="33" t="s">
        <v>840</v>
      </c>
    </row>
    <row r="504" spans="1:2">
      <c r="A504" s="34" t="s">
        <v>841</v>
      </c>
      <c r="B504" s="34" t="s">
        <v>842</v>
      </c>
    </row>
    <row r="505" spans="1:2">
      <c r="A505" s="32" t="s">
        <v>843</v>
      </c>
      <c r="B505" s="32" t="s">
        <v>844</v>
      </c>
    </row>
    <row r="506" spans="1:2">
      <c r="A506" s="35" t="s">
        <v>845</v>
      </c>
      <c r="B506" s="35" t="s">
        <v>846</v>
      </c>
    </row>
    <row r="507" spans="1:2">
      <c r="A507" s="33" t="s">
        <v>847</v>
      </c>
      <c r="B507" s="33" t="s">
        <v>848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opLeftCell="A11" workbookViewId="0">
      <selection activeCell="Q4" sqref="Q4"/>
    </sheetView>
  </sheetViews>
  <sheetFormatPr defaultRowHeight="15"/>
  <cols>
    <col min="1" max="1" width="9.7109375" style="73" customWidth="1"/>
    <col min="2" max="2" width="5.85546875" style="73" bestFit="1" customWidth="1"/>
    <col min="3" max="3" width="17.85546875" style="73" bestFit="1" customWidth="1"/>
    <col min="4" max="4" width="6.7109375" style="72" customWidth="1"/>
    <col min="5" max="5" width="40" style="73" bestFit="1" customWidth="1"/>
    <col min="6" max="6" width="5" style="72" bestFit="1" customWidth="1"/>
    <col min="7" max="8" width="9.42578125" style="73" bestFit="1" customWidth="1"/>
    <col min="9" max="9" width="8.85546875" style="73" bestFit="1" customWidth="1"/>
    <col min="10" max="10" width="8.85546875" style="73" customWidth="1"/>
    <col min="11" max="11" width="6.7109375" style="73" bestFit="1" customWidth="1"/>
    <col min="12" max="13" width="9.42578125" style="73" bestFit="1" customWidth="1"/>
    <col min="14" max="15" width="8.85546875" style="73" bestFit="1" customWidth="1"/>
    <col min="16" max="16384" width="9.140625" style="73"/>
  </cols>
  <sheetData>
    <row r="1" spans="1:16" customFormat="1" ht="24.75">
      <c r="A1" s="480" t="s">
        <v>1042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6" customFormat="1">
      <c r="A2" s="43"/>
      <c r="B2" s="44"/>
      <c r="D2" s="43"/>
      <c r="E2" s="44"/>
      <c r="F2" s="44"/>
      <c r="G2" s="43"/>
      <c r="H2" s="43"/>
      <c r="I2" s="43"/>
      <c r="J2" s="51"/>
    </row>
    <row r="3" spans="1:16" customFormat="1" ht="40.5">
      <c r="A3" s="481" t="str">
        <f>Název</f>
        <v>Milevský pohárek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6" s="48" customFormat="1" ht="14.25">
      <c r="A4" s="46"/>
      <c r="B4" s="47"/>
      <c r="C4" s="47"/>
      <c r="D4" s="47"/>
      <c r="E4" s="47"/>
      <c r="F4" s="47"/>
      <c r="G4" s="47"/>
      <c r="H4" s="47"/>
      <c r="I4" s="47"/>
      <c r="J4" s="107"/>
    </row>
    <row r="5" spans="1:16" customFormat="1" ht="19.5">
      <c r="A5" s="482" t="str">
        <f>Datum</f>
        <v>5.května 2018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6" s="48" customFormat="1" ht="7.5" customHeight="1">
      <c r="A6" s="46"/>
      <c r="B6" s="47"/>
      <c r="C6" s="47"/>
      <c r="D6" s="47"/>
      <c r="E6" s="47"/>
      <c r="F6" s="47"/>
      <c r="G6" s="47"/>
      <c r="H6" s="47"/>
      <c r="I6" s="47"/>
      <c r="J6" s="107"/>
    </row>
    <row r="7" spans="1:16" customFormat="1" ht="19.5">
      <c r="A7" s="482" t="str">
        <f>Místo</f>
        <v>Milevsko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6" ht="19.5">
      <c r="A8" s="70"/>
      <c r="B8" s="71"/>
      <c r="C8" s="71"/>
      <c r="E8" s="71"/>
      <c r="G8" s="71"/>
      <c r="H8" s="71"/>
      <c r="I8" s="71"/>
      <c r="J8" s="71"/>
      <c r="K8" s="71"/>
      <c r="L8" s="71"/>
      <c r="M8" s="71"/>
      <c r="N8" s="71"/>
      <c r="O8" s="71"/>
    </row>
    <row r="9" spans="1:16" ht="20.25" thickBot="1">
      <c r="A9" s="50" t="str">
        <f>_kat7</f>
        <v>8.kategorie - Kadetky mladší, ročník 2007-2006</v>
      </c>
    </row>
    <row r="10" spans="1:16" ht="17.25" thickTop="1">
      <c r="A10" s="74"/>
      <c r="B10" s="75"/>
      <c r="C10" s="76"/>
      <c r="D10" s="77"/>
      <c r="E10" s="78"/>
      <c r="F10" s="291"/>
      <c r="G10" s="483" t="str">
        <f>Kat7S1</f>
        <v>sestava se švihadlem</v>
      </c>
      <c r="H10" s="483"/>
      <c r="I10" s="483"/>
      <c r="J10" s="484"/>
      <c r="K10" s="487" t="str">
        <f>Kat7S2</f>
        <v>sestava s libovolným náčiním</v>
      </c>
      <c r="L10" s="488"/>
      <c r="M10" s="488"/>
      <c r="N10" s="488"/>
      <c r="O10" s="489"/>
      <c r="P10" s="108"/>
    </row>
    <row r="11" spans="1:16" ht="16.5">
      <c r="A11" s="80" t="s">
        <v>1043</v>
      </c>
      <c r="B11" s="81" t="s">
        <v>1044</v>
      </c>
      <c r="C11" s="82" t="s">
        <v>1045</v>
      </c>
      <c r="D11" s="83" t="s">
        <v>2</v>
      </c>
      <c r="E11" s="84" t="s">
        <v>3</v>
      </c>
      <c r="F11" s="292" t="s">
        <v>4</v>
      </c>
      <c r="G11" s="289" t="s">
        <v>1046</v>
      </c>
      <c r="H11" s="85" t="s">
        <v>1047</v>
      </c>
      <c r="I11" s="85" t="s">
        <v>5</v>
      </c>
      <c r="J11" s="86" t="s">
        <v>1048</v>
      </c>
      <c r="K11" s="485" t="s">
        <v>1050</v>
      </c>
      <c r="L11" s="65" t="s">
        <v>1046</v>
      </c>
      <c r="M11" s="85" t="s">
        <v>1047</v>
      </c>
      <c r="N11" s="85" t="s">
        <v>5</v>
      </c>
      <c r="O11" s="86" t="s">
        <v>1048</v>
      </c>
      <c r="P11" s="109" t="s">
        <v>1051</v>
      </c>
    </row>
    <row r="12" spans="1:16" ht="15.75" customHeight="1" thickBot="1">
      <c r="A12" s="87"/>
      <c r="B12" s="88"/>
      <c r="C12" s="89"/>
      <c r="D12" s="90"/>
      <c r="E12" s="91"/>
      <c r="F12" s="293"/>
      <c r="G12" s="290" t="s">
        <v>8</v>
      </c>
      <c r="H12" s="92" t="s">
        <v>11</v>
      </c>
      <c r="I12" s="92"/>
      <c r="J12" s="93"/>
      <c r="K12" s="486"/>
      <c r="L12" s="67" t="s">
        <v>8</v>
      </c>
      <c r="M12" s="92" t="s">
        <v>11</v>
      </c>
      <c r="N12" s="92"/>
      <c r="O12" s="93"/>
      <c r="P12" s="110"/>
    </row>
    <row r="13" spans="1:16" ht="16.5" hidden="1" customHeight="1">
      <c r="A13" s="79">
        <v>1</v>
      </c>
      <c r="B13" s="75">
        <v>17</v>
      </c>
      <c r="C13" s="94"/>
      <c r="D13" s="95"/>
      <c r="E13" s="96"/>
      <c r="F13" s="97" t="s">
        <v>1049</v>
      </c>
      <c r="G13" s="98">
        <v>0</v>
      </c>
      <c r="H13" s="98" t="e">
        <v>#NUM!</v>
      </c>
      <c r="I13" s="98">
        <v>0</v>
      </c>
      <c r="J13" s="99" t="e">
        <v>#NUM!</v>
      </c>
      <c r="K13" s="111"/>
      <c r="L13" s="98">
        <v>0</v>
      </c>
      <c r="M13" s="98" t="e">
        <v>#NUM!</v>
      </c>
      <c r="N13" s="98">
        <v>0</v>
      </c>
      <c r="O13" s="99" t="e">
        <v>#NUM!</v>
      </c>
      <c r="P13" s="112" t="e">
        <v>#NUM!</v>
      </c>
    </row>
    <row r="14" spans="1:16" s="100" customFormat="1" ht="17.25" thickTop="1">
      <c r="A14" s="193">
        <v>1</v>
      </c>
      <c r="B14" s="193" t="e">
        <f>Seznam!#REF!</f>
        <v>#REF!</v>
      </c>
      <c r="C14" s="194" t="e">
        <f>Seznam!#REF!</f>
        <v>#REF!</v>
      </c>
      <c r="D14" s="188" t="e">
        <f>Seznam!#REF!</f>
        <v>#REF!</v>
      </c>
      <c r="E14" s="189" t="e">
        <f>Seznam!#REF!</f>
        <v>#REF!</v>
      </c>
      <c r="F14" s="193" t="e">
        <f>Seznam!#REF!</f>
        <v>#REF!</v>
      </c>
      <c r="G14" s="191" t="e">
        <f>'Z8'!#REF!</f>
        <v>#REF!</v>
      </c>
      <c r="H14" s="190" t="e">
        <f>'Z8'!#REF!</f>
        <v>#REF!</v>
      </c>
      <c r="I14" s="191" t="e">
        <f>'Z8'!#REF!</f>
        <v>#REF!</v>
      </c>
      <c r="J14" s="192" t="e">
        <f>'Z8'!#REF!</f>
        <v>#REF!</v>
      </c>
      <c r="K14" s="195" t="e">
        <f>'Z8'!#REF!</f>
        <v>#REF!</v>
      </c>
      <c r="L14" s="191" t="e">
        <f>'Z8'!#REF!</f>
        <v>#REF!</v>
      </c>
      <c r="M14" s="190" t="e">
        <f>'Z8'!#REF!</f>
        <v>#REF!</v>
      </c>
      <c r="N14" s="191" t="e">
        <f>'Z8'!#REF!</f>
        <v>#REF!</v>
      </c>
      <c r="O14" s="192" t="e">
        <f>'Z8'!#REF!</f>
        <v>#REF!</v>
      </c>
      <c r="P14" s="294" t="e">
        <f>'Z8'!#REF!</f>
        <v>#REF!</v>
      </c>
    </row>
    <row r="15" spans="1:16" s="100" customFormat="1" ht="16.5">
      <c r="A15" s="182">
        <v>2</v>
      </c>
      <c r="B15" s="182" t="e">
        <f>Seznam!#REF!</f>
        <v>#REF!</v>
      </c>
      <c r="C15" s="183" t="e">
        <f>Seznam!#REF!</f>
        <v>#REF!</v>
      </c>
      <c r="D15" s="85" t="e">
        <f>Seznam!#REF!</f>
        <v>#REF!</v>
      </c>
      <c r="E15" s="101" t="e">
        <f>Seznam!#REF!</f>
        <v>#REF!</v>
      </c>
      <c r="F15" s="182" t="e">
        <f>Seznam!#REF!</f>
        <v>#REF!</v>
      </c>
      <c r="G15" s="102">
        <f>'Z8'!X9</f>
        <v>1.3</v>
      </c>
      <c r="H15" s="103">
        <f>'Z8'!Y9</f>
        <v>2.0499999999999998</v>
      </c>
      <c r="I15" s="102">
        <f>'Z8'!Z9</f>
        <v>0</v>
      </c>
      <c r="J15" s="104">
        <f>'Z8'!AA9</f>
        <v>3.3499999999999996</v>
      </c>
      <c r="K15" s="113" t="str">
        <f>'Z8'!W31</f>
        <v>obruč</v>
      </c>
      <c r="L15" s="102">
        <f>'Z8'!X31</f>
        <v>1.4</v>
      </c>
      <c r="M15" s="103">
        <f>'Z8'!Y31</f>
        <v>2.5000000000000004</v>
      </c>
      <c r="N15" s="102">
        <f>'Z8'!Z31</f>
        <v>0</v>
      </c>
      <c r="O15" s="104">
        <f>'Z8'!AA31</f>
        <v>3.9000000000000004</v>
      </c>
      <c r="P15" s="295">
        <f>'Z8'!AB31</f>
        <v>7.25</v>
      </c>
    </row>
    <row r="16" spans="1:16" s="100" customFormat="1" ht="16.5">
      <c r="A16" s="182">
        <v>3</v>
      </c>
      <c r="B16" s="182" t="e">
        <f>Seznam!#REF!</f>
        <v>#REF!</v>
      </c>
      <c r="C16" s="183" t="e">
        <f>Seznam!#REF!</f>
        <v>#REF!</v>
      </c>
      <c r="D16" s="85" t="e">
        <f>Seznam!#REF!</f>
        <v>#REF!</v>
      </c>
      <c r="E16" s="101" t="e">
        <f>Seznam!#REF!</f>
        <v>#REF!</v>
      </c>
      <c r="F16" s="182" t="e">
        <f>Seznam!#REF!</f>
        <v>#REF!</v>
      </c>
      <c r="G16" s="102">
        <f>'Z8'!X25</f>
        <v>0.7</v>
      </c>
      <c r="H16" s="103">
        <f>'Z8'!Y25</f>
        <v>2.0499999999999998</v>
      </c>
      <c r="I16" s="102">
        <f>'Z8'!Z25</f>
        <v>0</v>
      </c>
      <c r="J16" s="104">
        <f>'Z8'!AA25</f>
        <v>2.75</v>
      </c>
      <c r="K16" s="113" t="str">
        <f>'Z8'!W47</f>
        <v>míč</v>
      </c>
      <c r="L16" s="102">
        <f>'Z8'!X47</f>
        <v>1.2999999999999998</v>
      </c>
      <c r="M16" s="103">
        <f>'Z8'!Y47</f>
        <v>3.4000000000000004</v>
      </c>
      <c r="N16" s="102">
        <f>'Z8'!Z47</f>
        <v>0</v>
      </c>
      <c r="O16" s="104">
        <f>'Z8'!AA47</f>
        <v>4.7</v>
      </c>
      <c r="P16" s="295">
        <f>'Z8'!AB47</f>
        <v>7.45</v>
      </c>
    </row>
    <row r="17" spans="1:16" s="100" customFormat="1" ht="16.5">
      <c r="A17" s="182">
        <v>4</v>
      </c>
      <c r="B17" s="182" t="e">
        <f>Seznam!#REF!</f>
        <v>#REF!</v>
      </c>
      <c r="C17" s="183" t="e">
        <f>Seznam!#REF!</f>
        <v>#REF!</v>
      </c>
      <c r="D17" s="85" t="e">
        <f>Seznam!#REF!</f>
        <v>#REF!</v>
      </c>
      <c r="E17" s="101" t="e">
        <f>Seznam!#REF!</f>
        <v>#REF!</v>
      </c>
      <c r="F17" s="182" t="e">
        <f>Seznam!#REF!</f>
        <v>#REF!</v>
      </c>
      <c r="G17" s="102" t="e">
        <f>'Z8'!#REF!</f>
        <v>#REF!</v>
      </c>
      <c r="H17" s="103" t="e">
        <f>'Z8'!#REF!</f>
        <v>#REF!</v>
      </c>
      <c r="I17" s="102" t="e">
        <f>'Z8'!#REF!</f>
        <v>#REF!</v>
      </c>
      <c r="J17" s="104" t="e">
        <f>'Z8'!#REF!</f>
        <v>#REF!</v>
      </c>
      <c r="K17" s="113" t="e">
        <f>'Z8'!#REF!</f>
        <v>#REF!</v>
      </c>
      <c r="L17" s="102" t="e">
        <f>'Z8'!#REF!</f>
        <v>#REF!</v>
      </c>
      <c r="M17" s="103" t="e">
        <f>'Z8'!#REF!</f>
        <v>#REF!</v>
      </c>
      <c r="N17" s="102" t="e">
        <f>'Z8'!#REF!</f>
        <v>#REF!</v>
      </c>
      <c r="O17" s="104" t="e">
        <f>'Z8'!#REF!</f>
        <v>#REF!</v>
      </c>
      <c r="P17" s="295" t="e">
        <f>'Z8'!#REF!</f>
        <v>#REF!</v>
      </c>
    </row>
    <row r="18" spans="1:16" s="100" customFormat="1" ht="16.5">
      <c r="A18" s="182">
        <v>5</v>
      </c>
      <c r="B18" s="182" t="e">
        <f>Seznam!#REF!</f>
        <v>#REF!</v>
      </c>
      <c r="C18" s="183" t="e">
        <f>Seznam!#REF!</f>
        <v>#REF!</v>
      </c>
      <c r="D18" s="85" t="e">
        <f>Seznam!#REF!</f>
        <v>#REF!</v>
      </c>
      <c r="E18" s="101" t="e">
        <f>Seznam!#REF!</f>
        <v>#REF!</v>
      </c>
      <c r="F18" s="182" t="e">
        <f>Seznam!#REF!</f>
        <v>#REF!</v>
      </c>
      <c r="G18" s="102" t="e">
        <f>'Z8'!#REF!</f>
        <v>#REF!</v>
      </c>
      <c r="H18" s="103" t="e">
        <f>'Z8'!#REF!</f>
        <v>#REF!</v>
      </c>
      <c r="I18" s="102" t="e">
        <f>'Z8'!#REF!</f>
        <v>#REF!</v>
      </c>
      <c r="J18" s="104" t="e">
        <f>'Z8'!#REF!</f>
        <v>#REF!</v>
      </c>
      <c r="K18" s="113" t="e">
        <f>'Z8'!#REF!</f>
        <v>#REF!</v>
      </c>
      <c r="L18" s="102" t="e">
        <f>'Z8'!#REF!</f>
        <v>#REF!</v>
      </c>
      <c r="M18" s="103" t="e">
        <f>'Z8'!#REF!</f>
        <v>#REF!</v>
      </c>
      <c r="N18" s="102" t="e">
        <f>'Z8'!#REF!</f>
        <v>#REF!</v>
      </c>
      <c r="O18" s="104" t="e">
        <f>'Z8'!#REF!</f>
        <v>#REF!</v>
      </c>
      <c r="P18" s="295" t="e">
        <f>'Z8'!#REF!</f>
        <v>#REF!</v>
      </c>
    </row>
    <row r="19" spans="1:16" s="100" customFormat="1" ht="16.5">
      <c r="A19" s="182">
        <v>6</v>
      </c>
      <c r="B19" s="182" t="e">
        <f>Seznam!#REF!</f>
        <v>#REF!</v>
      </c>
      <c r="C19" s="183" t="e">
        <f>Seznam!#REF!</f>
        <v>#REF!</v>
      </c>
      <c r="D19" s="85" t="e">
        <f>Seznam!#REF!</f>
        <v>#REF!</v>
      </c>
      <c r="E19" s="101" t="e">
        <f>Seznam!#REF!</f>
        <v>#REF!</v>
      </c>
      <c r="F19" s="182" t="e">
        <f>Seznam!#REF!</f>
        <v>#REF!</v>
      </c>
      <c r="G19" s="102" t="e">
        <f>'Z8'!#REF!</f>
        <v>#REF!</v>
      </c>
      <c r="H19" s="103" t="e">
        <f>'Z8'!#REF!</f>
        <v>#REF!</v>
      </c>
      <c r="I19" s="102" t="e">
        <f>'Z8'!#REF!</f>
        <v>#REF!</v>
      </c>
      <c r="J19" s="104" t="e">
        <f>'Z8'!#REF!</f>
        <v>#REF!</v>
      </c>
      <c r="K19" s="113" t="e">
        <f>'Z8'!#REF!</f>
        <v>#REF!</v>
      </c>
      <c r="L19" s="102" t="e">
        <f>'Z8'!#REF!</f>
        <v>#REF!</v>
      </c>
      <c r="M19" s="103" t="e">
        <f>'Z8'!#REF!</f>
        <v>#REF!</v>
      </c>
      <c r="N19" s="102" t="e">
        <f>'Z8'!#REF!</f>
        <v>#REF!</v>
      </c>
      <c r="O19" s="104" t="e">
        <f>'Z8'!#REF!</f>
        <v>#REF!</v>
      </c>
      <c r="P19" s="295" t="e">
        <f>'Z8'!#REF!</f>
        <v>#REF!</v>
      </c>
    </row>
    <row r="20" spans="1:16" s="100" customFormat="1" ht="16.5">
      <c r="A20" s="182">
        <v>7</v>
      </c>
      <c r="B20" s="182" t="e">
        <f>Seznam!#REF!</f>
        <v>#REF!</v>
      </c>
      <c r="C20" s="183" t="e">
        <f>Seznam!#REF!</f>
        <v>#REF!</v>
      </c>
      <c r="D20" s="85" t="e">
        <f>Seznam!#REF!</f>
        <v>#REF!</v>
      </c>
      <c r="E20" s="101" t="e">
        <f>Seznam!#REF!</f>
        <v>#REF!</v>
      </c>
      <c r="F20" s="182" t="e">
        <f>Seznam!#REF!</f>
        <v>#REF!</v>
      </c>
      <c r="G20" s="102" t="e">
        <f>'Z8'!#REF!</f>
        <v>#REF!</v>
      </c>
      <c r="H20" s="103" t="e">
        <f>'Z8'!#REF!</f>
        <v>#REF!</v>
      </c>
      <c r="I20" s="102" t="e">
        <f>'Z8'!#REF!</f>
        <v>#REF!</v>
      </c>
      <c r="J20" s="104" t="e">
        <f>'Z8'!#REF!</f>
        <v>#REF!</v>
      </c>
      <c r="K20" s="113" t="e">
        <f>'Z8'!#REF!</f>
        <v>#REF!</v>
      </c>
      <c r="L20" s="102" t="e">
        <f>'Z8'!#REF!</f>
        <v>#REF!</v>
      </c>
      <c r="M20" s="103" t="e">
        <f>'Z8'!#REF!</f>
        <v>#REF!</v>
      </c>
      <c r="N20" s="102" t="e">
        <f>'Z8'!#REF!</f>
        <v>#REF!</v>
      </c>
      <c r="O20" s="104" t="e">
        <f>'Z8'!#REF!</f>
        <v>#REF!</v>
      </c>
      <c r="P20" s="295" t="e">
        <f>'Z8'!#REF!</f>
        <v>#REF!</v>
      </c>
    </row>
    <row r="21" spans="1:16" s="100" customFormat="1" ht="16.5">
      <c r="A21" s="182">
        <v>8</v>
      </c>
      <c r="B21" s="182" t="e">
        <f>Seznam!#REF!</f>
        <v>#REF!</v>
      </c>
      <c r="C21" s="183" t="e">
        <f>Seznam!#REF!</f>
        <v>#REF!</v>
      </c>
      <c r="D21" s="85" t="e">
        <f>Seznam!#REF!</f>
        <v>#REF!</v>
      </c>
      <c r="E21" s="101" t="e">
        <f>Seznam!#REF!</f>
        <v>#REF!</v>
      </c>
      <c r="F21" s="182" t="e">
        <f>Seznam!#REF!</f>
        <v>#REF!</v>
      </c>
      <c r="G21" s="102" t="e">
        <f>'Z8'!#REF!</f>
        <v>#REF!</v>
      </c>
      <c r="H21" s="103" t="e">
        <f>'Z8'!#REF!</f>
        <v>#REF!</v>
      </c>
      <c r="I21" s="102" t="e">
        <f>'Z8'!#REF!</f>
        <v>#REF!</v>
      </c>
      <c r="J21" s="104" t="e">
        <f>'Z8'!#REF!</f>
        <v>#REF!</v>
      </c>
      <c r="K21" s="113" t="e">
        <f>'Z8'!#REF!</f>
        <v>#REF!</v>
      </c>
      <c r="L21" s="102" t="e">
        <f>'Z8'!#REF!</f>
        <v>#REF!</v>
      </c>
      <c r="M21" s="103" t="e">
        <f>'Z8'!#REF!</f>
        <v>#REF!</v>
      </c>
      <c r="N21" s="102" t="e">
        <f>'Z8'!#REF!</f>
        <v>#REF!</v>
      </c>
      <c r="O21" s="104" t="e">
        <f>'Z8'!#REF!</f>
        <v>#REF!</v>
      </c>
      <c r="P21" s="295" t="e">
        <f>'Z8'!#REF!</f>
        <v>#REF!</v>
      </c>
    </row>
    <row r="22" spans="1:16" s="100" customFormat="1" ht="16.5">
      <c r="A22" s="182">
        <v>9</v>
      </c>
      <c r="B22" s="182" t="e">
        <f>Seznam!#REF!</f>
        <v>#REF!</v>
      </c>
      <c r="C22" s="183" t="e">
        <f>Seznam!#REF!</f>
        <v>#REF!</v>
      </c>
      <c r="D22" s="85" t="e">
        <f>Seznam!#REF!</f>
        <v>#REF!</v>
      </c>
      <c r="E22" s="101" t="e">
        <f>Seznam!#REF!</f>
        <v>#REF!</v>
      </c>
      <c r="F22" s="182" t="e">
        <f>Seznam!#REF!</f>
        <v>#REF!</v>
      </c>
      <c r="G22" s="102" t="e">
        <f>'Z8'!#REF!</f>
        <v>#REF!</v>
      </c>
      <c r="H22" s="103" t="e">
        <f>'Z8'!#REF!</f>
        <v>#REF!</v>
      </c>
      <c r="I22" s="102" t="e">
        <f>'Z8'!#REF!</f>
        <v>#REF!</v>
      </c>
      <c r="J22" s="104" t="e">
        <f>'Z8'!#REF!</f>
        <v>#REF!</v>
      </c>
      <c r="K22" s="113" t="e">
        <f>'Z8'!#REF!</f>
        <v>#REF!</v>
      </c>
      <c r="L22" s="102" t="e">
        <f>'Z8'!#REF!</f>
        <v>#REF!</v>
      </c>
      <c r="M22" s="103" t="e">
        <f>'Z8'!#REF!</f>
        <v>#REF!</v>
      </c>
      <c r="N22" s="102" t="e">
        <f>'Z8'!#REF!</f>
        <v>#REF!</v>
      </c>
      <c r="O22" s="104" t="e">
        <f>'Z8'!#REF!</f>
        <v>#REF!</v>
      </c>
      <c r="P22" s="295" t="e">
        <f>'Z8'!#REF!</f>
        <v>#REF!</v>
      </c>
    </row>
    <row r="23" spans="1:16" s="100" customFormat="1" ht="16.5">
      <c r="A23" s="182">
        <v>10</v>
      </c>
      <c r="B23" s="182" t="e">
        <f>Seznam!#REF!</f>
        <v>#REF!</v>
      </c>
      <c r="C23" s="183" t="e">
        <f>Seznam!#REF!</f>
        <v>#REF!</v>
      </c>
      <c r="D23" s="85" t="e">
        <f>Seznam!#REF!</f>
        <v>#REF!</v>
      </c>
      <c r="E23" s="101" t="e">
        <f>Seznam!#REF!</f>
        <v>#REF!</v>
      </c>
      <c r="F23" s="182" t="e">
        <f>Seznam!#REF!</f>
        <v>#REF!</v>
      </c>
      <c r="G23" s="102" t="e">
        <f>'Z8'!#REF!</f>
        <v>#REF!</v>
      </c>
      <c r="H23" s="103" t="e">
        <f>'Z8'!#REF!</f>
        <v>#REF!</v>
      </c>
      <c r="I23" s="102" t="e">
        <f>'Z8'!#REF!</f>
        <v>#REF!</v>
      </c>
      <c r="J23" s="104" t="e">
        <f>'Z8'!#REF!</f>
        <v>#REF!</v>
      </c>
      <c r="K23" s="113" t="e">
        <f>'Z8'!#REF!</f>
        <v>#REF!</v>
      </c>
      <c r="L23" s="102" t="e">
        <f>'Z8'!#REF!</f>
        <v>#REF!</v>
      </c>
      <c r="M23" s="103" t="e">
        <f>'Z8'!#REF!</f>
        <v>#REF!</v>
      </c>
      <c r="N23" s="102" t="e">
        <f>'Z8'!#REF!</f>
        <v>#REF!</v>
      </c>
      <c r="O23" s="104" t="e">
        <f>'Z8'!#REF!</f>
        <v>#REF!</v>
      </c>
      <c r="P23" s="295" t="e">
        <f>'Z8'!#REF!</f>
        <v>#REF!</v>
      </c>
    </row>
    <row r="24" spans="1:16" s="100" customFormat="1" ht="16.5">
      <c r="A24" s="182">
        <v>11</v>
      </c>
      <c r="B24" s="182" t="e">
        <f>Seznam!#REF!</f>
        <v>#REF!</v>
      </c>
      <c r="C24" s="183" t="e">
        <f>Seznam!#REF!</f>
        <v>#REF!</v>
      </c>
      <c r="D24" s="85" t="e">
        <f>Seznam!#REF!</f>
        <v>#REF!</v>
      </c>
      <c r="E24" s="101" t="e">
        <f>Seznam!#REF!</f>
        <v>#REF!</v>
      </c>
      <c r="F24" s="182" t="e">
        <f>Seznam!#REF!</f>
        <v>#REF!</v>
      </c>
      <c r="G24" s="102" t="e">
        <f>'Z8'!#REF!</f>
        <v>#REF!</v>
      </c>
      <c r="H24" s="103" t="e">
        <f>'Z8'!#REF!</f>
        <v>#REF!</v>
      </c>
      <c r="I24" s="102" t="e">
        <f>'Z8'!#REF!</f>
        <v>#REF!</v>
      </c>
      <c r="J24" s="104" t="e">
        <f>'Z8'!#REF!</f>
        <v>#REF!</v>
      </c>
      <c r="K24" s="113" t="e">
        <f>'Z8'!#REF!</f>
        <v>#REF!</v>
      </c>
      <c r="L24" s="102" t="e">
        <f>'Z8'!#REF!</f>
        <v>#REF!</v>
      </c>
      <c r="M24" s="103" t="e">
        <f>'Z8'!#REF!</f>
        <v>#REF!</v>
      </c>
      <c r="N24" s="102" t="e">
        <f>'Z8'!#REF!</f>
        <v>#REF!</v>
      </c>
      <c r="O24" s="104" t="e">
        <f>'Z8'!#REF!</f>
        <v>#REF!</v>
      </c>
      <c r="P24" s="295" t="e">
        <f>'Z8'!#REF!</f>
        <v>#REF!</v>
      </c>
    </row>
    <row r="25" spans="1:16" s="100" customFormat="1" ht="17.25" thickBot="1">
      <c r="A25" s="184">
        <v>12</v>
      </c>
      <c r="B25" s="184" t="e">
        <f>Seznam!#REF!</f>
        <v>#REF!</v>
      </c>
      <c r="C25" s="185" t="e">
        <f>Seznam!#REF!</f>
        <v>#REF!</v>
      </c>
      <c r="D25" s="186" t="e">
        <f>Seznam!#REF!</f>
        <v>#REF!</v>
      </c>
      <c r="E25" s="187" t="e">
        <f>Seznam!#REF!</f>
        <v>#REF!</v>
      </c>
      <c r="F25" s="184" t="e">
        <f>Seznam!#REF!</f>
        <v>#REF!</v>
      </c>
      <c r="G25" s="105">
        <f>'Z8'!X26</f>
        <v>1</v>
      </c>
      <c r="H25" s="69">
        <f>'Z8'!Y26</f>
        <v>3.8499999999999996</v>
      </c>
      <c r="I25" s="105">
        <f>'Z8'!Z26</f>
        <v>0</v>
      </c>
      <c r="J25" s="106">
        <f>'Z8'!AA26</f>
        <v>4.8499999999999996</v>
      </c>
      <c r="K25" s="114" t="str">
        <f>'Z8'!W48</f>
        <v>míč</v>
      </c>
      <c r="L25" s="105">
        <f>'Z8'!X48</f>
        <v>0.7</v>
      </c>
      <c r="M25" s="69">
        <f>'Z8'!Y48</f>
        <v>1.9000000000000004</v>
      </c>
      <c r="N25" s="105">
        <f>'Z8'!Z48</f>
        <v>0</v>
      </c>
      <c r="O25" s="106">
        <f>'Z8'!AA48</f>
        <v>2.6000000000000005</v>
      </c>
      <c r="P25" s="297">
        <f>'Z8'!AB48</f>
        <v>7.45</v>
      </c>
    </row>
    <row r="26" spans="1:16" ht="15.75" thickTop="1"/>
  </sheetData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"/>
  <sheetViews>
    <sheetView workbookViewId="0">
      <selection activeCell="A32" sqref="A32:XFD32"/>
    </sheetView>
  </sheetViews>
  <sheetFormatPr defaultRowHeight="12.75"/>
  <cols>
    <col min="1" max="1" width="11.140625" customWidth="1"/>
    <col min="2" max="2" width="28.140625" customWidth="1"/>
    <col min="3" max="3" width="9.5703125" customWidth="1"/>
    <col min="4" max="4" width="30.42578125" customWidth="1"/>
    <col min="5" max="5" width="7.42578125" customWidth="1"/>
    <col min="6" max="6" width="7.7109375" customWidth="1"/>
    <col min="7" max="7" width="7" customWidth="1"/>
    <col min="8" max="8" width="8" customWidth="1"/>
    <col min="9" max="9" width="9.140625" customWidth="1"/>
    <col min="10" max="10" width="12.5703125" customWidth="1"/>
  </cols>
  <sheetData>
    <row r="2" spans="1:10" ht="22.5">
      <c r="A2" s="1" t="s">
        <v>1052</v>
      </c>
      <c r="B2" s="4"/>
      <c r="C2" s="1"/>
      <c r="D2" s="427" t="s">
        <v>1410</v>
      </c>
      <c r="E2" s="427"/>
      <c r="F2" s="427"/>
      <c r="G2" s="115"/>
      <c r="H2" s="115"/>
      <c r="I2" s="426" t="s">
        <v>1411</v>
      </c>
      <c r="J2" s="426"/>
    </row>
    <row r="3" spans="1:10" ht="22.5">
      <c r="A3" s="1"/>
      <c r="B3" s="4"/>
      <c r="C3" s="1"/>
      <c r="D3" s="115"/>
      <c r="E3" s="115"/>
      <c r="F3" s="115"/>
      <c r="G3" s="115"/>
      <c r="H3" s="115"/>
      <c r="I3" s="115"/>
      <c r="J3" s="116" t="s">
        <v>197</v>
      </c>
    </row>
    <row r="5" spans="1:10" ht="23.25" thickBot="1">
      <c r="A5" s="117" t="s">
        <v>1423</v>
      </c>
      <c r="B5" s="1"/>
      <c r="C5" s="4"/>
      <c r="D5" s="8"/>
      <c r="E5" s="8"/>
      <c r="F5" s="4"/>
      <c r="G5" s="1"/>
      <c r="H5" s="1"/>
      <c r="I5" s="1"/>
      <c r="J5" s="1"/>
    </row>
    <row r="6" spans="1:10" ht="16.5" thickTop="1">
      <c r="A6" s="435" t="s">
        <v>0</v>
      </c>
      <c r="B6" s="428" t="s">
        <v>1</v>
      </c>
      <c r="C6" s="438" t="s">
        <v>2</v>
      </c>
      <c r="D6" s="430" t="s">
        <v>3</v>
      </c>
      <c r="E6" s="424" t="s">
        <v>4</v>
      </c>
      <c r="F6" s="428" t="s">
        <v>1036</v>
      </c>
      <c r="G6" s="429">
        <v>0</v>
      </c>
      <c r="H6" s="429">
        <v>0</v>
      </c>
      <c r="I6" s="430">
        <v>0</v>
      </c>
      <c r="J6" s="431" t="s">
        <v>1053</v>
      </c>
    </row>
    <row r="7" spans="1:10" ht="16.5" thickBot="1">
      <c r="A7" s="436">
        <v>0</v>
      </c>
      <c r="B7" s="437">
        <v>0</v>
      </c>
      <c r="C7" s="439">
        <v>0</v>
      </c>
      <c r="D7" s="440">
        <v>0</v>
      </c>
      <c r="E7" s="425">
        <v>0</v>
      </c>
      <c r="F7" s="119" t="s">
        <v>8</v>
      </c>
      <c r="G7" s="119" t="s">
        <v>11</v>
      </c>
      <c r="H7" s="119" t="s">
        <v>5</v>
      </c>
      <c r="I7" s="419" t="s">
        <v>6</v>
      </c>
      <c r="J7" s="432"/>
    </row>
    <row r="8" spans="1:10" ht="31.5" customHeight="1" thickTop="1">
      <c r="A8" s="263">
        <f>Seznam!B19</f>
        <v>1</v>
      </c>
      <c r="B8" s="264" t="str">
        <f>Seznam!C19</f>
        <v>Dimitrová Barbora</v>
      </c>
      <c r="C8" s="122">
        <f>Seznam!D19</f>
        <v>2010</v>
      </c>
      <c r="D8" s="265" t="str">
        <f>Seznam!E19</f>
        <v>SKMG Chodov Praha</v>
      </c>
      <c r="E8" s="180" t="str">
        <f>Seznam!F19</f>
        <v>CZE</v>
      </c>
      <c r="F8" s="266"/>
      <c r="G8" s="267"/>
      <c r="H8" s="267"/>
      <c r="I8" s="268"/>
      <c r="J8" s="269"/>
    </row>
    <row r="9" spans="1:10" ht="31.5" customHeight="1">
      <c r="A9" s="263">
        <f>Seznam!B20</f>
        <v>3</v>
      </c>
      <c r="B9" s="264" t="str">
        <f>Seznam!C20</f>
        <v>Kloboučníková Gabriela</v>
      </c>
      <c r="C9" s="122">
        <f>Seznam!D20</f>
        <v>2010</v>
      </c>
      <c r="D9" s="265" t="str">
        <f>Seznam!E20</f>
        <v>TJSK PRAGUE</v>
      </c>
      <c r="E9" s="180" t="str">
        <f>Seznam!F20</f>
        <v>CZE</v>
      </c>
      <c r="F9" s="266"/>
      <c r="G9" s="267"/>
      <c r="H9" s="267"/>
      <c r="I9" s="268"/>
      <c r="J9" s="269"/>
    </row>
    <row r="10" spans="1:10" ht="31.5" customHeight="1">
      <c r="A10" s="263">
        <f>Seznam!B21</f>
        <v>4</v>
      </c>
      <c r="B10" s="264" t="str">
        <f>Seznam!C21</f>
        <v>Pravdová Jitka</v>
      </c>
      <c r="C10" s="122">
        <f>Seznam!D21</f>
        <v>2010</v>
      </c>
      <c r="D10" s="265" t="str">
        <f>Seznam!E21</f>
        <v xml:space="preserve">SKMG Máj České Budějovice </v>
      </c>
      <c r="E10" s="180" t="str">
        <f>Seznam!F21</f>
        <v>CZE</v>
      </c>
      <c r="F10" s="266"/>
      <c r="G10" s="267"/>
      <c r="H10" s="267"/>
      <c r="I10" s="268"/>
      <c r="J10" s="269"/>
    </row>
    <row r="11" spans="1:10" ht="31.5" customHeight="1">
      <c r="A11" s="263">
        <f>Seznam!B22</f>
        <v>5</v>
      </c>
      <c r="B11" s="264" t="str">
        <f>Seznam!C22</f>
        <v>Juszczykowska Julia</v>
      </c>
      <c r="C11" s="122">
        <f>Seznam!D22</f>
        <v>2010</v>
      </c>
      <c r="D11" s="265" t="str">
        <f>Seznam!E22</f>
        <v>UKS Lodz Polsko</v>
      </c>
      <c r="E11" s="180" t="str">
        <f>Seznam!F22</f>
        <v>POL</v>
      </c>
      <c r="F11" s="266"/>
      <c r="G11" s="267"/>
      <c r="H11" s="267"/>
      <c r="I11" s="268"/>
      <c r="J11" s="269"/>
    </row>
    <row r="12" spans="1:10" ht="31.5" customHeight="1">
      <c r="A12" s="263">
        <f>Seznam!B23</f>
        <v>6</v>
      </c>
      <c r="B12" s="264" t="str">
        <f>Seznam!C23</f>
        <v>Bubeníčková Erika</v>
      </c>
      <c r="C12" s="122">
        <f>Seznam!D23</f>
        <v>2010</v>
      </c>
      <c r="D12" s="265" t="str">
        <f>Seznam!E23</f>
        <v>SK Triumf Praha</v>
      </c>
      <c r="E12" s="180" t="str">
        <f>Seznam!F23</f>
        <v>CZE</v>
      </c>
      <c r="F12" s="266"/>
      <c r="G12" s="267"/>
      <c r="H12" s="267"/>
      <c r="I12" s="268"/>
      <c r="J12" s="269"/>
    </row>
    <row r="13" spans="1:10" ht="31.5" customHeight="1">
      <c r="A13" s="263">
        <f>Seznam!B24</f>
        <v>8</v>
      </c>
      <c r="B13" s="264" t="str">
        <f>Seznam!C24</f>
        <v>Pindurová Eliška</v>
      </c>
      <c r="C13" s="122">
        <f>Seznam!D24</f>
        <v>2010</v>
      </c>
      <c r="D13" s="265" t="str">
        <f>Seznam!E24</f>
        <v xml:space="preserve">SKMG Máj České Budějovice </v>
      </c>
      <c r="E13" s="180" t="str">
        <f>Seznam!F24</f>
        <v>CZE</v>
      </c>
      <c r="F13" s="266"/>
      <c r="G13" s="267"/>
      <c r="H13" s="267"/>
      <c r="I13" s="268"/>
      <c r="J13" s="269"/>
    </row>
    <row r="14" spans="1:10" ht="31.5" customHeight="1">
      <c r="A14" s="263">
        <f>Seznam!B25</f>
        <v>9</v>
      </c>
      <c r="B14" s="264" t="str">
        <f>Seznam!C25</f>
        <v>Smějová Liliana</v>
      </c>
      <c r="C14" s="122">
        <f>Seznam!D25</f>
        <v>2010</v>
      </c>
      <c r="D14" s="265" t="str">
        <f>Seznam!E25</f>
        <v>TJ Hostivař Praha</v>
      </c>
      <c r="E14" s="180" t="str">
        <f>Seznam!F25</f>
        <v>CZE</v>
      </c>
      <c r="F14" s="266"/>
      <c r="G14" s="267"/>
      <c r="H14" s="267"/>
      <c r="I14" s="268"/>
      <c r="J14" s="269"/>
    </row>
    <row r="15" spans="1:10" ht="31.5" customHeight="1">
      <c r="A15" s="263">
        <f>Seznam!B26</f>
        <v>10</v>
      </c>
      <c r="B15" s="264" t="str">
        <f>Seznam!C26</f>
        <v>Pitrunová Marie</v>
      </c>
      <c r="C15" s="122">
        <f>Seznam!D26</f>
        <v>2010</v>
      </c>
      <c r="D15" s="265" t="str">
        <f>Seznam!E26</f>
        <v>RG ESPRIT Jihlava</v>
      </c>
      <c r="E15" s="180" t="str">
        <f>Seznam!F26</f>
        <v>CZE</v>
      </c>
      <c r="F15" s="266"/>
      <c r="G15" s="267"/>
      <c r="H15" s="267"/>
      <c r="I15" s="268"/>
      <c r="J15" s="269"/>
    </row>
    <row r="16" spans="1:10" ht="31.5" customHeight="1">
      <c r="A16" s="263">
        <f>Seznam!B27</f>
        <v>11</v>
      </c>
      <c r="B16" s="264" t="str">
        <f>Seznam!C27</f>
        <v>Bromová Karolína</v>
      </c>
      <c r="C16" s="122">
        <f>Seznam!D27</f>
        <v>2010</v>
      </c>
      <c r="D16" s="265" t="str">
        <f>Seznam!E27</f>
        <v>RG Proactive Milevsko</v>
      </c>
      <c r="E16" s="180" t="str">
        <f>Seznam!F27</f>
        <v>CZE</v>
      </c>
      <c r="F16" s="266"/>
      <c r="G16" s="267"/>
      <c r="H16" s="267"/>
      <c r="I16" s="268"/>
      <c r="J16" s="269"/>
    </row>
    <row r="17" spans="1:10" ht="31.5" customHeight="1">
      <c r="A17" s="263">
        <f>Seznam!B28</f>
        <v>12</v>
      </c>
      <c r="B17" s="264" t="str">
        <f>Seznam!C28</f>
        <v>Kaplanová Dorota</v>
      </c>
      <c r="C17" s="122">
        <f>Seznam!D28</f>
        <v>2010</v>
      </c>
      <c r="D17" s="265" t="str">
        <f>Seznam!E28</f>
        <v>RGC Karlovy Vary</v>
      </c>
      <c r="E17" s="180" t="str">
        <f>Seznam!F28</f>
        <v>CZE</v>
      </c>
      <c r="F17" s="266"/>
      <c r="G17" s="267"/>
      <c r="H17" s="267"/>
      <c r="I17" s="268"/>
      <c r="J17" s="269"/>
    </row>
    <row r="18" spans="1:10" ht="31.5" customHeight="1">
      <c r="A18" s="263">
        <f>Seznam!B29</f>
        <v>13</v>
      </c>
      <c r="B18" s="264" t="str">
        <f>Seznam!C29</f>
        <v>Dalecká Anna</v>
      </c>
      <c r="C18" s="122">
        <f>Seznam!D29</f>
        <v>2010</v>
      </c>
      <c r="D18" s="265" t="str">
        <f>Seznam!E29</f>
        <v>TJ Bohemians Praha</v>
      </c>
      <c r="E18" s="180" t="str">
        <f>Seznam!F29</f>
        <v>CZE</v>
      </c>
      <c r="F18" s="266"/>
      <c r="G18" s="267"/>
      <c r="H18" s="267"/>
      <c r="I18" s="268"/>
      <c r="J18" s="269"/>
    </row>
    <row r="19" spans="1:10" ht="31.5" customHeight="1">
      <c r="A19" s="263">
        <f>Seznam!B30</f>
        <v>14</v>
      </c>
      <c r="B19" s="264" t="str">
        <f>Seznam!C30</f>
        <v>Fialová Karolína</v>
      </c>
      <c r="C19" s="122">
        <f>Seznam!D30</f>
        <v>2010</v>
      </c>
      <c r="D19" s="265" t="str">
        <f>Seznam!E30</f>
        <v>T.J. Sokol Plzeň IV</v>
      </c>
      <c r="E19" s="180" t="str">
        <f>Seznam!F30</f>
        <v>CZE</v>
      </c>
      <c r="F19" s="266"/>
      <c r="G19" s="267"/>
      <c r="H19" s="267"/>
      <c r="I19" s="268"/>
      <c r="J19" s="269"/>
    </row>
    <row r="20" spans="1:10" ht="31.5" customHeight="1">
      <c r="A20" s="263">
        <f>Seznam!B31</f>
        <v>15</v>
      </c>
      <c r="B20" s="264" t="str">
        <f>Seznam!C31</f>
        <v>Cuřínová Denisa</v>
      </c>
      <c r="C20" s="122">
        <f>Seznam!D31</f>
        <v>2010</v>
      </c>
      <c r="D20" s="265" t="str">
        <f>Seznam!E31</f>
        <v>GSK Tábor</v>
      </c>
      <c r="E20" s="180" t="str">
        <f>Seznam!F31</f>
        <v>CZE</v>
      </c>
      <c r="F20" s="266"/>
      <c r="G20" s="267"/>
      <c r="H20" s="267"/>
      <c r="I20" s="268"/>
      <c r="J20" s="269"/>
    </row>
    <row r="21" spans="1:10" ht="31.5" customHeight="1">
      <c r="A21" s="263">
        <f>Seznam!B32</f>
        <v>16</v>
      </c>
      <c r="B21" s="264" t="str">
        <f>Seznam!C32</f>
        <v>Demian Nikoletta</v>
      </c>
      <c r="C21" s="122">
        <f>Seznam!D32</f>
        <v>2010</v>
      </c>
      <c r="D21" s="265" t="str">
        <f>Seznam!E32</f>
        <v>SK Provo Brno</v>
      </c>
      <c r="E21" s="180" t="str">
        <f>Seznam!F32</f>
        <v>CZE</v>
      </c>
      <c r="F21" s="266"/>
      <c r="G21" s="267"/>
      <c r="H21" s="267"/>
      <c r="I21" s="268"/>
      <c r="J21" s="269"/>
    </row>
    <row r="22" spans="1:10" ht="31.5" customHeight="1">
      <c r="A22" s="263">
        <f>Seznam!B33</f>
        <v>17</v>
      </c>
      <c r="B22" s="264" t="str">
        <f>Seznam!C33</f>
        <v>Dorušková Anja</v>
      </c>
      <c r="C22" s="122">
        <f>Seznam!D33</f>
        <v>2010</v>
      </c>
      <c r="D22" s="265" t="str">
        <f>Seznam!E33</f>
        <v>TJ Bohemians Praha</v>
      </c>
      <c r="E22" s="180" t="str">
        <f>Seznam!F33</f>
        <v>CZE</v>
      </c>
      <c r="F22" s="266"/>
      <c r="G22" s="267"/>
      <c r="H22" s="267"/>
      <c r="I22" s="268"/>
      <c r="J22" s="269"/>
    </row>
    <row r="23" spans="1:10" ht="31.5" customHeight="1">
      <c r="A23" s="263">
        <f>Seznam!B34</f>
        <v>19</v>
      </c>
      <c r="B23" s="264" t="str">
        <f>Seznam!C34</f>
        <v>Hubená Ema</v>
      </c>
      <c r="C23" s="122">
        <f>Seznam!D34</f>
        <v>2010</v>
      </c>
      <c r="D23" s="265" t="str">
        <f>Seznam!E34</f>
        <v>TJSK PRAGUE</v>
      </c>
      <c r="E23" s="180" t="str">
        <f>Seznam!F34</f>
        <v>CZE</v>
      </c>
      <c r="F23" s="266"/>
      <c r="G23" s="267"/>
      <c r="H23" s="267"/>
      <c r="I23" s="268"/>
      <c r="J23" s="269"/>
    </row>
    <row r="24" spans="1:10" ht="31.5" customHeight="1">
      <c r="A24" s="263">
        <f>Seznam!B35</f>
        <v>20</v>
      </c>
      <c r="B24" s="264" t="str">
        <f>Seznam!C35</f>
        <v>Johanovská Eliška</v>
      </c>
      <c r="C24" s="122">
        <f>Seznam!D35</f>
        <v>2010</v>
      </c>
      <c r="D24" s="265" t="str">
        <f>Seznam!E35</f>
        <v>SK Triumf Praha</v>
      </c>
      <c r="E24" s="180" t="str">
        <f>Seznam!F35</f>
        <v>CZE</v>
      </c>
      <c r="F24" s="266"/>
      <c r="G24" s="267"/>
      <c r="H24" s="267"/>
      <c r="I24" s="268"/>
      <c r="J24" s="269"/>
    </row>
    <row r="25" spans="1:10" ht="31.5" customHeight="1">
      <c r="A25" s="263">
        <f>Seznam!B36</f>
        <v>21</v>
      </c>
      <c r="B25" s="264" t="str">
        <f>Seznam!C36</f>
        <v>Salchegger Mia</v>
      </c>
      <c r="C25" s="122">
        <f>Seznam!D36</f>
        <v>2010</v>
      </c>
      <c r="D25" s="265" t="str">
        <f>Seznam!E36</f>
        <v>Sportunion Rauris</v>
      </c>
      <c r="E25" s="180" t="str">
        <f>Seznam!F36</f>
        <v>AUT</v>
      </c>
      <c r="F25" s="266"/>
      <c r="G25" s="267"/>
      <c r="H25" s="267"/>
      <c r="I25" s="268"/>
      <c r="J25" s="269"/>
    </row>
    <row r="26" spans="1:10" ht="31.5" customHeight="1">
      <c r="A26" s="263">
        <f>Seznam!B37</f>
        <v>22</v>
      </c>
      <c r="B26" s="264" t="str">
        <f>Seznam!C37</f>
        <v>Widziszewska Hanna</v>
      </c>
      <c r="C26" s="122">
        <f>Seznam!D37</f>
        <v>2010</v>
      </c>
      <c r="D26" s="265" t="str">
        <f>Seznam!E37</f>
        <v>UKS Lodz Polsko</v>
      </c>
      <c r="E26" s="180" t="str">
        <f>Seznam!F37</f>
        <v>POL</v>
      </c>
      <c r="F26" s="266"/>
      <c r="G26" s="267"/>
      <c r="H26" s="267"/>
      <c r="I26" s="268"/>
      <c r="J26" s="269"/>
    </row>
    <row r="27" spans="1:10" ht="31.5" customHeight="1">
      <c r="A27" s="263">
        <f>Seznam!B38</f>
        <v>23</v>
      </c>
      <c r="B27" s="264" t="str">
        <f>Seznam!C38</f>
        <v>Gallinová Anna</v>
      </c>
      <c r="C27" s="122">
        <f>Seznam!D38</f>
        <v>2010</v>
      </c>
      <c r="D27" s="265" t="str">
        <f>Seznam!E38</f>
        <v xml:space="preserve">SKMG Máj České Budějovice </v>
      </c>
      <c r="E27" s="180" t="str">
        <f>Seznam!F38</f>
        <v>CZE</v>
      </c>
      <c r="F27" s="266"/>
      <c r="G27" s="267"/>
      <c r="H27" s="267"/>
      <c r="I27" s="268"/>
      <c r="J27" s="269"/>
    </row>
    <row r="28" spans="1:10" ht="31.5" customHeight="1">
      <c r="A28" s="263">
        <f>Seznam!B39</f>
        <v>24</v>
      </c>
      <c r="B28" s="264" t="str">
        <f>Seznam!C39</f>
        <v>Marešová Pavla</v>
      </c>
      <c r="C28" s="122">
        <f>Seznam!D39</f>
        <v>2010</v>
      </c>
      <c r="D28" s="265" t="str">
        <f>Seznam!E39</f>
        <v>TJ Sokol Bedřichov</v>
      </c>
      <c r="E28" s="180" t="str">
        <f>Seznam!F39</f>
        <v>CZE</v>
      </c>
      <c r="F28" s="266"/>
      <c r="G28" s="267"/>
      <c r="H28" s="267"/>
      <c r="I28" s="268"/>
      <c r="J28" s="269"/>
    </row>
    <row r="29" spans="1:10" ht="31.5" customHeight="1">
      <c r="A29" s="263">
        <f>Seznam!B40</f>
        <v>25</v>
      </c>
      <c r="B29" s="264" t="str">
        <f>Seznam!C40</f>
        <v>Markvartová Natálie</v>
      </c>
      <c r="C29" s="122">
        <f>Seznam!D40</f>
        <v>2010</v>
      </c>
      <c r="D29" s="265" t="str">
        <f>Seznam!E40</f>
        <v>TJ Bohemians Praha</v>
      </c>
      <c r="E29" s="180" t="str">
        <f>Seznam!F40</f>
        <v>CZE</v>
      </c>
      <c r="F29" s="266"/>
      <c r="G29" s="267"/>
      <c r="H29" s="267"/>
      <c r="I29" s="268"/>
      <c r="J29" s="269"/>
    </row>
    <row r="30" spans="1:10" ht="31.5" customHeight="1">
      <c r="A30" s="263">
        <f>Seznam!B41</f>
        <v>26</v>
      </c>
      <c r="B30" s="264" t="str">
        <f>Seznam!C41</f>
        <v>Kratochvílová Leontýna</v>
      </c>
      <c r="C30" s="122">
        <f>Seznam!D41</f>
        <v>2010</v>
      </c>
      <c r="D30" s="265" t="str">
        <f>Seznam!E41</f>
        <v>T.J. Sokol Plzeň IV</v>
      </c>
      <c r="E30" s="180" t="str">
        <f>Seznam!F41</f>
        <v>CZE</v>
      </c>
      <c r="F30" s="266"/>
      <c r="G30" s="267"/>
      <c r="H30" s="267"/>
      <c r="I30" s="268"/>
      <c r="J30" s="269"/>
    </row>
    <row r="31" spans="1:10" ht="31.5" customHeight="1">
      <c r="A31" s="263">
        <f>Seznam!B42</f>
        <v>27</v>
      </c>
      <c r="B31" s="264" t="str">
        <f>Seznam!C42</f>
        <v>Fedáková Johana</v>
      </c>
      <c r="C31" s="122">
        <f>Seznam!D42</f>
        <v>2010</v>
      </c>
      <c r="D31" s="265" t="str">
        <f>Seznam!E42</f>
        <v>TJ Sokol Bernartice</v>
      </c>
      <c r="E31" s="180" t="str">
        <f>Seznam!F42</f>
        <v>CZE</v>
      </c>
      <c r="F31" s="266"/>
      <c r="G31" s="267"/>
      <c r="H31" s="267"/>
      <c r="I31" s="268"/>
      <c r="J31" s="269"/>
    </row>
    <row r="32" spans="1:10" ht="31.5" customHeight="1">
      <c r="A32" s="263">
        <f>Seznam!B43</f>
        <v>29</v>
      </c>
      <c r="B32" s="264" t="str">
        <f>Seznam!C43</f>
        <v>Janoušová Mia</v>
      </c>
      <c r="C32" s="122">
        <f>Seznam!D43</f>
        <v>2010</v>
      </c>
      <c r="D32" s="265" t="str">
        <f>Seznam!E43</f>
        <v>TJSK PRAGUE</v>
      </c>
      <c r="E32" s="180" t="str">
        <f>Seznam!F43</f>
        <v>CZE</v>
      </c>
      <c r="F32" s="266"/>
      <c r="G32" s="267"/>
      <c r="H32" s="267"/>
      <c r="I32" s="268"/>
      <c r="J32" s="269"/>
    </row>
    <row r="33" spans="1:10" ht="31.5" customHeight="1">
      <c r="A33" s="263">
        <f>Seznam!B44</f>
        <v>30</v>
      </c>
      <c r="B33" s="264" t="str">
        <f>Seznam!C44</f>
        <v>Safadi Isabelle Sarah</v>
      </c>
      <c r="C33" s="122">
        <f>Seznam!D44</f>
        <v>2010</v>
      </c>
      <c r="D33" s="265" t="str">
        <f>Seznam!E44</f>
        <v>TJ Bohemians Praha</v>
      </c>
      <c r="E33" s="180" t="str">
        <f>Seznam!F44</f>
        <v>CZE</v>
      </c>
      <c r="F33" s="266"/>
      <c r="G33" s="267"/>
      <c r="H33" s="267"/>
      <c r="I33" s="268"/>
      <c r="J33" s="269"/>
    </row>
    <row r="34" spans="1:10" ht="31.5" customHeight="1">
      <c r="A34" s="263">
        <f>Seznam!B45</f>
        <v>31</v>
      </c>
      <c r="B34" s="264" t="str">
        <f>Seznam!C45</f>
        <v>Lebrušková Ema</v>
      </c>
      <c r="C34" s="122">
        <f>Seznam!D45</f>
        <v>2010</v>
      </c>
      <c r="D34" s="265" t="str">
        <f>Seznam!E45</f>
        <v>SK Jihlava</v>
      </c>
      <c r="E34" s="180" t="str">
        <f>Seznam!F45</f>
        <v>CZE</v>
      </c>
      <c r="F34" s="266"/>
      <c r="G34" s="267"/>
      <c r="H34" s="267"/>
      <c r="I34" s="268"/>
      <c r="J34" s="269"/>
    </row>
    <row r="35" spans="1:10" ht="31.5" customHeight="1" thickBot="1">
      <c r="A35" s="420">
        <f>Seznam!B46</f>
        <v>32</v>
      </c>
      <c r="B35" s="330" t="str">
        <f>Seznam!C46</f>
        <v>Fojtů Kateryna</v>
      </c>
      <c r="C35" s="123">
        <f>Seznam!D46</f>
        <v>2010</v>
      </c>
      <c r="D35" s="124" t="str">
        <f>Seznam!E46</f>
        <v>TJSK PRAGUE</v>
      </c>
      <c r="E35" s="411" t="str">
        <f>Seznam!F46</f>
        <v>CZE</v>
      </c>
      <c r="F35" s="412"/>
      <c r="G35" s="328"/>
      <c r="H35" s="328"/>
      <c r="I35" s="421"/>
      <c r="J35" s="422"/>
    </row>
    <row r="36" spans="1:10" ht="13.5" thickTop="1"/>
  </sheetData>
  <mergeCells count="9">
    <mergeCell ref="J6:J7"/>
    <mergeCell ref="D2:F2"/>
    <mergeCell ref="I2:J2"/>
    <mergeCell ref="A6:A7"/>
    <mergeCell ref="B6:B7"/>
    <mergeCell ref="C6:C7"/>
    <mergeCell ref="D6:D7"/>
    <mergeCell ref="E6:E7"/>
    <mergeCell ref="F6:I6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opLeftCell="A25" workbookViewId="0">
      <selection activeCell="A32" sqref="A32:XFD32"/>
    </sheetView>
  </sheetViews>
  <sheetFormatPr defaultRowHeight="12.75"/>
  <cols>
    <col min="1" max="1" width="10.7109375" customWidth="1"/>
    <col min="2" max="2" width="31" bestFit="1" customWidth="1"/>
    <col min="3" max="3" width="9" customWidth="1"/>
    <col min="4" max="4" width="51.28515625" bestFit="1" customWidth="1"/>
    <col min="5" max="5" width="5.5703125" style="272" bestFit="1" customWidth="1"/>
    <col min="6" max="13" width="10.7109375" style="32" customWidth="1"/>
    <col min="14" max="16" width="10.7109375" customWidth="1"/>
  </cols>
  <sheetData>
    <row r="1" spans="1:21" ht="22.5">
      <c r="A1" s="1" t="s">
        <v>1052</v>
      </c>
      <c r="C1" s="4"/>
      <c r="D1" s="427" t="str">
        <f>Název</f>
        <v>Milevský pohárek</v>
      </c>
      <c r="E1" s="427"/>
      <c r="F1" s="427"/>
      <c r="G1" s="427"/>
      <c r="H1" s="427"/>
      <c r="I1" s="427"/>
      <c r="J1" s="427"/>
      <c r="K1" s="427"/>
      <c r="M1" s="115"/>
      <c r="P1" s="116" t="str">
        <f>Datum</f>
        <v>5.května 2018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70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3" t="str">
        <f>_kat3</f>
        <v>4.kategorie - Naděje mladší, ročník 2009</v>
      </c>
      <c r="B3" s="143"/>
      <c r="C3" s="143"/>
      <c r="D3" s="143"/>
      <c r="E3" s="271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45" t="s">
        <v>0</v>
      </c>
      <c r="B4" s="429" t="s">
        <v>1</v>
      </c>
      <c r="C4" s="429" t="s">
        <v>2</v>
      </c>
      <c r="D4" s="430" t="s">
        <v>3</v>
      </c>
      <c r="E4" s="449" t="s">
        <v>4</v>
      </c>
      <c r="F4" s="451" t="str">
        <f>Kat3S1</f>
        <v>sestava bez náčiní</v>
      </c>
      <c r="G4" s="452"/>
      <c r="H4" s="452"/>
      <c r="I4" s="453"/>
      <c r="J4" s="451" t="str">
        <f>Kat3S2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03" t="s">
        <v>8</v>
      </c>
      <c r="G5" s="144" t="s">
        <v>11</v>
      </c>
      <c r="H5" s="144" t="s">
        <v>5</v>
      </c>
      <c r="I5" s="145" t="s">
        <v>6</v>
      </c>
      <c r="J5" s="130" t="s">
        <v>1050</v>
      </c>
      <c r="K5" s="144" t="s">
        <v>8</v>
      </c>
      <c r="L5" s="144" t="s">
        <v>11</v>
      </c>
      <c r="M5" s="144" t="s">
        <v>5</v>
      </c>
      <c r="N5" s="145" t="s">
        <v>6</v>
      </c>
      <c r="O5" s="442">
        <v>0</v>
      </c>
      <c r="P5" s="444">
        <v>0</v>
      </c>
    </row>
    <row r="6" spans="1:21" ht="32.1" customHeight="1" thickTop="1">
      <c r="A6" s="146">
        <f>Seznam!B47</f>
        <v>1</v>
      </c>
      <c r="B6" s="147" t="str">
        <f>Seznam!C47</f>
        <v>Marešová Veronika</v>
      </c>
      <c r="C6" s="120">
        <f>Seznam!D47</f>
        <v>2009</v>
      </c>
      <c r="D6" s="148" t="str">
        <f>Seznam!E47</f>
        <v>TJ Bohemians Praha</v>
      </c>
      <c r="E6" s="331" t="str">
        <f>Seznam!F47</f>
        <v>CZE</v>
      </c>
      <c r="F6" s="199"/>
      <c r="G6" s="149"/>
      <c r="H6" s="149"/>
      <c r="I6" s="150"/>
      <c r="J6" s="151"/>
      <c r="K6" s="149"/>
      <c r="L6" s="149"/>
      <c r="M6" s="149"/>
      <c r="N6" s="150"/>
      <c r="O6" s="152"/>
      <c r="P6" s="153"/>
    </row>
    <row r="7" spans="1:21" ht="32.1" customHeight="1">
      <c r="A7" s="131">
        <f>Seznam!B48</f>
        <v>3</v>
      </c>
      <c r="B7" s="132" t="str">
        <f>Seznam!C48</f>
        <v>Pavelcová Anežka</v>
      </c>
      <c r="C7" s="121">
        <f>Seznam!D48</f>
        <v>2009</v>
      </c>
      <c r="D7" s="133" t="str">
        <f>Seznam!E48</f>
        <v>SK GymŠarm Plzeň</v>
      </c>
      <c r="E7" s="332" t="str">
        <f>Seznam!F48</f>
        <v>CZE</v>
      </c>
      <c r="F7" s="200"/>
      <c r="G7" s="134"/>
      <c r="H7" s="134"/>
      <c r="I7" s="135"/>
      <c r="J7" s="154"/>
      <c r="K7" s="134"/>
      <c r="L7" s="134"/>
      <c r="M7" s="134"/>
      <c r="N7" s="135"/>
      <c r="O7" s="155"/>
      <c r="P7" s="136"/>
    </row>
    <row r="8" spans="1:21" ht="32.1" customHeight="1">
      <c r="A8" s="131">
        <f>Seznam!B49</f>
        <v>4</v>
      </c>
      <c r="B8" s="132" t="str">
        <f>Seznam!C49</f>
        <v>Kotynia Maja</v>
      </c>
      <c r="C8" s="121">
        <f>Seznam!D49</f>
        <v>2009</v>
      </c>
      <c r="D8" s="133" t="str">
        <f>Seznam!E49</f>
        <v>UKS Lodz Polsko</v>
      </c>
      <c r="E8" s="332" t="str">
        <f>Seznam!F49</f>
        <v>POL</v>
      </c>
      <c r="F8" s="200"/>
      <c r="G8" s="134"/>
      <c r="H8" s="134"/>
      <c r="I8" s="135"/>
      <c r="J8" s="154"/>
      <c r="K8" s="134"/>
      <c r="L8" s="134"/>
      <c r="M8" s="134"/>
      <c r="N8" s="135"/>
      <c r="O8" s="155"/>
      <c r="P8" s="136"/>
    </row>
    <row r="9" spans="1:21" ht="32.1" customHeight="1">
      <c r="A9" s="131">
        <f>Seznam!B50</f>
        <v>5</v>
      </c>
      <c r="B9" s="132" t="str">
        <f>Seznam!C50</f>
        <v>Klásková Natálie</v>
      </c>
      <c r="C9" s="121">
        <f>Seznam!D50</f>
        <v>2009</v>
      </c>
      <c r="D9" s="133" t="str">
        <f>Seznam!E50</f>
        <v>SKMG Chodov Praha</v>
      </c>
      <c r="E9" s="332" t="str">
        <f>Seznam!F50</f>
        <v>CZE</v>
      </c>
      <c r="F9" s="200"/>
      <c r="G9" s="134"/>
      <c r="H9" s="134"/>
      <c r="I9" s="135"/>
      <c r="J9" s="154"/>
      <c r="K9" s="134"/>
      <c r="L9" s="134"/>
      <c r="M9" s="134"/>
      <c r="N9" s="135"/>
      <c r="O9" s="155"/>
      <c r="P9" s="136"/>
    </row>
    <row r="10" spans="1:21" ht="32.1" customHeight="1">
      <c r="A10" s="131">
        <f>Seznam!B51</f>
        <v>6</v>
      </c>
      <c r="B10" s="132" t="str">
        <f>Seznam!C51</f>
        <v>Zavřelová Sára</v>
      </c>
      <c r="C10" s="121">
        <f>Seznam!D51</f>
        <v>2009</v>
      </c>
      <c r="D10" s="133" t="str">
        <f>Seznam!E51</f>
        <v>SK Triumf Praha</v>
      </c>
      <c r="E10" s="332" t="str">
        <f>Seznam!F51</f>
        <v>CZE</v>
      </c>
      <c r="F10" s="200"/>
      <c r="G10" s="134"/>
      <c r="H10" s="134"/>
      <c r="I10" s="135"/>
      <c r="J10" s="154"/>
      <c r="K10" s="134"/>
      <c r="L10" s="134"/>
      <c r="M10" s="134"/>
      <c r="N10" s="135"/>
      <c r="O10" s="155"/>
      <c r="P10" s="136"/>
    </row>
    <row r="11" spans="1:21" ht="32.1" customHeight="1">
      <c r="A11" s="131">
        <f>Seznam!B52</f>
        <v>7</v>
      </c>
      <c r="B11" s="132" t="str">
        <f>Seznam!C52</f>
        <v>Hanusová Kateřin</v>
      </c>
      <c r="C11" s="121">
        <f>Seznam!D52</f>
        <v>2009</v>
      </c>
      <c r="D11" s="133" t="str">
        <f>Seznam!E52</f>
        <v xml:space="preserve">SKMG Máj České Budějovice </v>
      </c>
      <c r="E11" s="332" t="str">
        <f>Seznam!F52</f>
        <v>CZE</v>
      </c>
      <c r="F11" s="200"/>
      <c r="G11" s="134"/>
      <c r="H11" s="134"/>
      <c r="I11" s="135"/>
      <c r="J11" s="154"/>
      <c r="K11" s="134"/>
      <c r="L11" s="134"/>
      <c r="M11" s="134"/>
      <c r="N11" s="135"/>
      <c r="O11" s="155"/>
      <c r="P11" s="136"/>
    </row>
    <row r="12" spans="1:21" ht="32.1" customHeight="1">
      <c r="A12" s="131">
        <f>Seznam!B53</f>
        <v>9</v>
      </c>
      <c r="B12" s="132" t="str">
        <f>Seznam!C53</f>
        <v>Trnková Šárka</v>
      </c>
      <c r="C12" s="121">
        <f>Seznam!D53</f>
        <v>2009</v>
      </c>
      <c r="D12" s="133" t="str">
        <f>Seznam!E53</f>
        <v>RG ESPRIT Jihlava</v>
      </c>
      <c r="E12" s="332" t="str">
        <f>Seznam!F53</f>
        <v>CZE</v>
      </c>
      <c r="F12" s="200"/>
      <c r="G12" s="134"/>
      <c r="H12" s="134"/>
      <c r="I12" s="135"/>
      <c r="J12" s="154"/>
      <c r="K12" s="134"/>
      <c r="L12" s="134"/>
      <c r="M12" s="134"/>
      <c r="N12" s="135"/>
      <c r="O12" s="155"/>
      <c r="P12" s="136"/>
    </row>
    <row r="13" spans="1:21" ht="32.1" customHeight="1">
      <c r="A13" s="131">
        <f>Seznam!B54</f>
        <v>10</v>
      </c>
      <c r="B13" s="132" t="str">
        <f>Seznam!C54</f>
        <v>Musilová Lucie</v>
      </c>
      <c r="C13" s="121">
        <f>Seznam!D54</f>
        <v>2009</v>
      </c>
      <c r="D13" s="133" t="str">
        <f>Seznam!E54</f>
        <v>SK Jihlava</v>
      </c>
      <c r="E13" s="332" t="str">
        <f>Seznam!F54</f>
        <v>CZE</v>
      </c>
      <c r="F13" s="200"/>
      <c r="G13" s="134"/>
      <c r="H13" s="134"/>
      <c r="I13" s="135"/>
      <c r="J13" s="154"/>
      <c r="K13" s="134"/>
      <c r="L13" s="134"/>
      <c r="M13" s="134"/>
      <c r="N13" s="135"/>
      <c r="O13" s="155"/>
      <c r="P13" s="136"/>
    </row>
    <row r="14" spans="1:21" ht="32.1" customHeight="1">
      <c r="A14" s="131">
        <f>Seznam!B55</f>
        <v>12</v>
      </c>
      <c r="B14" s="132" t="str">
        <f>Seznam!C55</f>
        <v>Herzog Katharina</v>
      </c>
      <c r="C14" s="121">
        <f>Seznam!D55</f>
        <v>2009</v>
      </c>
      <c r="D14" s="133" t="str">
        <f>Seznam!E55</f>
        <v>Sportuinon Rauris</v>
      </c>
      <c r="E14" s="332" t="str">
        <f>Seznam!F55</f>
        <v>AUT</v>
      </c>
      <c r="F14" s="200"/>
      <c r="G14" s="134"/>
      <c r="H14" s="134"/>
      <c r="I14" s="135"/>
      <c r="J14" s="154"/>
      <c r="K14" s="134"/>
      <c r="L14" s="134"/>
      <c r="M14" s="134"/>
      <c r="N14" s="135"/>
      <c r="O14" s="155"/>
      <c r="P14" s="136"/>
    </row>
    <row r="15" spans="1:21" ht="32.1" customHeight="1">
      <c r="A15" s="131">
        <f>Seznam!B56</f>
        <v>13</v>
      </c>
      <c r="B15" s="132" t="str">
        <f>Seznam!C56</f>
        <v>Vedralová Emma</v>
      </c>
      <c r="C15" s="121">
        <f>Seznam!D56</f>
        <v>2009</v>
      </c>
      <c r="D15" s="133" t="str">
        <f>Seznam!E56</f>
        <v>Sokol Praha VII</v>
      </c>
      <c r="E15" s="332" t="str">
        <f>Seznam!F56</f>
        <v>CZE</v>
      </c>
      <c r="F15" s="200"/>
      <c r="G15" s="134"/>
      <c r="H15" s="134"/>
      <c r="I15" s="135"/>
      <c r="J15" s="154"/>
      <c r="K15" s="134"/>
      <c r="L15" s="134"/>
      <c r="M15" s="134"/>
      <c r="N15" s="135"/>
      <c r="O15" s="155"/>
      <c r="P15" s="136"/>
    </row>
    <row r="16" spans="1:21" ht="32.1" customHeight="1">
      <c r="A16" s="131">
        <f>Seznam!B57</f>
        <v>14</v>
      </c>
      <c r="B16" s="132" t="str">
        <f>Seznam!C57</f>
        <v>Škodová Anita</v>
      </c>
      <c r="C16" s="121">
        <f>Seznam!D57</f>
        <v>2009</v>
      </c>
      <c r="D16" s="133" t="str">
        <f>Seznam!E57</f>
        <v>GSK Tábor</v>
      </c>
      <c r="E16" s="332" t="str">
        <f>Seznam!F57</f>
        <v>CZE</v>
      </c>
      <c r="F16" s="200"/>
      <c r="G16" s="134"/>
      <c r="H16" s="134"/>
      <c r="I16" s="135"/>
      <c r="J16" s="154"/>
      <c r="K16" s="134"/>
      <c r="L16" s="134"/>
      <c r="M16" s="134"/>
      <c r="N16" s="135"/>
      <c r="O16" s="155"/>
      <c r="P16" s="136"/>
    </row>
    <row r="17" spans="1:16" ht="32.1" customHeight="1">
      <c r="A17" s="131">
        <f>Seznam!B58</f>
        <v>15</v>
      </c>
      <c r="B17" s="132" t="str">
        <f>Seznam!C58</f>
        <v>Hubatková Barbora</v>
      </c>
      <c r="C17" s="121">
        <f>Seznam!D58</f>
        <v>2009</v>
      </c>
      <c r="D17" s="133" t="str">
        <f>Seznam!E58</f>
        <v>TJ Bohemians Praha</v>
      </c>
      <c r="E17" s="332" t="str">
        <f>Seznam!F58</f>
        <v>CZE</v>
      </c>
      <c r="F17" s="200"/>
      <c r="G17" s="134"/>
      <c r="H17" s="134"/>
      <c r="I17" s="135"/>
      <c r="J17" s="154"/>
      <c r="K17" s="134"/>
      <c r="L17" s="134"/>
      <c r="M17" s="134"/>
      <c r="N17" s="135"/>
      <c r="O17" s="155"/>
      <c r="P17" s="136"/>
    </row>
    <row r="18" spans="1:16" ht="32.1" customHeight="1">
      <c r="A18" s="131">
        <f>Seznam!B59</f>
        <v>16</v>
      </c>
      <c r="B18" s="132" t="str">
        <f>Seznam!C59</f>
        <v>Lacinová Andrea</v>
      </c>
      <c r="C18" s="121">
        <f>Seznam!D59</f>
        <v>2009</v>
      </c>
      <c r="D18" s="133" t="str">
        <f>Seznam!E59</f>
        <v xml:space="preserve">SKMG Máj České Budějovice </v>
      </c>
      <c r="E18" s="332" t="str">
        <f>Seznam!F59</f>
        <v>CZE</v>
      </c>
      <c r="F18" s="200"/>
      <c r="G18" s="134"/>
      <c r="H18" s="134"/>
      <c r="I18" s="135"/>
      <c r="J18" s="154"/>
      <c r="K18" s="134"/>
      <c r="L18" s="134"/>
      <c r="M18" s="134"/>
      <c r="N18" s="135"/>
      <c r="O18" s="155"/>
      <c r="P18" s="136"/>
    </row>
    <row r="19" spans="1:16" ht="32.1" customHeight="1">
      <c r="A19" s="131">
        <f>Seznam!B60</f>
        <v>19</v>
      </c>
      <c r="B19" s="132" t="str">
        <f>Seznam!C60</f>
        <v>Rozhok Maria</v>
      </c>
      <c r="C19" s="121">
        <f>Seznam!D60</f>
        <v>2009</v>
      </c>
      <c r="D19" s="133" t="str">
        <f>Seznam!E60</f>
        <v>SKMG Chodov Praha</v>
      </c>
      <c r="E19" s="332" t="str">
        <f>Seznam!F60</f>
        <v>CZE</v>
      </c>
      <c r="F19" s="200"/>
      <c r="G19" s="134"/>
      <c r="H19" s="134"/>
      <c r="I19" s="135"/>
      <c r="J19" s="154"/>
      <c r="K19" s="134"/>
      <c r="L19" s="134"/>
      <c r="M19" s="134"/>
      <c r="N19" s="135"/>
      <c r="O19" s="155"/>
      <c r="P19" s="136"/>
    </row>
    <row r="20" spans="1:16" ht="32.1" customHeight="1">
      <c r="A20" s="131">
        <f>Seznam!B61</f>
        <v>20</v>
      </c>
      <c r="B20" s="132" t="str">
        <f>Seznam!C61</f>
        <v>Krejčová Zuzana</v>
      </c>
      <c r="C20" s="121">
        <f>Seznam!D61</f>
        <v>2009</v>
      </c>
      <c r="D20" s="133" t="str">
        <f>Seznam!E61</f>
        <v>RG ESPRIT Jihlava</v>
      </c>
      <c r="E20" s="332" t="str">
        <f>Seznam!F61</f>
        <v>CZE</v>
      </c>
      <c r="F20" s="200"/>
      <c r="G20" s="134"/>
      <c r="H20" s="134"/>
      <c r="I20" s="135"/>
      <c r="J20" s="154"/>
      <c r="K20" s="134"/>
      <c r="L20" s="134"/>
      <c r="M20" s="134"/>
      <c r="N20" s="135"/>
      <c r="O20" s="155"/>
      <c r="P20" s="136"/>
    </row>
    <row r="21" spans="1:16" ht="32.1" customHeight="1">
      <c r="A21" s="131">
        <f>Seznam!B62</f>
        <v>21</v>
      </c>
      <c r="B21" s="132" t="str">
        <f>Seznam!C62</f>
        <v>Permedlová Nikola</v>
      </c>
      <c r="C21" s="121">
        <f>Seznam!D62</f>
        <v>2009</v>
      </c>
      <c r="D21" s="133" t="str">
        <f>Seznam!E62</f>
        <v>RG Proactive Milevsko</v>
      </c>
      <c r="E21" s="332" t="str">
        <f>Seznam!F62</f>
        <v>CZE</v>
      </c>
      <c r="F21" s="200"/>
      <c r="G21" s="134"/>
      <c r="H21" s="134"/>
      <c r="I21" s="135"/>
      <c r="J21" s="154"/>
      <c r="K21" s="134"/>
      <c r="L21" s="134"/>
      <c r="M21" s="134"/>
      <c r="N21" s="135"/>
      <c r="O21" s="155"/>
      <c r="P21" s="136"/>
    </row>
    <row r="22" spans="1:16" ht="32.1" customHeight="1">
      <c r="A22" s="131">
        <f>Seznam!B63</f>
        <v>22</v>
      </c>
      <c r="B22" s="132" t="str">
        <f>Seznam!C63</f>
        <v>Rohová Karolína</v>
      </c>
      <c r="C22" s="121">
        <f>Seznam!D63</f>
        <v>2009</v>
      </c>
      <c r="D22" s="133" t="str">
        <f>Seznam!E63</f>
        <v>RG ESPRIT Jihlava</v>
      </c>
      <c r="E22" s="332" t="str">
        <f>Seznam!F63</f>
        <v>CZE</v>
      </c>
      <c r="F22" s="200"/>
      <c r="G22" s="134"/>
      <c r="H22" s="134"/>
      <c r="I22" s="135"/>
      <c r="J22" s="154"/>
      <c r="K22" s="134"/>
      <c r="L22" s="134"/>
      <c r="M22" s="134"/>
      <c r="N22" s="135"/>
      <c r="O22" s="155"/>
      <c r="P22" s="136"/>
    </row>
    <row r="23" spans="1:16" ht="32.1" customHeight="1">
      <c r="A23" s="131">
        <f>Seznam!B64</f>
        <v>23</v>
      </c>
      <c r="B23" s="132" t="str">
        <f>Seznam!C64</f>
        <v>Plocková Veronika</v>
      </c>
      <c r="C23" s="121">
        <f>Seznam!D64</f>
        <v>2009</v>
      </c>
      <c r="D23" s="133" t="str">
        <f>Seznam!E64</f>
        <v>Sokol Praha VII</v>
      </c>
      <c r="E23" s="332" t="str">
        <f>Seznam!F64</f>
        <v>CZE</v>
      </c>
      <c r="F23" s="200"/>
      <c r="G23" s="134"/>
      <c r="H23" s="134"/>
      <c r="I23" s="135"/>
      <c r="J23" s="154"/>
      <c r="K23" s="134"/>
      <c r="L23" s="134"/>
      <c r="M23" s="134"/>
      <c r="N23" s="135"/>
      <c r="O23" s="155"/>
      <c r="P23" s="136"/>
    </row>
    <row r="24" spans="1:16" ht="32.1" customHeight="1">
      <c r="A24" s="131">
        <f>Seznam!B65</f>
        <v>24</v>
      </c>
      <c r="B24" s="132" t="str">
        <f>Seznam!C65</f>
        <v>Obermoser Lara</v>
      </c>
      <c r="C24" s="121">
        <f>Seznam!D65</f>
        <v>2009</v>
      </c>
      <c r="D24" s="133" t="str">
        <f>Seznam!E65</f>
        <v>Sportunion Rauris</v>
      </c>
      <c r="E24" s="332" t="str">
        <f>Seznam!F65</f>
        <v>AUT</v>
      </c>
      <c r="F24" s="200"/>
      <c r="G24" s="134"/>
      <c r="H24" s="134"/>
      <c r="I24" s="135"/>
      <c r="J24" s="154"/>
      <c r="K24" s="134"/>
      <c r="L24" s="134"/>
      <c r="M24" s="134"/>
      <c r="N24" s="135"/>
      <c r="O24" s="155"/>
      <c r="P24" s="136"/>
    </row>
    <row r="25" spans="1:16" ht="32.1" customHeight="1">
      <c r="A25" s="131">
        <f>Seznam!B66</f>
        <v>26</v>
      </c>
      <c r="B25" s="132" t="str">
        <f>Seznam!C66</f>
        <v>Vaňková Berenika</v>
      </c>
      <c r="C25" s="121">
        <f>Seznam!D66</f>
        <v>2009</v>
      </c>
      <c r="D25" s="133" t="str">
        <f>Seznam!E66</f>
        <v>RGC Karlovy Vary</v>
      </c>
      <c r="E25" s="332" t="str">
        <f>Seznam!F66</f>
        <v>CZE</v>
      </c>
      <c r="F25" s="200"/>
      <c r="G25" s="134"/>
      <c r="H25" s="134"/>
      <c r="I25" s="135"/>
      <c r="J25" s="154"/>
      <c r="K25" s="134"/>
      <c r="L25" s="134"/>
      <c r="M25" s="134"/>
      <c r="N25" s="135"/>
      <c r="O25" s="155"/>
      <c r="P25" s="136"/>
    </row>
    <row r="26" spans="1:16" ht="32.1" customHeight="1">
      <c r="A26" s="131">
        <f>Seznam!B67</f>
        <v>27</v>
      </c>
      <c r="B26" s="132" t="str">
        <f>Seznam!C67</f>
        <v>Šindelářová Eva</v>
      </c>
      <c r="C26" s="121">
        <f>Seznam!D67</f>
        <v>2009</v>
      </c>
      <c r="D26" s="133" t="str">
        <f>Seznam!E67</f>
        <v>SKMG Chodov Praha</v>
      </c>
      <c r="E26" s="332" t="str">
        <f>Seznam!F67</f>
        <v>CZE</v>
      </c>
      <c r="F26" s="200"/>
      <c r="G26" s="134"/>
      <c r="H26" s="134"/>
      <c r="I26" s="135"/>
      <c r="J26" s="154"/>
      <c r="K26" s="134"/>
      <c r="L26" s="134"/>
      <c r="M26" s="134"/>
      <c r="N26" s="135"/>
      <c r="O26" s="155"/>
      <c r="P26" s="136"/>
    </row>
    <row r="27" spans="1:16" ht="32.1" customHeight="1">
      <c r="A27" s="131">
        <f>Seznam!B68</f>
        <v>28</v>
      </c>
      <c r="B27" s="132" t="str">
        <f>Seznam!C68</f>
        <v>Němečková Eliška</v>
      </c>
      <c r="C27" s="121">
        <f>Seznam!D68</f>
        <v>2009</v>
      </c>
      <c r="D27" s="133" t="str">
        <f>Seznam!E68</f>
        <v>TJ Bohemians Praha</v>
      </c>
      <c r="E27" s="332" t="str">
        <f>Seznam!F68</f>
        <v>CZE</v>
      </c>
      <c r="F27" s="200"/>
      <c r="G27" s="134"/>
      <c r="H27" s="134"/>
      <c r="I27" s="135"/>
      <c r="J27" s="154"/>
      <c r="K27" s="134"/>
      <c r="L27" s="134"/>
      <c r="M27" s="134"/>
      <c r="N27" s="135"/>
      <c r="O27" s="155"/>
      <c r="P27" s="136"/>
    </row>
    <row r="28" spans="1:16" ht="32.1" customHeight="1">
      <c r="A28" s="131">
        <f>Seznam!B69</f>
        <v>29</v>
      </c>
      <c r="B28" s="132" t="str">
        <f>Seznam!C69</f>
        <v>Skonieczna Michelle</v>
      </c>
      <c r="C28" s="121">
        <f>Seznam!D69</f>
        <v>2009</v>
      </c>
      <c r="D28" s="133" t="str">
        <f>Seznam!E69</f>
        <v>UKS Lodz Polsko</v>
      </c>
      <c r="E28" s="332" t="str">
        <f>Seznam!F69</f>
        <v>POL</v>
      </c>
      <c r="F28" s="200"/>
      <c r="G28" s="134"/>
      <c r="H28" s="134"/>
      <c r="I28" s="135"/>
      <c r="J28" s="154"/>
      <c r="K28" s="134"/>
      <c r="L28" s="134"/>
      <c r="M28" s="134"/>
      <c r="N28" s="135"/>
      <c r="O28" s="155"/>
      <c r="P28" s="136"/>
    </row>
    <row r="29" spans="1:16" ht="32.1" customHeight="1">
      <c r="A29" s="131">
        <f>Seznam!B70</f>
        <v>30</v>
      </c>
      <c r="B29" s="132" t="str">
        <f>Seznam!C70</f>
        <v>Perutková Julie</v>
      </c>
      <c r="C29" s="121">
        <f>Seznam!D70</f>
        <v>2009</v>
      </c>
      <c r="D29" s="133" t="str">
        <f>Seznam!E70</f>
        <v>SKMG Chodov Praha</v>
      </c>
      <c r="E29" s="332" t="str">
        <f>Seznam!F70</f>
        <v>CZE</v>
      </c>
      <c r="F29" s="200"/>
      <c r="G29" s="134"/>
      <c r="H29" s="134"/>
      <c r="I29" s="135"/>
      <c r="J29" s="154"/>
      <c r="K29" s="134"/>
      <c r="L29" s="134"/>
      <c r="M29" s="134"/>
      <c r="N29" s="135"/>
      <c r="O29" s="155"/>
      <c r="P29" s="136"/>
    </row>
    <row r="30" spans="1:16" ht="32.1" customHeight="1">
      <c r="A30" s="174">
        <f>Seznam!B71</f>
        <v>32</v>
      </c>
      <c r="B30" s="175" t="str">
        <f>Seznam!C71</f>
        <v>Wytykowska Lena</v>
      </c>
      <c r="C30" s="122">
        <f>Seznam!D71</f>
        <v>2009</v>
      </c>
      <c r="D30" s="176" t="str">
        <f>Seznam!E71</f>
        <v>UKS Lodz Polsko</v>
      </c>
      <c r="E30" s="333" t="str">
        <f>Seznam!F71</f>
        <v>POL</v>
      </c>
      <c r="F30" s="212"/>
      <c r="G30" s="177"/>
      <c r="H30" s="177"/>
      <c r="I30" s="178"/>
      <c r="J30" s="210"/>
      <c r="K30" s="177"/>
      <c r="L30" s="177"/>
      <c r="M30" s="177"/>
      <c r="N30" s="178"/>
      <c r="O30" s="211"/>
      <c r="P30" s="179"/>
    </row>
    <row r="31" spans="1:16" ht="32.1" customHeight="1">
      <c r="A31" s="174">
        <f>Seznam!B72</f>
        <v>33</v>
      </c>
      <c r="B31" s="175" t="str">
        <f>Seznam!C72</f>
        <v>Kuchtová Tereza</v>
      </c>
      <c r="C31" s="122">
        <f>Seznam!D72</f>
        <v>2009</v>
      </c>
      <c r="D31" s="176" t="str">
        <f>Seznam!E72</f>
        <v>TJ Sokol Bernartice</v>
      </c>
      <c r="E31" s="333" t="str">
        <f>Seznam!F72</f>
        <v>CZE</v>
      </c>
      <c r="F31" s="212"/>
      <c r="G31" s="177"/>
      <c r="H31" s="177"/>
      <c r="I31" s="178"/>
      <c r="J31" s="210"/>
      <c r="K31" s="177"/>
      <c r="L31" s="177"/>
      <c r="M31" s="177"/>
      <c r="N31" s="178"/>
      <c r="O31" s="211"/>
      <c r="P31" s="179"/>
    </row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opLeftCell="A25" workbookViewId="0">
      <selection activeCell="A26" sqref="A26:XFD26"/>
    </sheetView>
  </sheetViews>
  <sheetFormatPr defaultRowHeight="12.75"/>
  <cols>
    <col min="1" max="1" width="10.7109375" customWidth="1"/>
    <col min="2" max="2" width="28.28515625" bestFit="1" customWidth="1"/>
    <col min="3" max="3" width="9" customWidth="1"/>
    <col min="4" max="4" width="34.42578125" bestFit="1" customWidth="1"/>
    <col min="5" max="5" width="9.28515625" style="272" bestFit="1" customWidth="1"/>
    <col min="6" max="13" width="10.7109375" style="32" customWidth="1"/>
    <col min="14" max="16" width="10.7109375" customWidth="1"/>
  </cols>
  <sheetData>
    <row r="1" spans="1:21" ht="22.5">
      <c r="A1" s="1" t="s">
        <v>1052</v>
      </c>
      <c r="C1" s="4"/>
      <c r="D1" s="427" t="str">
        <f>Název</f>
        <v>Milevský pohárek</v>
      </c>
      <c r="E1" s="427"/>
      <c r="F1" s="427"/>
      <c r="G1" s="427"/>
      <c r="H1" s="427"/>
      <c r="I1" s="427"/>
      <c r="J1" s="427"/>
      <c r="K1" s="427"/>
      <c r="M1" s="115"/>
      <c r="P1" s="116" t="str">
        <f>Datum</f>
        <v>5.května 2018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70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3" t="str">
        <f>_kat4</f>
        <v>5.kategorie - Naděje mladší, ročník 2008</v>
      </c>
      <c r="B3" s="143"/>
      <c r="C3" s="143"/>
      <c r="D3" s="143"/>
      <c r="E3" s="274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45" t="s">
        <v>0</v>
      </c>
      <c r="B4" s="429" t="s">
        <v>1</v>
      </c>
      <c r="C4" s="429" t="s">
        <v>2</v>
      </c>
      <c r="D4" s="430" t="s">
        <v>3</v>
      </c>
      <c r="E4" s="449" t="s">
        <v>4</v>
      </c>
      <c r="F4" s="451" t="str">
        <f>Kat4S1</f>
        <v>sestava se švihadlem</v>
      </c>
      <c r="G4" s="452"/>
      <c r="H4" s="452"/>
      <c r="I4" s="453"/>
      <c r="J4" s="451" t="str">
        <f>Kat4S2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03" t="s">
        <v>8</v>
      </c>
      <c r="G5" s="144" t="s">
        <v>11</v>
      </c>
      <c r="H5" s="144" t="s">
        <v>5</v>
      </c>
      <c r="I5" s="145" t="s">
        <v>6</v>
      </c>
      <c r="J5" s="130" t="s">
        <v>1050</v>
      </c>
      <c r="K5" s="144" t="s">
        <v>8</v>
      </c>
      <c r="L5" s="144" t="s">
        <v>11</v>
      </c>
      <c r="M5" s="144" t="s">
        <v>5</v>
      </c>
      <c r="N5" s="145" t="s">
        <v>6</v>
      </c>
      <c r="O5" s="442">
        <v>0</v>
      </c>
      <c r="P5" s="444">
        <v>0</v>
      </c>
    </row>
    <row r="6" spans="1:21" ht="32.1" customHeight="1" thickTop="1">
      <c r="A6" s="146">
        <f>Seznam!B73</f>
        <v>1</v>
      </c>
      <c r="B6" s="147" t="str">
        <f>Seznam!C73</f>
        <v>Matúšová Ema</v>
      </c>
      <c r="C6" s="120">
        <f>Seznam!D73</f>
        <v>2008</v>
      </c>
      <c r="D6" s="148" t="str">
        <f>Seznam!E73</f>
        <v>TJ Bohemians Praha</v>
      </c>
      <c r="E6" s="331" t="str">
        <f>Seznam!F73</f>
        <v>CZE</v>
      </c>
      <c r="F6" s="199"/>
      <c r="G6" s="149"/>
      <c r="H6" s="149"/>
      <c r="I6" s="150"/>
      <c r="J6" s="151"/>
      <c r="K6" s="149"/>
      <c r="L6" s="149"/>
      <c r="M6" s="149"/>
      <c r="N6" s="150"/>
      <c r="O6" s="152"/>
      <c r="P6" s="153"/>
    </row>
    <row r="7" spans="1:21" ht="32.1" customHeight="1">
      <c r="A7" s="131">
        <f>Seznam!B74</f>
        <v>2</v>
      </c>
      <c r="B7" s="132" t="str">
        <f>Seznam!C74</f>
        <v>Říhová Karolína</v>
      </c>
      <c r="C7" s="121">
        <f>Seznam!D74</f>
        <v>2008</v>
      </c>
      <c r="D7" s="133" t="str">
        <f>Seznam!E74</f>
        <v xml:space="preserve">SKMG Máj České Budějovice </v>
      </c>
      <c r="E7" s="332" t="str">
        <f>Seznam!F74</f>
        <v>CZE</v>
      </c>
      <c r="F7" s="200"/>
      <c r="G7" s="134"/>
      <c r="H7" s="134"/>
      <c r="I7" s="135"/>
      <c r="J7" s="154" t="s">
        <v>1256</v>
      </c>
      <c r="K7" s="134"/>
      <c r="L7" s="134"/>
      <c r="M7" s="134"/>
      <c r="N7" s="135"/>
      <c r="O7" s="155"/>
      <c r="P7" s="136"/>
    </row>
    <row r="8" spans="1:21" ht="32.1" customHeight="1">
      <c r="A8" s="174">
        <f>Seznam!B75</f>
        <v>3</v>
      </c>
      <c r="B8" s="175" t="str">
        <f>Seznam!C75</f>
        <v>Vojáčková Eliška</v>
      </c>
      <c r="C8" s="122">
        <f>Seznam!D75</f>
        <v>2008</v>
      </c>
      <c r="D8" s="176" t="str">
        <f>Seznam!E75</f>
        <v>SK GymŠarm Plzeň</v>
      </c>
      <c r="E8" s="333" t="str">
        <f>Seznam!F75</f>
        <v>CZE</v>
      </c>
      <c r="F8" s="212"/>
      <c r="G8" s="177"/>
      <c r="H8" s="177"/>
      <c r="I8" s="178"/>
      <c r="J8" s="210"/>
      <c r="K8" s="177"/>
      <c r="L8" s="177"/>
      <c r="M8" s="177"/>
      <c r="N8" s="178"/>
      <c r="O8" s="211"/>
      <c r="P8" s="179"/>
    </row>
    <row r="9" spans="1:21" ht="32.1" customHeight="1">
      <c r="A9" s="131">
        <f>Seznam!B76</f>
        <v>4</v>
      </c>
      <c r="B9" s="175" t="str">
        <f>Seznam!C76</f>
        <v>Krulišová Alice</v>
      </c>
      <c r="C9" s="122">
        <f>Seznam!D76</f>
        <v>2008</v>
      </c>
      <c r="D9" s="176" t="str">
        <f>Seznam!E76</f>
        <v>TJ ZŠ Hostivař Praha</v>
      </c>
      <c r="E9" s="333" t="str">
        <f>Seznam!F76</f>
        <v>CZE</v>
      </c>
      <c r="F9" s="212"/>
      <c r="G9" s="177"/>
      <c r="H9" s="177"/>
      <c r="I9" s="178"/>
      <c r="J9" s="210"/>
      <c r="K9" s="177"/>
      <c r="L9" s="177"/>
      <c r="M9" s="177"/>
      <c r="N9" s="178"/>
      <c r="O9" s="211"/>
      <c r="P9" s="179"/>
    </row>
    <row r="10" spans="1:21" ht="32.1" customHeight="1">
      <c r="A10" s="174">
        <f>Seznam!B77</f>
        <v>5</v>
      </c>
      <c r="B10" s="175" t="str">
        <f>Seznam!C77</f>
        <v>Antonová Julie</v>
      </c>
      <c r="C10" s="122">
        <f>Seznam!D77</f>
        <v>2008</v>
      </c>
      <c r="D10" s="176" t="str">
        <f>Seznam!E77</f>
        <v>SKMG Chodov Praha</v>
      </c>
      <c r="E10" s="333" t="str">
        <f>Seznam!F77</f>
        <v>CZE</v>
      </c>
      <c r="F10" s="212"/>
      <c r="G10" s="177"/>
      <c r="H10" s="177"/>
      <c r="I10" s="178"/>
      <c r="J10" s="210"/>
      <c r="K10" s="177"/>
      <c r="L10" s="177"/>
      <c r="M10" s="177"/>
      <c r="N10" s="178"/>
      <c r="O10" s="211"/>
      <c r="P10" s="179"/>
    </row>
    <row r="11" spans="1:21" ht="32.1" customHeight="1">
      <c r="A11" s="174">
        <f>Seznam!B78</f>
        <v>6</v>
      </c>
      <c r="B11" s="175" t="str">
        <f>Seznam!C78</f>
        <v>Klimešová Barbora</v>
      </c>
      <c r="C11" s="122">
        <f>Seznam!D78</f>
        <v>2008</v>
      </c>
      <c r="D11" s="176" t="str">
        <f>Seznam!E78</f>
        <v>TJ Sokol Bedřichov</v>
      </c>
      <c r="E11" s="333" t="str">
        <f>Seznam!F78</f>
        <v>CZE</v>
      </c>
      <c r="F11" s="212"/>
      <c r="G11" s="177"/>
      <c r="H11" s="177"/>
      <c r="I11" s="178"/>
      <c r="J11" s="210"/>
      <c r="K11" s="177"/>
      <c r="L11" s="177"/>
      <c r="M11" s="177"/>
      <c r="N11" s="178"/>
      <c r="O11" s="211"/>
      <c r="P11" s="179"/>
    </row>
    <row r="12" spans="1:21" ht="32.1" customHeight="1">
      <c r="A12" s="174">
        <f>Seznam!B79</f>
        <v>7</v>
      </c>
      <c r="B12" s="175" t="str">
        <f>Seznam!C79</f>
        <v>Fukarová Nikol</v>
      </c>
      <c r="C12" s="122">
        <f>Seznam!D79</f>
        <v>2008</v>
      </c>
      <c r="D12" s="176" t="str">
        <f>Seznam!E79</f>
        <v>RGC Karlovy Vary</v>
      </c>
      <c r="E12" s="333" t="str">
        <f>Seznam!F79</f>
        <v>CZE</v>
      </c>
      <c r="F12" s="212"/>
      <c r="G12" s="177"/>
      <c r="H12" s="177"/>
      <c r="I12" s="178"/>
      <c r="J12" s="210"/>
      <c r="K12" s="177"/>
      <c r="L12" s="177"/>
      <c r="M12" s="177"/>
      <c r="N12" s="178"/>
      <c r="O12" s="211"/>
      <c r="P12" s="179"/>
    </row>
    <row r="13" spans="1:21" ht="32.1" customHeight="1">
      <c r="A13" s="174">
        <f>Seznam!B80</f>
        <v>10</v>
      </c>
      <c r="B13" s="175" t="str">
        <f>Seznam!C80</f>
        <v>Kadlecová Andrea</v>
      </c>
      <c r="C13" s="122">
        <f>Seznam!D80</f>
        <v>2008</v>
      </c>
      <c r="D13" s="176" t="str">
        <f>Seznam!E80</f>
        <v>GSK Tábor</v>
      </c>
      <c r="E13" s="333" t="str">
        <f>Seznam!F80</f>
        <v>CZE</v>
      </c>
      <c r="F13" s="212"/>
      <c r="G13" s="177"/>
      <c r="H13" s="177"/>
      <c r="I13" s="178"/>
      <c r="J13" s="210"/>
      <c r="K13" s="177"/>
      <c r="L13" s="177"/>
      <c r="M13" s="177"/>
      <c r="N13" s="178"/>
      <c r="O13" s="211"/>
      <c r="P13" s="179"/>
    </row>
    <row r="14" spans="1:21" ht="32.1" customHeight="1">
      <c r="A14" s="174">
        <f>Seznam!B81</f>
        <v>11</v>
      </c>
      <c r="B14" s="175" t="str">
        <f>Seznam!C81</f>
        <v>Wolfová Laura</v>
      </c>
      <c r="C14" s="122">
        <f>Seznam!D81</f>
        <v>2008</v>
      </c>
      <c r="D14" s="176" t="str">
        <f>Seznam!E81</f>
        <v>SK Triumf Praha</v>
      </c>
      <c r="E14" s="333" t="str">
        <f>Seznam!F81</f>
        <v>CZE</v>
      </c>
      <c r="F14" s="212"/>
      <c r="G14" s="177"/>
      <c r="H14" s="177"/>
      <c r="I14" s="178"/>
      <c r="J14" s="210"/>
      <c r="K14" s="177"/>
      <c r="L14" s="177"/>
      <c r="M14" s="177"/>
      <c r="N14" s="178"/>
      <c r="O14" s="211"/>
      <c r="P14" s="179"/>
    </row>
    <row r="15" spans="1:21" ht="32.1" customHeight="1">
      <c r="A15" s="174">
        <f>Seznam!B82</f>
        <v>12</v>
      </c>
      <c r="B15" s="175" t="str">
        <f>Seznam!C82</f>
        <v>Štěpánová Viktorie</v>
      </c>
      <c r="C15" s="122">
        <f>Seznam!D82</f>
        <v>2008</v>
      </c>
      <c r="D15" s="176" t="str">
        <f>Seznam!E82</f>
        <v>TJ Bohemians Praha</v>
      </c>
      <c r="E15" s="333" t="str">
        <f>Seznam!F82</f>
        <v>CZE</v>
      </c>
      <c r="F15" s="212"/>
      <c r="G15" s="177"/>
      <c r="H15" s="177"/>
      <c r="I15" s="178"/>
      <c r="J15" s="210"/>
      <c r="K15" s="177"/>
      <c r="L15" s="177"/>
      <c r="M15" s="177"/>
      <c r="N15" s="178"/>
      <c r="O15" s="211"/>
      <c r="P15" s="179"/>
    </row>
    <row r="16" spans="1:21" ht="32.1" customHeight="1">
      <c r="A16" s="174">
        <f>Seznam!B83</f>
        <v>13</v>
      </c>
      <c r="B16" s="175" t="str">
        <f>Seznam!C83</f>
        <v>Kurpiers Francesca</v>
      </c>
      <c r="C16" s="122">
        <f>Seznam!D83</f>
        <v>2008</v>
      </c>
      <c r="D16" s="176" t="str">
        <f>Seznam!E83</f>
        <v>SKMG Chodov Praha</v>
      </c>
      <c r="E16" s="333" t="str">
        <f>Seznam!F83</f>
        <v>CZE</v>
      </c>
      <c r="F16" s="212"/>
      <c r="G16" s="177"/>
      <c r="H16" s="177"/>
      <c r="I16" s="178"/>
      <c r="J16" s="210"/>
      <c r="K16" s="177"/>
      <c r="L16" s="177"/>
      <c r="M16" s="177"/>
      <c r="N16" s="178"/>
      <c r="O16" s="211"/>
      <c r="P16" s="179"/>
    </row>
    <row r="17" spans="1:16" ht="32.1" customHeight="1">
      <c r="A17" s="174">
        <f>Seznam!B84</f>
        <v>14</v>
      </c>
      <c r="B17" s="175" t="str">
        <f>Seznam!C84</f>
        <v>Sommerová Kateřina</v>
      </c>
      <c r="C17" s="122">
        <f>Seznam!D84</f>
        <v>2008</v>
      </c>
      <c r="D17" s="176" t="str">
        <f>Seznam!E84</f>
        <v>TJ Sokol Bedřichov</v>
      </c>
      <c r="E17" s="333" t="str">
        <f>Seznam!F84</f>
        <v>CZE</v>
      </c>
      <c r="F17" s="212"/>
      <c r="G17" s="177"/>
      <c r="H17" s="177"/>
      <c r="I17" s="178"/>
      <c r="J17" s="210"/>
      <c r="K17" s="177"/>
      <c r="L17" s="177"/>
      <c r="M17" s="177"/>
      <c r="N17" s="178"/>
      <c r="O17" s="211"/>
      <c r="P17" s="179"/>
    </row>
    <row r="18" spans="1:16" ht="32.1" customHeight="1">
      <c r="A18" s="174">
        <f>Seznam!B85</f>
        <v>15</v>
      </c>
      <c r="B18" s="175" t="str">
        <f>Seznam!C85</f>
        <v>Lněničková Anna</v>
      </c>
      <c r="C18" s="122">
        <f>Seznam!D85</f>
        <v>2008</v>
      </c>
      <c r="D18" s="176" t="str">
        <f>Seznam!E85</f>
        <v>Sokol Praha VII</v>
      </c>
      <c r="E18" s="333" t="str">
        <f>Seznam!F85</f>
        <v>CZE</v>
      </c>
      <c r="F18" s="212"/>
      <c r="G18" s="177"/>
      <c r="H18" s="177"/>
      <c r="I18" s="178"/>
      <c r="J18" s="210"/>
      <c r="K18" s="177"/>
      <c r="L18" s="177"/>
      <c r="M18" s="177"/>
      <c r="N18" s="178"/>
      <c r="O18" s="211"/>
      <c r="P18" s="179"/>
    </row>
    <row r="19" spans="1:16" ht="32.1" customHeight="1">
      <c r="A19" s="174">
        <f>Seznam!B86</f>
        <v>16</v>
      </c>
      <c r="B19" s="175" t="str">
        <f>Seznam!C86</f>
        <v>Blažková Nikola</v>
      </c>
      <c r="C19" s="122">
        <f>Seznam!D86</f>
        <v>2008</v>
      </c>
      <c r="D19" s="176" t="str">
        <f>Seznam!E86</f>
        <v>RG Proactive Milevsko</v>
      </c>
      <c r="E19" s="333" t="str">
        <f>Seznam!F86</f>
        <v>CZE</v>
      </c>
      <c r="F19" s="212"/>
      <c r="G19" s="177"/>
      <c r="H19" s="177"/>
      <c r="I19" s="178"/>
      <c r="J19" s="210"/>
      <c r="K19" s="177"/>
      <c r="L19" s="177"/>
      <c r="M19" s="177"/>
      <c r="N19" s="178"/>
      <c r="O19" s="211"/>
      <c r="P19" s="179"/>
    </row>
    <row r="20" spans="1:16" ht="32.1" customHeight="1">
      <c r="A20" s="174">
        <f>Seznam!B87</f>
        <v>17</v>
      </c>
      <c r="B20" s="175" t="str">
        <f>Seznam!C87</f>
        <v>Králová Karin</v>
      </c>
      <c r="C20" s="122">
        <f>Seznam!D87</f>
        <v>2008</v>
      </c>
      <c r="D20" s="176" t="str">
        <f>Seznam!E87</f>
        <v>RG Proactive Milevsko</v>
      </c>
      <c r="E20" s="333" t="str">
        <f>Seznam!F87</f>
        <v>CZE</v>
      </c>
      <c r="F20" s="212"/>
      <c r="G20" s="177"/>
      <c r="H20" s="177"/>
      <c r="I20" s="178"/>
      <c r="J20" s="210"/>
      <c r="K20" s="177"/>
      <c r="L20" s="177"/>
      <c r="M20" s="177"/>
      <c r="N20" s="178"/>
      <c r="O20" s="211"/>
      <c r="P20" s="179"/>
    </row>
    <row r="21" spans="1:16" ht="32.1" customHeight="1">
      <c r="A21" s="174">
        <f>Seznam!B88</f>
        <v>18</v>
      </c>
      <c r="B21" s="175" t="str">
        <f>Seznam!C88</f>
        <v>Tomsová Laura</v>
      </c>
      <c r="C21" s="122">
        <f>Seznam!D88</f>
        <v>2008</v>
      </c>
      <c r="D21" s="176" t="str">
        <f>Seznam!E88</f>
        <v>TJ Bohemians Praha</v>
      </c>
      <c r="E21" s="333" t="str">
        <f>Seznam!F88</f>
        <v>CZE</v>
      </c>
      <c r="F21" s="212"/>
      <c r="G21" s="177"/>
      <c r="H21" s="177"/>
      <c r="I21" s="178"/>
      <c r="J21" s="210"/>
      <c r="K21" s="177"/>
      <c r="L21" s="177"/>
      <c r="M21" s="177"/>
      <c r="N21" s="178"/>
      <c r="O21" s="211"/>
      <c r="P21" s="179"/>
    </row>
    <row r="22" spans="1:16" ht="32.1" customHeight="1">
      <c r="A22" s="174">
        <f>Seznam!B89</f>
        <v>19</v>
      </c>
      <c r="B22" s="175" t="str">
        <f>Seznam!C89</f>
        <v>Pouzarová Leona</v>
      </c>
      <c r="C22" s="122">
        <f>Seznam!D89</f>
        <v>2008</v>
      </c>
      <c r="D22" s="176" t="str">
        <f>Seznam!E89</f>
        <v xml:space="preserve">SKMG Máj České Budějovice </v>
      </c>
      <c r="E22" s="333" t="str">
        <f>Seznam!F89</f>
        <v>CZE</v>
      </c>
      <c r="F22" s="212"/>
      <c r="G22" s="177"/>
      <c r="H22" s="177"/>
      <c r="I22" s="178"/>
      <c r="J22" s="210"/>
      <c r="K22" s="177"/>
      <c r="L22" s="177"/>
      <c r="M22" s="177"/>
      <c r="N22" s="178"/>
      <c r="O22" s="211"/>
      <c r="P22" s="179"/>
    </row>
    <row r="23" spans="1:16" ht="32.1" customHeight="1">
      <c r="A23" s="174">
        <f>Seznam!B90</f>
        <v>20</v>
      </c>
      <c r="B23" s="175" t="str">
        <f>Seznam!C90</f>
        <v>Štěpánková Aneta</v>
      </c>
      <c r="C23" s="122">
        <f>Seznam!D90</f>
        <v>2008</v>
      </c>
      <c r="D23" s="176" t="str">
        <f>Seznam!E90</f>
        <v>TJ Hostivař Praha</v>
      </c>
      <c r="E23" s="333" t="str">
        <f>Seznam!F90</f>
        <v>CZE</v>
      </c>
      <c r="F23" s="212"/>
      <c r="G23" s="177"/>
      <c r="H23" s="177"/>
      <c r="I23" s="178"/>
      <c r="J23" s="210"/>
      <c r="K23" s="177"/>
      <c r="L23" s="177"/>
      <c r="M23" s="177"/>
      <c r="N23" s="178"/>
      <c r="O23" s="211"/>
      <c r="P23" s="179"/>
    </row>
    <row r="24" spans="1:16" ht="32.1" customHeight="1">
      <c r="A24" s="174">
        <f>Seznam!B91</f>
        <v>21</v>
      </c>
      <c r="B24" s="175" t="str">
        <f>Seznam!C91</f>
        <v>Hosová Stella</v>
      </c>
      <c r="C24" s="122">
        <f>Seznam!D91</f>
        <v>2008</v>
      </c>
      <c r="D24" s="176" t="str">
        <f>Seznam!E91</f>
        <v>Sokol Praha VII</v>
      </c>
      <c r="E24" s="333" t="str">
        <f>Seznam!F91</f>
        <v>CZE</v>
      </c>
      <c r="F24" s="212"/>
      <c r="G24" s="177"/>
      <c r="H24" s="177"/>
      <c r="I24" s="178"/>
      <c r="J24" s="210"/>
      <c r="K24" s="177"/>
      <c r="L24" s="177"/>
      <c r="M24" s="177"/>
      <c r="N24" s="178"/>
      <c r="O24" s="211"/>
      <c r="P24" s="179"/>
    </row>
    <row r="25" spans="1:16" ht="32.1" customHeight="1">
      <c r="A25" s="174">
        <f>Seznam!B92</f>
        <v>22</v>
      </c>
      <c r="B25" s="175" t="str">
        <f>Seznam!C92</f>
        <v>Šimáková Aneta</v>
      </c>
      <c r="C25" s="122">
        <f>Seznam!D92</f>
        <v>2008</v>
      </c>
      <c r="D25" s="176" t="str">
        <f>Seznam!E92</f>
        <v>RG Proactive Milevsko</v>
      </c>
      <c r="E25" s="333" t="str">
        <f>Seznam!F92</f>
        <v>CZE</v>
      </c>
      <c r="F25" s="212"/>
      <c r="G25" s="177"/>
      <c r="H25" s="177"/>
      <c r="I25" s="178"/>
      <c r="J25" s="210"/>
      <c r="K25" s="177"/>
      <c r="L25" s="177"/>
      <c r="M25" s="177"/>
      <c r="N25" s="178"/>
      <c r="O25" s="211"/>
      <c r="P25" s="179"/>
    </row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A16" workbookViewId="0">
      <selection activeCell="D2" sqref="D2"/>
    </sheetView>
  </sheetViews>
  <sheetFormatPr defaultRowHeight="12.75"/>
  <cols>
    <col min="1" max="1" width="10.7109375" customWidth="1"/>
    <col min="2" max="2" width="28.42578125" bestFit="1" customWidth="1"/>
    <col min="3" max="3" width="9" customWidth="1"/>
    <col min="4" max="4" width="51.28515625" bestFit="1" customWidth="1"/>
    <col min="5" max="5" width="5.5703125" style="272" bestFit="1" customWidth="1"/>
    <col min="6" max="13" width="10.7109375" style="32" customWidth="1"/>
    <col min="14" max="16" width="10.7109375" customWidth="1"/>
  </cols>
  <sheetData>
    <row r="1" spans="1:21" ht="22.5">
      <c r="A1" s="1" t="s">
        <v>1052</v>
      </c>
      <c r="C1" s="4"/>
      <c r="D1" s="427" t="str">
        <f>Název</f>
        <v>Milevský pohárek</v>
      </c>
      <c r="E1" s="427"/>
      <c r="F1" s="427"/>
      <c r="G1" s="427"/>
      <c r="H1" s="427"/>
      <c r="I1" s="427"/>
      <c r="J1" s="427"/>
      <c r="K1" s="427"/>
      <c r="M1" s="115"/>
      <c r="P1" s="116" t="str">
        <f>Datum</f>
        <v>5.května 2018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70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3" t="str">
        <f>_kat5</f>
        <v>6.kategorie - Naděje starší, ročník 2007-2006</v>
      </c>
      <c r="B3" s="143"/>
      <c r="C3" s="143"/>
      <c r="D3" s="143"/>
      <c r="E3" s="274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45" t="s">
        <v>0</v>
      </c>
      <c r="B4" s="429" t="s">
        <v>1</v>
      </c>
      <c r="C4" s="429" t="s">
        <v>2</v>
      </c>
      <c r="D4" s="430" t="s">
        <v>3</v>
      </c>
      <c r="E4" s="449" t="s">
        <v>4</v>
      </c>
      <c r="F4" s="451" t="str">
        <f>Kat5S1</f>
        <v>sestava s míčem</v>
      </c>
      <c r="G4" s="452"/>
      <c r="H4" s="452"/>
      <c r="I4" s="453"/>
      <c r="J4" s="451" t="str">
        <f>Kat5S2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03" t="s">
        <v>8</v>
      </c>
      <c r="G5" s="144" t="s">
        <v>11</v>
      </c>
      <c r="H5" s="144" t="s">
        <v>5</v>
      </c>
      <c r="I5" s="145" t="s">
        <v>6</v>
      </c>
      <c r="J5" s="130" t="s">
        <v>1050</v>
      </c>
      <c r="K5" s="144" t="s">
        <v>8</v>
      </c>
      <c r="L5" s="144" t="s">
        <v>11</v>
      </c>
      <c r="M5" s="144" t="s">
        <v>5</v>
      </c>
      <c r="N5" s="145" t="s">
        <v>6</v>
      </c>
      <c r="O5" s="442">
        <v>0</v>
      </c>
      <c r="P5" s="444">
        <v>0</v>
      </c>
    </row>
    <row r="6" spans="1:21" ht="32.1" customHeight="1" thickTop="1">
      <c r="A6" s="146">
        <f>Seznam!B93</f>
        <v>1</v>
      </c>
      <c r="B6" s="147" t="str">
        <f>Seznam!C93</f>
        <v>Štěpánková Ema</v>
      </c>
      <c r="C6" s="120">
        <f>Seznam!D93</f>
        <v>2006</v>
      </c>
      <c r="D6" s="148" t="str">
        <f>Seznam!E93</f>
        <v>TJ Bohemians Praha</v>
      </c>
      <c r="E6" s="331" t="str">
        <f>Seznam!F93</f>
        <v>CZE</v>
      </c>
      <c r="F6" s="199"/>
      <c r="G6" s="149"/>
      <c r="H6" s="149"/>
      <c r="I6" s="150"/>
      <c r="J6" s="151"/>
      <c r="K6" s="149"/>
      <c r="L6" s="149"/>
      <c r="M6" s="149"/>
      <c r="N6" s="150"/>
      <c r="O6" s="152"/>
      <c r="P6" s="153"/>
    </row>
    <row r="7" spans="1:21" ht="32.1" customHeight="1">
      <c r="A7" s="131">
        <f>Seznam!B94</f>
        <v>2</v>
      </c>
      <c r="B7" s="132" t="str">
        <f>Seznam!C94</f>
        <v>Vobořilová Anna</v>
      </c>
      <c r="C7" s="121">
        <f>Seznam!D94</f>
        <v>2007</v>
      </c>
      <c r="D7" s="133" t="str">
        <f>Seznam!E94</f>
        <v>TJ Hostivař Praha</v>
      </c>
      <c r="E7" s="332" t="str">
        <f>Seznam!F94</f>
        <v>CZE</v>
      </c>
      <c r="F7" s="200"/>
      <c r="G7" s="134"/>
      <c r="H7" s="134"/>
      <c r="I7" s="135"/>
      <c r="J7" s="154" t="s">
        <v>1256</v>
      </c>
      <c r="K7" s="134"/>
      <c r="L7" s="134"/>
      <c r="M7" s="134"/>
      <c r="N7" s="135"/>
      <c r="O7" s="155"/>
      <c r="P7" s="136"/>
    </row>
    <row r="8" spans="1:21" ht="32.1" customHeight="1">
      <c r="A8" s="131">
        <f>Seznam!B95</f>
        <v>3</v>
      </c>
      <c r="B8" s="132" t="str">
        <f>Seznam!C95</f>
        <v xml:space="preserve">Dovhanych Julie </v>
      </c>
      <c r="C8" s="121">
        <f>Seznam!D95</f>
        <v>2007</v>
      </c>
      <c r="D8" s="133" t="str">
        <f>Seznam!E95</f>
        <v>SKMG Chodov Praha</v>
      </c>
      <c r="E8" s="332" t="str">
        <f>Seznam!F95</f>
        <v>CZE</v>
      </c>
      <c r="F8" s="200"/>
      <c r="G8" s="134"/>
      <c r="H8" s="134"/>
      <c r="I8" s="135"/>
      <c r="J8" s="154"/>
      <c r="K8" s="134"/>
      <c r="L8" s="134"/>
      <c r="M8" s="134"/>
      <c r="N8" s="135"/>
      <c r="O8" s="155"/>
      <c r="P8" s="136"/>
    </row>
    <row r="9" spans="1:21" ht="32.1" customHeight="1">
      <c r="A9" s="174">
        <f>Seznam!B96</f>
        <v>4</v>
      </c>
      <c r="B9" s="175" t="str">
        <f>Seznam!C96</f>
        <v>Prokšová Anna</v>
      </c>
      <c r="C9" s="122">
        <f>Seznam!D96</f>
        <v>2006</v>
      </c>
      <c r="D9" s="176" t="str">
        <f>Seznam!E96</f>
        <v>TJ Sokol Bedřichov</v>
      </c>
      <c r="E9" s="333" t="str">
        <f>Seznam!F96</f>
        <v>CZE</v>
      </c>
      <c r="F9" s="212"/>
      <c r="G9" s="177"/>
      <c r="H9" s="177"/>
      <c r="I9" s="178"/>
      <c r="J9" s="210"/>
      <c r="K9" s="177"/>
      <c r="L9" s="177"/>
      <c r="M9" s="177"/>
      <c r="N9" s="178"/>
      <c r="O9" s="211"/>
      <c r="P9" s="179"/>
    </row>
    <row r="10" spans="1:21" ht="32.1" customHeight="1">
      <c r="A10" s="174" t="e">
        <f>Seznam!#REF!</f>
        <v>#REF!</v>
      </c>
      <c r="B10" s="175" t="e">
        <f>Seznam!#REF!</f>
        <v>#REF!</v>
      </c>
      <c r="C10" s="122" t="e">
        <f>Seznam!#REF!</f>
        <v>#REF!</v>
      </c>
      <c r="D10" s="176" t="e">
        <f>Seznam!#REF!</f>
        <v>#REF!</v>
      </c>
      <c r="E10" s="333" t="e">
        <f>Seznam!#REF!</f>
        <v>#REF!</v>
      </c>
      <c r="F10" s="212"/>
      <c r="G10" s="177"/>
      <c r="H10" s="177"/>
      <c r="I10" s="178"/>
      <c r="J10" s="210"/>
      <c r="K10" s="177"/>
      <c r="L10" s="177"/>
      <c r="M10" s="177"/>
      <c r="N10" s="178"/>
      <c r="O10" s="211"/>
      <c r="P10" s="179"/>
    </row>
    <row r="11" spans="1:21" ht="32.1" customHeight="1">
      <c r="A11" s="174">
        <f>Seznam!B97</f>
        <v>6</v>
      </c>
      <c r="B11" s="175" t="str">
        <f>Seznam!C97</f>
        <v>Bencová Karolína</v>
      </c>
      <c r="C11" s="122">
        <f>Seznam!D97</f>
        <v>2006</v>
      </c>
      <c r="D11" s="176" t="str">
        <f>Seznam!E97</f>
        <v>ŠSK Active Žďár nad Sázavou</v>
      </c>
      <c r="E11" s="333" t="str">
        <f>Seznam!F97</f>
        <v>CZE</v>
      </c>
      <c r="F11" s="212"/>
      <c r="G11" s="177"/>
      <c r="H11" s="177"/>
      <c r="I11" s="178"/>
      <c r="J11" s="210"/>
      <c r="K11" s="177"/>
      <c r="L11" s="177"/>
      <c r="M11" s="177"/>
      <c r="N11" s="178"/>
      <c r="O11" s="211"/>
      <c r="P11" s="179"/>
    </row>
    <row r="12" spans="1:21" ht="32.1" customHeight="1">
      <c r="A12" s="174">
        <f>Seznam!B98</f>
        <v>7</v>
      </c>
      <c r="B12" s="175" t="str">
        <f>Seznam!C98</f>
        <v>Borovskaya Zoya</v>
      </c>
      <c r="C12" s="122">
        <f>Seznam!D98</f>
        <v>2006</v>
      </c>
      <c r="D12" s="176" t="str">
        <f>Seznam!E98</f>
        <v>Sokol Praha VII</v>
      </c>
      <c r="E12" s="333" t="str">
        <f>Seznam!F98</f>
        <v>CZE</v>
      </c>
      <c r="F12" s="212"/>
      <c r="G12" s="177"/>
      <c r="H12" s="177"/>
      <c r="I12" s="178"/>
      <c r="J12" s="210"/>
      <c r="K12" s="177"/>
      <c r="L12" s="177"/>
      <c r="M12" s="177"/>
      <c r="N12" s="178"/>
      <c r="O12" s="211"/>
      <c r="P12" s="179"/>
    </row>
    <row r="13" spans="1:21" ht="32.1" customHeight="1">
      <c r="A13" s="174">
        <f>Seznam!B99</f>
        <v>8</v>
      </c>
      <c r="B13" s="175" t="str">
        <f>Seznam!C99</f>
        <v>Macešková Veronika</v>
      </c>
      <c r="C13" s="122">
        <f>Seznam!D99</f>
        <v>2006</v>
      </c>
      <c r="D13" s="176" t="str">
        <f>Seznam!E99</f>
        <v>TJ SPKV</v>
      </c>
      <c r="E13" s="333" t="str">
        <f>Seznam!F99</f>
        <v>CZE</v>
      </c>
      <c r="F13" s="212"/>
      <c r="G13" s="177"/>
      <c r="H13" s="177"/>
      <c r="I13" s="178"/>
      <c r="J13" s="210"/>
      <c r="K13" s="177"/>
      <c r="L13" s="177"/>
      <c r="M13" s="177"/>
      <c r="N13" s="178"/>
      <c r="O13" s="211"/>
      <c r="P13" s="179"/>
    </row>
    <row r="14" spans="1:21" ht="32.1" customHeight="1">
      <c r="A14" s="174">
        <f>Seznam!B100</f>
        <v>9</v>
      </c>
      <c r="B14" s="175" t="str">
        <f>Seznam!C100</f>
        <v>Nejezchlebová Iva</v>
      </c>
      <c r="C14" s="122">
        <f>Seznam!D100</f>
        <v>2006</v>
      </c>
      <c r="D14" s="176" t="str">
        <f>Seznam!E100</f>
        <v>TJ SPKV</v>
      </c>
      <c r="E14" s="333" t="str">
        <f>Seznam!F100</f>
        <v>CZE</v>
      </c>
      <c r="F14" s="212"/>
      <c r="G14" s="177"/>
      <c r="H14" s="177"/>
      <c r="I14" s="178"/>
      <c r="J14" s="210"/>
      <c r="K14" s="177"/>
      <c r="L14" s="177"/>
      <c r="M14" s="177"/>
      <c r="N14" s="178"/>
      <c r="O14" s="211"/>
      <c r="P14" s="179"/>
    </row>
    <row r="15" spans="1:21" ht="32.1" customHeight="1">
      <c r="A15" s="174">
        <f>Seznam!B101</f>
        <v>10</v>
      </c>
      <c r="B15" s="175" t="str">
        <f>Seznam!C101</f>
        <v>Bendová Barbora</v>
      </c>
      <c r="C15" s="122">
        <f>Seznam!D101</f>
        <v>2006</v>
      </c>
      <c r="D15" s="176" t="str">
        <f>Seznam!E101</f>
        <v>GSK Tábor</v>
      </c>
      <c r="E15" s="333" t="str">
        <f>Seznam!F101</f>
        <v>CZE</v>
      </c>
      <c r="F15" s="212"/>
      <c r="G15" s="177"/>
      <c r="H15" s="177"/>
      <c r="I15" s="178"/>
      <c r="J15" s="210"/>
      <c r="K15" s="177"/>
      <c r="L15" s="177"/>
      <c r="M15" s="177"/>
      <c r="N15" s="178"/>
      <c r="O15" s="211"/>
      <c r="P15" s="179"/>
    </row>
    <row r="16" spans="1:21" ht="32.1" customHeight="1">
      <c r="A16" s="174">
        <f>Seznam!B102</f>
        <v>11</v>
      </c>
      <c r="B16" s="175" t="str">
        <f>Seznam!C102</f>
        <v>Svobodová Eliška</v>
      </c>
      <c r="C16" s="122">
        <f>Seznam!D102</f>
        <v>2006</v>
      </c>
      <c r="D16" s="176" t="str">
        <f>Seznam!E102</f>
        <v>TJ Bohemians Praha</v>
      </c>
      <c r="E16" s="333" t="str">
        <f>Seznam!F102</f>
        <v>CZE</v>
      </c>
      <c r="F16" s="212"/>
      <c r="G16" s="177"/>
      <c r="H16" s="177"/>
      <c r="I16" s="178"/>
      <c r="J16" s="210"/>
      <c r="K16" s="177"/>
      <c r="L16" s="177"/>
      <c r="M16" s="177"/>
      <c r="N16" s="178"/>
      <c r="O16" s="211"/>
      <c r="P16" s="179"/>
    </row>
    <row r="17" spans="1:16" ht="32.1" customHeight="1">
      <c r="A17" s="174">
        <f>Seznam!B103</f>
        <v>12</v>
      </c>
      <c r="B17" s="175" t="str">
        <f>Seznam!C103</f>
        <v>Sčepánková Lea</v>
      </c>
      <c r="C17" s="122">
        <f>Seznam!D103</f>
        <v>2007</v>
      </c>
      <c r="D17" s="176" t="str">
        <f>Seznam!E103</f>
        <v>TJ Hostivař Praha</v>
      </c>
      <c r="E17" s="333" t="str">
        <f>Seznam!F103</f>
        <v>CZE</v>
      </c>
      <c r="F17" s="212"/>
      <c r="G17" s="177"/>
      <c r="H17" s="177"/>
      <c r="I17" s="178"/>
      <c r="J17" s="210"/>
      <c r="K17" s="177"/>
      <c r="L17" s="177"/>
      <c r="M17" s="177"/>
      <c r="N17" s="178"/>
      <c r="O17" s="211"/>
      <c r="P17" s="179"/>
    </row>
    <row r="18" spans="1:16" ht="32.1" customHeight="1">
      <c r="A18" s="174">
        <f>Seznam!B104</f>
        <v>13</v>
      </c>
      <c r="B18" s="175" t="str">
        <f>Seznam!C104</f>
        <v>Hajdu Klára</v>
      </c>
      <c r="C18" s="122">
        <f>Seznam!D104</f>
        <v>2007</v>
      </c>
      <c r="D18" s="176" t="str">
        <f>Seznam!E104</f>
        <v>SKMG Chodov Praha</v>
      </c>
      <c r="E18" s="333" t="str">
        <f>Seznam!F104</f>
        <v>CZE</v>
      </c>
      <c r="F18" s="212"/>
      <c r="G18" s="177"/>
      <c r="H18" s="177"/>
      <c r="I18" s="178"/>
      <c r="J18" s="210"/>
      <c r="K18" s="177"/>
      <c r="L18" s="177"/>
      <c r="M18" s="177"/>
      <c r="N18" s="178"/>
      <c r="O18" s="211"/>
      <c r="P18" s="179"/>
    </row>
    <row r="19" spans="1:16" ht="32.1" customHeight="1">
      <c r="A19" s="174">
        <f>Seznam!B105</f>
        <v>14</v>
      </c>
      <c r="B19" s="175" t="str">
        <f>Seznam!C105</f>
        <v>Kohnová Karolína</v>
      </c>
      <c r="C19" s="122">
        <f>Seznam!D105</f>
        <v>2006</v>
      </c>
      <c r="D19" s="176" t="str">
        <f>Seznam!E105</f>
        <v>TJ Sokol Bedřichov</v>
      </c>
      <c r="E19" s="333" t="str">
        <f>Seznam!F105</f>
        <v>CZE</v>
      </c>
      <c r="F19" s="212"/>
      <c r="G19" s="177"/>
      <c r="H19" s="177"/>
      <c r="I19" s="178"/>
      <c r="J19" s="210"/>
      <c r="K19" s="177"/>
      <c r="L19" s="177"/>
      <c r="M19" s="177"/>
      <c r="N19" s="178"/>
      <c r="O19" s="211"/>
      <c r="P19" s="179"/>
    </row>
    <row r="20" spans="1:16" ht="32.1" customHeight="1">
      <c r="A20" s="174" t="e">
        <f>Seznam!#REF!</f>
        <v>#REF!</v>
      </c>
      <c r="B20" s="175" t="e">
        <f>Seznam!#REF!</f>
        <v>#REF!</v>
      </c>
      <c r="C20" s="122" t="e">
        <f>Seznam!#REF!</f>
        <v>#REF!</v>
      </c>
      <c r="D20" s="176" t="e">
        <f>Seznam!#REF!</f>
        <v>#REF!</v>
      </c>
      <c r="E20" s="333" t="e">
        <f>Seznam!#REF!</f>
        <v>#REF!</v>
      </c>
      <c r="F20" s="212"/>
      <c r="G20" s="177"/>
      <c r="H20" s="177"/>
      <c r="I20" s="178"/>
      <c r="J20" s="210"/>
      <c r="K20" s="177"/>
      <c r="L20" s="177"/>
      <c r="M20" s="177"/>
      <c r="N20" s="178"/>
      <c r="O20" s="211"/>
      <c r="P20" s="179"/>
    </row>
    <row r="21" spans="1:16" ht="32.1" customHeight="1">
      <c r="A21" s="174">
        <f>Seznam!B106</f>
        <v>16</v>
      </c>
      <c r="B21" s="175" t="str">
        <f>Seznam!C106</f>
        <v>Daňková Adéla</v>
      </c>
      <c r="C21" s="122">
        <f>Seznam!D106</f>
        <v>2006</v>
      </c>
      <c r="D21" s="176" t="str">
        <f>Seznam!E106</f>
        <v>TJ Bohemians Praha</v>
      </c>
      <c r="E21" s="333" t="str">
        <f>Seznam!F106</f>
        <v>CZE</v>
      </c>
      <c r="F21" s="212"/>
      <c r="G21" s="177"/>
      <c r="H21" s="177"/>
      <c r="I21" s="178"/>
      <c r="J21" s="210"/>
      <c r="K21" s="177"/>
      <c r="L21" s="177"/>
      <c r="M21" s="177"/>
      <c r="N21" s="178"/>
      <c r="O21" s="211"/>
      <c r="P21" s="179"/>
    </row>
    <row r="22" spans="1:16" ht="32.1" customHeight="1">
      <c r="A22" s="174">
        <f>Seznam!B107</f>
        <v>17</v>
      </c>
      <c r="B22" s="175" t="str">
        <f>Seznam!C107</f>
        <v>Vysušilová Lucie</v>
      </c>
      <c r="C22" s="122">
        <f>Seznam!D107</f>
        <v>2007</v>
      </c>
      <c r="D22" s="176" t="str">
        <f>Seznam!E107</f>
        <v>TJ Hostivař Praha</v>
      </c>
      <c r="E22" s="333" t="str">
        <f>Seznam!F107</f>
        <v>CZE</v>
      </c>
      <c r="F22" s="212"/>
      <c r="G22" s="177"/>
      <c r="H22" s="177"/>
      <c r="I22" s="178"/>
      <c r="J22" s="210"/>
      <c r="K22" s="177"/>
      <c r="L22" s="177"/>
      <c r="M22" s="177"/>
      <c r="N22" s="178"/>
      <c r="O22" s="211"/>
      <c r="P22" s="179"/>
    </row>
    <row r="23" spans="1:16" ht="32.1" customHeight="1">
      <c r="A23" s="174">
        <f>Seznam!B108</f>
        <v>18</v>
      </c>
      <c r="B23" s="175" t="str">
        <f>Seznam!C108</f>
        <v>Petříková Valentýna</v>
      </c>
      <c r="C23" s="122">
        <f>Seznam!D108</f>
        <v>2007</v>
      </c>
      <c r="D23" s="176" t="str">
        <f>Seznam!E108</f>
        <v>TJ Sokol Bernartice</v>
      </c>
      <c r="E23" s="333" t="str">
        <f>Seznam!F108</f>
        <v>CZE</v>
      </c>
      <c r="F23" s="212"/>
      <c r="G23" s="177"/>
      <c r="H23" s="177"/>
      <c r="I23" s="178"/>
      <c r="J23" s="210"/>
      <c r="K23" s="177"/>
      <c r="L23" s="177"/>
      <c r="M23" s="177"/>
      <c r="N23" s="178"/>
      <c r="O23" s="211"/>
      <c r="P23" s="179"/>
    </row>
    <row r="24" spans="1:16" ht="32.1" customHeight="1">
      <c r="A24" s="174" t="e">
        <f>Seznam!#REF!</f>
        <v>#REF!</v>
      </c>
      <c r="B24" s="175" t="e">
        <f>Seznam!#REF!</f>
        <v>#REF!</v>
      </c>
      <c r="C24" s="122" t="e">
        <f>Seznam!#REF!</f>
        <v>#REF!</v>
      </c>
      <c r="D24" s="176" t="e">
        <f>Seznam!#REF!</f>
        <v>#REF!</v>
      </c>
      <c r="E24" s="333" t="e">
        <f>Seznam!#REF!</f>
        <v>#REF!</v>
      </c>
      <c r="F24" s="212"/>
      <c r="G24" s="177"/>
      <c r="H24" s="177"/>
      <c r="I24" s="178"/>
      <c r="J24" s="210"/>
      <c r="K24" s="177"/>
      <c r="L24" s="177"/>
      <c r="M24" s="177"/>
      <c r="N24" s="178"/>
      <c r="O24" s="211"/>
      <c r="P24" s="179"/>
    </row>
    <row r="25" spans="1:16" ht="32.1" customHeight="1">
      <c r="A25" s="174">
        <f>Seznam!B109</f>
        <v>20</v>
      </c>
      <c r="B25" s="175" t="str">
        <f>Seznam!C109</f>
        <v>Rudakovová Stefanie</v>
      </c>
      <c r="C25" s="122">
        <f>Seznam!D109</f>
        <v>2007</v>
      </c>
      <c r="D25" s="176" t="str">
        <f>Seznam!E109</f>
        <v>TJ SPKV</v>
      </c>
      <c r="E25" s="333" t="str">
        <f>Seznam!F109</f>
        <v>CZE</v>
      </c>
      <c r="F25" s="212"/>
      <c r="G25" s="177"/>
      <c r="H25" s="177"/>
      <c r="I25" s="178"/>
      <c r="J25" s="210"/>
      <c r="K25" s="177"/>
      <c r="L25" s="177"/>
      <c r="M25" s="177"/>
      <c r="N25" s="178"/>
      <c r="O25" s="211"/>
      <c r="P25" s="179"/>
    </row>
    <row r="26" spans="1:16" ht="32.1" customHeight="1">
      <c r="A26" s="174">
        <f>Seznam!B110</f>
        <v>21</v>
      </c>
      <c r="B26" s="175" t="str">
        <f>Seznam!C110</f>
        <v>Komarova Sofie</v>
      </c>
      <c r="C26" s="122">
        <f>Seznam!D110</f>
        <v>2006</v>
      </c>
      <c r="D26" s="176" t="str">
        <f>Seznam!E110</f>
        <v>TJ Bohemians Praha</v>
      </c>
      <c r="E26" s="333" t="str">
        <f>Seznam!F110</f>
        <v>CZE</v>
      </c>
      <c r="F26" s="212"/>
      <c r="G26" s="177"/>
      <c r="H26" s="177"/>
      <c r="I26" s="178"/>
      <c r="J26" s="210"/>
      <c r="K26" s="177"/>
      <c r="L26" s="177"/>
      <c r="M26" s="177"/>
      <c r="N26" s="178"/>
      <c r="O26" s="211"/>
      <c r="P26" s="179"/>
    </row>
    <row r="27" spans="1:16" ht="32.1" customHeight="1">
      <c r="A27" s="174">
        <f>Seznam!B111</f>
        <v>22</v>
      </c>
      <c r="B27" s="175" t="str">
        <f>Seznam!C111</f>
        <v>Hubatková Veronika</v>
      </c>
      <c r="C27" s="122">
        <f>Seznam!D111</f>
        <v>2006</v>
      </c>
      <c r="D27" s="176" t="str">
        <f>Seznam!E111</f>
        <v>TJ Bohemians Praha</v>
      </c>
      <c r="E27" s="333" t="str">
        <f>Seznam!F111</f>
        <v>CZE</v>
      </c>
      <c r="F27" s="212"/>
      <c r="G27" s="177"/>
      <c r="H27" s="177"/>
      <c r="I27" s="178"/>
      <c r="J27" s="210"/>
      <c r="K27" s="177"/>
      <c r="L27" s="177"/>
      <c r="M27" s="177"/>
      <c r="N27" s="178"/>
      <c r="O27" s="211"/>
      <c r="P27" s="179"/>
    </row>
    <row r="28" spans="1:16" ht="32.1" customHeight="1">
      <c r="A28" s="174" t="e">
        <f>Seznam!#REF!</f>
        <v>#REF!</v>
      </c>
      <c r="B28" s="175" t="e">
        <f>Seznam!#REF!</f>
        <v>#REF!</v>
      </c>
      <c r="C28" s="122" t="e">
        <f>Seznam!#REF!</f>
        <v>#REF!</v>
      </c>
      <c r="D28" s="176" t="e">
        <f>Seznam!#REF!</f>
        <v>#REF!</v>
      </c>
      <c r="E28" s="333" t="e">
        <f>Seznam!#REF!</f>
        <v>#REF!</v>
      </c>
      <c r="F28" s="212"/>
      <c r="G28" s="177"/>
      <c r="H28" s="177"/>
      <c r="I28" s="178"/>
      <c r="J28" s="210"/>
      <c r="K28" s="177"/>
      <c r="L28" s="177"/>
      <c r="M28" s="177"/>
      <c r="N28" s="178"/>
      <c r="O28" s="211"/>
      <c r="P28" s="179"/>
    </row>
    <row r="29" spans="1:16" ht="32.1" customHeight="1">
      <c r="A29" s="174" t="e">
        <f>Seznam!#REF!</f>
        <v>#REF!</v>
      </c>
      <c r="B29" s="175" t="e">
        <f>Seznam!#REF!</f>
        <v>#REF!</v>
      </c>
      <c r="C29" s="122" t="e">
        <f>Seznam!#REF!</f>
        <v>#REF!</v>
      </c>
      <c r="D29" s="176" t="e">
        <f>Seznam!#REF!</f>
        <v>#REF!</v>
      </c>
      <c r="E29" s="333" t="e">
        <f>Seznam!#REF!</f>
        <v>#REF!</v>
      </c>
      <c r="F29" s="212"/>
      <c r="G29" s="177"/>
      <c r="H29" s="177"/>
      <c r="I29" s="178"/>
      <c r="J29" s="210"/>
      <c r="K29" s="177"/>
      <c r="L29" s="177"/>
      <c r="M29" s="177"/>
      <c r="N29" s="178"/>
      <c r="O29" s="211"/>
      <c r="P29" s="179"/>
    </row>
    <row r="30" spans="1:16" ht="32.1" customHeight="1">
      <c r="A30" s="174">
        <f>Seznam!B112</f>
        <v>25</v>
      </c>
      <c r="B30" s="175" t="str">
        <f>Seznam!C112</f>
        <v>Schvarczová Rozálie</v>
      </c>
      <c r="C30" s="122">
        <f>Seznam!D112</f>
        <v>2007</v>
      </c>
      <c r="D30" s="176" t="str">
        <f>Seznam!E112</f>
        <v>TJ Bohemians Praha</v>
      </c>
      <c r="E30" s="333" t="str">
        <f>Seznam!F112</f>
        <v>CZE</v>
      </c>
      <c r="F30" s="212"/>
      <c r="G30" s="177"/>
      <c r="H30" s="177"/>
      <c r="I30" s="178"/>
      <c r="J30" s="210"/>
      <c r="K30" s="177"/>
      <c r="L30" s="177"/>
      <c r="M30" s="177"/>
      <c r="N30" s="178"/>
      <c r="O30" s="211"/>
      <c r="P30" s="179"/>
    </row>
    <row r="31" spans="1:16" ht="32.1" customHeight="1" thickBot="1">
      <c r="A31" s="137">
        <f>Seznam!B113</f>
        <v>26</v>
      </c>
      <c r="B31" s="138" t="str">
        <f>Seznam!C113</f>
        <v>Mirošničenko Diana</v>
      </c>
      <c r="C31" s="123">
        <f>Seznam!D113</f>
        <v>2006</v>
      </c>
      <c r="D31" s="139" t="str">
        <f>Seznam!E113</f>
        <v>SKMG Chodov Praha</v>
      </c>
      <c r="E31" s="416" t="str">
        <f>Seznam!F113</f>
        <v>CZE</v>
      </c>
      <c r="F31" s="201"/>
      <c r="G31" s="140"/>
      <c r="H31" s="140"/>
      <c r="I31" s="141"/>
      <c r="J31" s="156"/>
      <c r="K31" s="140"/>
      <c r="L31" s="140"/>
      <c r="M31" s="140"/>
      <c r="N31" s="141"/>
      <c r="O31" s="157"/>
      <c r="P31" s="142"/>
    </row>
    <row r="32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5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opLeftCell="A31" workbookViewId="0">
      <selection activeCell="A10" sqref="A10:XFD10"/>
    </sheetView>
  </sheetViews>
  <sheetFormatPr defaultRowHeight="12.75"/>
  <cols>
    <col min="1" max="1" width="10.7109375" customWidth="1"/>
    <col min="2" max="2" width="23.42578125" bestFit="1" customWidth="1"/>
    <col min="3" max="3" width="9" customWidth="1"/>
    <col min="4" max="4" width="34.140625" bestFit="1" customWidth="1"/>
    <col min="5" max="5" width="5.5703125" style="272" bestFit="1" customWidth="1"/>
    <col min="6" max="13" width="10.7109375" style="32" customWidth="1"/>
    <col min="14" max="16" width="10.7109375" customWidth="1"/>
  </cols>
  <sheetData>
    <row r="1" spans="1:21" ht="22.5">
      <c r="A1" s="1" t="s">
        <v>1052</v>
      </c>
      <c r="C1" s="4"/>
      <c r="D1" s="427" t="str">
        <f>Název</f>
        <v>Milevský pohárek</v>
      </c>
      <c r="E1" s="427"/>
      <c r="F1" s="427"/>
      <c r="G1" s="427"/>
      <c r="H1" s="427"/>
      <c r="I1" s="427"/>
      <c r="J1" s="427"/>
      <c r="K1" s="427"/>
      <c r="M1" s="115"/>
      <c r="P1" s="116" t="str">
        <f>Datum</f>
        <v>5.května 2018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70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3" t="str">
        <f>_kat6</f>
        <v>7.kategorie - Juniorky, ročník 2005-2003</v>
      </c>
      <c r="B3" s="143"/>
      <c r="C3" s="143"/>
      <c r="D3" s="143"/>
      <c r="E3" s="271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45" t="s">
        <v>0</v>
      </c>
      <c r="B4" s="429" t="s">
        <v>1</v>
      </c>
      <c r="C4" s="429" t="s">
        <v>2</v>
      </c>
      <c r="D4" s="430" t="s">
        <v>3</v>
      </c>
      <c r="E4" s="449" t="s">
        <v>4</v>
      </c>
      <c r="F4" s="451" t="str">
        <f>Kat6S1</f>
        <v>sestava se stuhou</v>
      </c>
      <c r="G4" s="452"/>
      <c r="H4" s="452"/>
      <c r="I4" s="453"/>
      <c r="J4" s="451" t="str">
        <f>Kat6S2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03" t="s">
        <v>8</v>
      </c>
      <c r="G5" s="144" t="s">
        <v>11</v>
      </c>
      <c r="H5" s="144" t="s">
        <v>5</v>
      </c>
      <c r="I5" s="145" t="s">
        <v>6</v>
      </c>
      <c r="J5" s="130" t="s">
        <v>1050</v>
      </c>
      <c r="K5" s="144" t="s">
        <v>8</v>
      </c>
      <c r="L5" s="144" t="s">
        <v>11</v>
      </c>
      <c r="M5" s="144" t="s">
        <v>5</v>
      </c>
      <c r="N5" s="145" t="s">
        <v>6</v>
      </c>
      <c r="O5" s="442">
        <v>0</v>
      </c>
      <c r="P5" s="444">
        <v>0</v>
      </c>
    </row>
    <row r="6" spans="1:21" ht="32.1" customHeight="1" thickTop="1">
      <c r="A6" s="146">
        <f>Seznam!B114</f>
        <v>1</v>
      </c>
      <c r="B6" s="147" t="str">
        <f>Seznam!C114</f>
        <v>Stieblerová Nikola</v>
      </c>
      <c r="C6" s="120">
        <f>Seznam!D114</f>
        <v>0</v>
      </c>
      <c r="D6" s="148" t="str">
        <f>Seznam!E114</f>
        <v>SK Jihlava</v>
      </c>
      <c r="E6" s="331" t="str">
        <f>Seznam!F114</f>
        <v>CZE</v>
      </c>
      <c r="F6" s="199"/>
      <c r="G6" s="149"/>
      <c r="H6" s="149"/>
      <c r="I6" s="150"/>
      <c r="J6" s="151"/>
      <c r="K6" s="149"/>
      <c r="L6" s="149"/>
      <c r="M6" s="149"/>
      <c r="N6" s="150"/>
      <c r="O6" s="152"/>
      <c r="P6" s="153"/>
    </row>
    <row r="7" spans="1:21" ht="32.1" customHeight="1">
      <c r="A7" s="131">
        <f>Seznam!B115</f>
        <v>2</v>
      </c>
      <c r="B7" s="132" t="str">
        <f>Seznam!C115</f>
        <v>Hnízdová Sára</v>
      </c>
      <c r="C7" s="121">
        <f>Seznam!D115</f>
        <v>0</v>
      </c>
      <c r="D7" s="133" t="str">
        <f>Seznam!E115</f>
        <v>TJ Bohemians Praha</v>
      </c>
      <c r="E7" s="332" t="str">
        <f>Seznam!F115</f>
        <v>CZE</v>
      </c>
      <c r="F7" s="200"/>
      <c r="G7" s="134"/>
      <c r="H7" s="134"/>
      <c r="I7" s="135"/>
      <c r="J7" s="154" t="s">
        <v>1256</v>
      </c>
      <c r="K7" s="134"/>
      <c r="L7" s="134"/>
      <c r="M7" s="134"/>
      <c r="N7" s="135"/>
      <c r="O7" s="155"/>
      <c r="P7" s="136"/>
    </row>
    <row r="8" spans="1:21" ht="32.1" customHeight="1">
      <c r="A8" s="131">
        <f>Seznam!B116</f>
        <v>3</v>
      </c>
      <c r="B8" s="132" t="str">
        <f>Seznam!C116</f>
        <v>Hoffmanová Tereza</v>
      </c>
      <c r="C8" s="121">
        <f>Seznam!D116</f>
        <v>0</v>
      </c>
      <c r="D8" s="133" t="str">
        <f>Seznam!E116</f>
        <v xml:space="preserve"> Sokol Praha VII</v>
      </c>
      <c r="E8" s="332" t="str">
        <f>Seznam!F116</f>
        <v>CZE</v>
      </c>
      <c r="F8" s="200"/>
      <c r="G8" s="134"/>
      <c r="H8" s="134"/>
      <c r="I8" s="135"/>
      <c r="J8" s="154"/>
      <c r="K8" s="134"/>
      <c r="L8" s="134"/>
      <c r="M8" s="134"/>
      <c r="N8" s="135"/>
      <c r="O8" s="155"/>
      <c r="P8" s="136"/>
    </row>
    <row r="9" spans="1:21" ht="32.1" customHeight="1">
      <c r="A9" s="131">
        <f>Seznam!B117</f>
        <v>4</v>
      </c>
      <c r="B9" s="132" t="str">
        <f>Seznam!C117</f>
        <v>Šebková Natálie</v>
      </c>
      <c r="C9" s="121">
        <f>Seznam!D117</f>
        <v>2005</v>
      </c>
      <c r="D9" s="133" t="str">
        <f>Seznam!E117</f>
        <v>Sokol Praha VII</v>
      </c>
      <c r="E9" s="332" t="str">
        <f>Seznam!F117</f>
        <v>CZE</v>
      </c>
      <c r="F9" s="200"/>
      <c r="G9" s="134"/>
      <c r="H9" s="134"/>
      <c r="I9" s="135"/>
      <c r="J9" s="154"/>
      <c r="K9" s="134"/>
      <c r="L9" s="134"/>
      <c r="M9" s="134"/>
      <c r="N9" s="135"/>
      <c r="O9" s="155"/>
      <c r="P9" s="136"/>
    </row>
    <row r="10" spans="1:21" ht="32.1" customHeight="1">
      <c r="A10" s="174">
        <f>Seznam!B118</f>
        <v>5</v>
      </c>
      <c r="B10" s="175" t="str">
        <f>Seznam!C118</f>
        <v>Vedralová Kristýna</v>
      </c>
      <c r="C10" s="122">
        <f>Seznam!D118</f>
        <v>0</v>
      </c>
      <c r="D10" s="176" t="str">
        <f>Seznam!E118</f>
        <v>TJ Sokol Bedřichov</v>
      </c>
      <c r="E10" s="333" t="str">
        <f>Seznam!F118</f>
        <v>CZE</v>
      </c>
      <c r="F10" s="212"/>
      <c r="G10" s="177"/>
      <c r="H10" s="177"/>
      <c r="I10" s="178"/>
      <c r="J10" s="210"/>
      <c r="K10" s="177"/>
      <c r="L10" s="177"/>
      <c r="M10" s="177"/>
      <c r="N10" s="178"/>
      <c r="O10" s="211"/>
      <c r="P10" s="179"/>
    </row>
    <row r="11" spans="1:21" ht="32.1" customHeight="1" thickBot="1">
      <c r="A11" s="137">
        <f>Seznam!B119</f>
        <v>6</v>
      </c>
      <c r="B11" s="138" t="str">
        <f>Seznam!C119</f>
        <v>Jilečková Mariana</v>
      </c>
      <c r="C11" s="123">
        <f>Seznam!D119</f>
        <v>0</v>
      </c>
      <c r="D11" s="139" t="str">
        <f>Seznam!E119</f>
        <v>SK Jihlava</v>
      </c>
      <c r="E11" s="416" t="str">
        <f>Seznam!F119</f>
        <v>CZE</v>
      </c>
      <c r="F11" s="201"/>
      <c r="G11" s="140"/>
      <c r="H11" s="140"/>
      <c r="I11" s="141"/>
      <c r="J11" s="156"/>
      <c r="K11" s="140"/>
      <c r="L11" s="140"/>
      <c r="M11" s="140"/>
      <c r="N11" s="141"/>
      <c r="O11" s="157"/>
      <c r="P11" s="142"/>
    </row>
    <row r="12" spans="1:21" ht="13.5" thickTop="1"/>
    <row r="13" spans="1:21" ht="45" customHeight="1">
      <c r="A13" s="1"/>
      <c r="C13" s="4"/>
      <c r="D13" s="1"/>
      <c r="E13" s="270"/>
      <c r="F13" s="115"/>
      <c r="G13" s="115"/>
      <c r="H13" s="115"/>
      <c r="I13" s="115"/>
      <c r="J13" s="115"/>
      <c r="K13" s="115"/>
      <c r="L13" s="115"/>
      <c r="M13" s="115"/>
      <c r="P13" s="116"/>
    </row>
    <row r="14" spans="1:21" ht="24" thickBot="1">
      <c r="A14" s="143" t="str">
        <f>_kat7</f>
        <v>8.kategorie - Kadetky mladší, ročník 2007-2006</v>
      </c>
      <c r="B14" s="143"/>
      <c r="C14" s="143"/>
      <c r="D14" s="143"/>
      <c r="E14" s="271"/>
      <c r="F14" s="115"/>
      <c r="G14" s="115"/>
      <c r="H14" s="115"/>
      <c r="I14" s="115"/>
      <c r="J14" s="115"/>
      <c r="K14" s="115"/>
      <c r="L14" s="115"/>
      <c r="M14" s="115"/>
      <c r="N14" s="1"/>
      <c r="O14" s="118"/>
    </row>
    <row r="15" spans="1:21" ht="16.5" thickTop="1">
      <c r="A15" s="445" t="s">
        <v>0</v>
      </c>
      <c r="B15" s="429" t="s">
        <v>1</v>
      </c>
      <c r="C15" s="429" t="s">
        <v>2</v>
      </c>
      <c r="D15" s="430" t="s">
        <v>3</v>
      </c>
      <c r="E15" s="449" t="s">
        <v>4</v>
      </c>
      <c r="F15" s="451" t="str">
        <f>Kat7S1</f>
        <v>sestava se švihadlem</v>
      </c>
      <c r="G15" s="452"/>
      <c r="H15" s="452"/>
      <c r="I15" s="453"/>
      <c r="J15" s="451" t="str">
        <f>Kat7S2</f>
        <v>sestava s libovolným náčiním</v>
      </c>
      <c r="K15" s="452"/>
      <c r="L15" s="452"/>
      <c r="M15" s="452"/>
      <c r="N15" s="453"/>
      <c r="O15" s="441" t="s">
        <v>13</v>
      </c>
      <c r="P15" s="443" t="s">
        <v>1053</v>
      </c>
    </row>
    <row r="16" spans="1:21" ht="16.5" thickBot="1">
      <c r="A16" s="446">
        <v>0</v>
      </c>
      <c r="B16" s="447">
        <v>0</v>
      </c>
      <c r="C16" s="447">
        <v>0</v>
      </c>
      <c r="D16" s="448">
        <v>0</v>
      </c>
      <c r="E16" s="450"/>
      <c r="F16" s="203" t="s">
        <v>8</v>
      </c>
      <c r="G16" s="144" t="s">
        <v>11</v>
      </c>
      <c r="H16" s="144" t="s">
        <v>5</v>
      </c>
      <c r="I16" s="145" t="s">
        <v>6</v>
      </c>
      <c r="J16" s="130" t="s">
        <v>1050</v>
      </c>
      <c r="K16" s="144" t="s">
        <v>8</v>
      </c>
      <c r="L16" s="144" t="s">
        <v>11</v>
      </c>
      <c r="M16" s="144" t="s">
        <v>5</v>
      </c>
      <c r="N16" s="145" t="s">
        <v>6</v>
      </c>
      <c r="O16" s="442">
        <v>0</v>
      </c>
      <c r="P16" s="444">
        <v>0</v>
      </c>
    </row>
    <row r="17" spans="1:16" ht="32.1" customHeight="1" thickTop="1">
      <c r="A17" s="146">
        <f>Seznam!B120</f>
        <v>1</v>
      </c>
      <c r="B17" s="147" t="str">
        <f>Seznam!C120</f>
        <v>Bodolló Anna</v>
      </c>
      <c r="C17" s="120">
        <f>Seznam!D120</f>
        <v>2006</v>
      </c>
      <c r="D17" s="148" t="str">
        <f>Seznam!E120</f>
        <v>SK GymŠarm Plzeň</v>
      </c>
      <c r="E17" s="331" t="str">
        <f>Seznam!F120</f>
        <v>CZE</v>
      </c>
      <c r="F17" s="199"/>
      <c r="G17" s="149"/>
      <c r="H17" s="149"/>
      <c r="I17" s="150"/>
      <c r="J17" s="151"/>
      <c r="K17" s="149"/>
      <c r="L17" s="149"/>
      <c r="M17" s="149"/>
      <c r="N17" s="150"/>
      <c r="O17" s="152"/>
      <c r="P17" s="153"/>
    </row>
    <row r="18" spans="1:16" ht="32.1" customHeight="1">
      <c r="A18" s="174">
        <f>Seznam!B121</f>
        <v>2</v>
      </c>
      <c r="B18" s="175" t="str">
        <f>Seznam!C121</f>
        <v>Michálková Veronika</v>
      </c>
      <c r="C18" s="122">
        <f>Seznam!D121</f>
        <v>2007</v>
      </c>
      <c r="D18" s="176" t="str">
        <f>Seznam!E121</f>
        <v>TJ Hostivař Praha</v>
      </c>
      <c r="E18" s="333" t="str">
        <f>Seznam!F121</f>
        <v>CZE</v>
      </c>
      <c r="F18" s="212"/>
      <c r="G18" s="177"/>
      <c r="H18" s="177"/>
      <c r="I18" s="178"/>
      <c r="J18" s="210"/>
      <c r="K18" s="177"/>
      <c r="L18" s="177"/>
      <c r="M18" s="177"/>
      <c r="N18" s="178"/>
      <c r="O18" s="211"/>
      <c r="P18" s="179"/>
    </row>
    <row r="19" spans="1:16" ht="32.1" customHeight="1">
      <c r="A19" s="174">
        <f>Seznam!B122</f>
        <v>3</v>
      </c>
      <c r="B19" s="175" t="str">
        <f>Seznam!C122</f>
        <v>Koutná Tereza</v>
      </c>
      <c r="C19" s="122">
        <f>Seznam!D122</f>
        <v>2007</v>
      </c>
      <c r="D19" s="176" t="str">
        <f>Seznam!E122</f>
        <v>Sportunion Rauris</v>
      </c>
      <c r="E19" s="333" t="str">
        <f>Seznam!F122</f>
        <v>AUT</v>
      </c>
      <c r="F19" s="212"/>
      <c r="G19" s="177"/>
      <c r="H19" s="177"/>
      <c r="I19" s="178"/>
      <c r="J19" s="210"/>
      <c r="K19" s="177"/>
      <c r="L19" s="177"/>
      <c r="M19" s="177"/>
      <c r="N19" s="178"/>
      <c r="O19" s="211"/>
      <c r="P19" s="179"/>
    </row>
    <row r="20" spans="1:16" ht="32.1" customHeight="1">
      <c r="A20" s="174">
        <f>Seznam!B123</f>
        <v>4</v>
      </c>
      <c r="B20" s="175" t="str">
        <f>Seznam!C123</f>
        <v>Opálková Adriana</v>
      </c>
      <c r="C20" s="122">
        <f>Seznam!D123</f>
        <v>0</v>
      </c>
      <c r="D20" s="176" t="str">
        <f>Seznam!E123</f>
        <v>SK Provo Brno</v>
      </c>
      <c r="E20" s="333" t="str">
        <f>Seznam!F123</f>
        <v>CZE</v>
      </c>
      <c r="F20" s="212"/>
      <c r="G20" s="177"/>
      <c r="H20" s="177"/>
      <c r="I20" s="178"/>
      <c r="J20" s="210"/>
      <c r="K20" s="177"/>
      <c r="L20" s="177"/>
      <c r="M20" s="177"/>
      <c r="N20" s="178"/>
      <c r="O20" s="211"/>
      <c r="P20" s="179"/>
    </row>
    <row r="21" spans="1:16" ht="32.1" customHeight="1">
      <c r="A21" s="174" t="e">
        <f>Seznam!#REF!</f>
        <v>#REF!</v>
      </c>
      <c r="B21" s="175" t="e">
        <f>Seznam!#REF!</f>
        <v>#REF!</v>
      </c>
      <c r="C21" s="122" t="e">
        <f>Seznam!#REF!</f>
        <v>#REF!</v>
      </c>
      <c r="D21" s="176" t="e">
        <f>Seznam!#REF!</f>
        <v>#REF!</v>
      </c>
      <c r="E21" s="333" t="e">
        <f>Seznam!#REF!</f>
        <v>#REF!</v>
      </c>
      <c r="F21" s="212"/>
      <c r="G21" s="177"/>
      <c r="H21" s="177"/>
      <c r="I21" s="178"/>
      <c r="J21" s="210"/>
      <c r="K21" s="177"/>
      <c r="L21" s="177"/>
      <c r="M21" s="177"/>
      <c r="N21" s="178"/>
      <c r="O21" s="211"/>
      <c r="P21" s="179"/>
    </row>
    <row r="22" spans="1:16" ht="32.1" customHeight="1">
      <c r="A22" s="174">
        <f>Seznam!B124</f>
        <v>6</v>
      </c>
      <c r="B22" s="175" t="str">
        <f>Seznam!C124</f>
        <v>Kuncová Klára</v>
      </c>
      <c r="C22" s="122">
        <f>Seznam!D124</f>
        <v>2006</v>
      </c>
      <c r="D22" s="176" t="str">
        <f>Seznam!E124</f>
        <v>T.J. Sokol Plzeň IV</v>
      </c>
      <c r="E22" s="333" t="str">
        <f>Seznam!F124</f>
        <v>CZE</v>
      </c>
      <c r="F22" s="212"/>
      <c r="G22" s="177"/>
      <c r="H22" s="177"/>
      <c r="I22" s="178"/>
      <c r="J22" s="210"/>
      <c r="K22" s="177"/>
      <c r="L22" s="177"/>
      <c r="M22" s="177"/>
      <c r="N22" s="178"/>
      <c r="O22" s="211"/>
      <c r="P22" s="179"/>
    </row>
    <row r="23" spans="1:16" ht="32.1" customHeight="1">
      <c r="A23" s="174">
        <f>Seznam!B125</f>
        <v>7</v>
      </c>
      <c r="B23" s="175" t="str">
        <f>Seznam!C125</f>
        <v>Špalová Klára</v>
      </c>
      <c r="C23" s="122">
        <f>Seznam!D125</f>
        <v>2007</v>
      </c>
      <c r="D23" s="176" t="str">
        <f>Seznam!E125</f>
        <v>SK GymŠarm Plzeň</v>
      </c>
      <c r="E23" s="333" t="str">
        <f>Seznam!F125</f>
        <v>CZE</v>
      </c>
      <c r="F23" s="212"/>
      <c r="G23" s="177"/>
      <c r="H23" s="177"/>
      <c r="I23" s="178"/>
      <c r="J23" s="210"/>
      <c r="K23" s="177"/>
      <c r="L23" s="177"/>
      <c r="M23" s="177"/>
      <c r="N23" s="178"/>
      <c r="O23" s="211"/>
      <c r="P23" s="179"/>
    </row>
    <row r="24" spans="1:16" ht="32.1" customHeight="1">
      <c r="A24" s="174">
        <f>Seznam!B126</f>
        <v>8</v>
      </c>
      <c r="B24" s="175" t="str">
        <f>Seznam!C126</f>
        <v>Šimáková Veronika</v>
      </c>
      <c r="C24" s="122">
        <f>Seznam!D126</f>
        <v>2007</v>
      </c>
      <c r="D24" s="176" t="str">
        <f>Seznam!E126</f>
        <v>RG Proactive Milevsko</v>
      </c>
      <c r="E24" s="333" t="str">
        <f>Seznam!F126</f>
        <v>CZE</v>
      </c>
      <c r="F24" s="212"/>
      <c r="G24" s="177"/>
      <c r="H24" s="177"/>
      <c r="I24" s="178"/>
      <c r="J24" s="210"/>
      <c r="K24" s="177"/>
      <c r="L24" s="177"/>
      <c r="M24" s="177"/>
      <c r="N24" s="178"/>
      <c r="O24" s="211"/>
      <c r="P24" s="179"/>
    </row>
    <row r="25" spans="1:16" ht="32.1" customHeight="1">
      <c r="A25" s="174" t="e">
        <f>Seznam!#REF!</f>
        <v>#REF!</v>
      </c>
      <c r="B25" s="175" t="e">
        <f>Seznam!#REF!</f>
        <v>#REF!</v>
      </c>
      <c r="C25" s="122" t="e">
        <f>Seznam!#REF!</f>
        <v>#REF!</v>
      </c>
      <c r="D25" s="176" t="e">
        <f>Seznam!#REF!</f>
        <v>#REF!</v>
      </c>
      <c r="E25" s="333" t="e">
        <f>Seznam!#REF!</f>
        <v>#REF!</v>
      </c>
      <c r="F25" s="212"/>
      <c r="G25" s="177"/>
      <c r="H25" s="177"/>
      <c r="I25" s="178"/>
      <c r="J25" s="210"/>
      <c r="K25" s="177"/>
      <c r="L25" s="177"/>
      <c r="M25" s="177"/>
      <c r="N25" s="178"/>
      <c r="O25" s="211"/>
      <c r="P25" s="179"/>
    </row>
    <row r="26" spans="1:16" ht="32.1" customHeight="1">
      <c r="A26" s="174">
        <f>Seznam!B127</f>
        <v>10</v>
      </c>
      <c r="B26" s="175" t="str">
        <f>Seznam!C127</f>
        <v>Štěpánová Adéla</v>
      </c>
      <c r="C26" s="122">
        <f>Seznam!D127</f>
        <v>0</v>
      </c>
      <c r="D26" s="176" t="str">
        <f>Seznam!E127</f>
        <v>TJ Bohemians Praha</v>
      </c>
      <c r="E26" s="333" t="str">
        <f>Seznam!F127</f>
        <v>CZE</v>
      </c>
      <c r="F26" s="212"/>
      <c r="G26" s="177"/>
      <c r="H26" s="177"/>
      <c r="I26" s="178"/>
      <c r="J26" s="210"/>
      <c r="K26" s="177"/>
      <c r="L26" s="177"/>
      <c r="M26" s="177"/>
      <c r="N26" s="178"/>
      <c r="O26" s="211"/>
      <c r="P26" s="179"/>
    </row>
    <row r="27" spans="1:16" ht="32.1" customHeight="1">
      <c r="A27" s="174">
        <f>Seznam!B128</f>
        <v>11</v>
      </c>
      <c r="B27" s="175" t="str">
        <f>Seznam!C128</f>
        <v>Kořínková Justýna</v>
      </c>
      <c r="C27" s="122">
        <f>Seznam!D128</f>
        <v>2007</v>
      </c>
      <c r="D27" s="176" t="str">
        <f>Seznam!E128</f>
        <v>TJ Sokol Bedřichov</v>
      </c>
      <c r="E27" s="333" t="str">
        <f>Seznam!F128</f>
        <v>CZE</v>
      </c>
      <c r="F27" s="212"/>
      <c r="G27" s="177"/>
      <c r="H27" s="177"/>
      <c r="I27" s="178"/>
      <c r="J27" s="210"/>
      <c r="K27" s="177"/>
      <c r="L27" s="177"/>
      <c r="M27" s="177"/>
      <c r="N27" s="178"/>
      <c r="O27" s="211"/>
      <c r="P27" s="179"/>
    </row>
    <row r="28" spans="1:16" ht="32.1" customHeight="1">
      <c r="A28" s="174">
        <f>Seznam!B129</f>
        <v>12</v>
      </c>
      <c r="B28" s="175" t="str">
        <f>Seznam!C129</f>
        <v>Janovová Nikola</v>
      </c>
      <c r="C28" s="122">
        <f>Seznam!D129</f>
        <v>0</v>
      </c>
      <c r="D28" s="176" t="str">
        <f>Seznam!E129</f>
        <v>SK Provo Brno</v>
      </c>
      <c r="E28" s="333" t="str">
        <f>Seznam!F129</f>
        <v>CZE</v>
      </c>
      <c r="F28" s="212"/>
      <c r="G28" s="177"/>
      <c r="H28" s="177"/>
      <c r="I28" s="178"/>
      <c r="J28" s="210"/>
      <c r="K28" s="177"/>
      <c r="L28" s="177"/>
      <c r="M28" s="177"/>
      <c r="N28" s="178"/>
      <c r="O28" s="211"/>
      <c r="P28" s="179"/>
    </row>
    <row r="29" spans="1:16" ht="32.1" customHeight="1">
      <c r="A29" s="174">
        <f>Seznam!B130</f>
        <v>13</v>
      </c>
      <c r="B29" s="175" t="str">
        <f>Seznam!C130</f>
        <v>Blahová Sára</v>
      </c>
      <c r="C29" s="122">
        <f>Seznam!D130</f>
        <v>0</v>
      </c>
      <c r="D29" s="176" t="str">
        <f>Seznam!E130</f>
        <v>SK Provo Brno</v>
      </c>
      <c r="E29" s="333" t="str">
        <f>Seznam!F130</f>
        <v>CZE</v>
      </c>
      <c r="F29" s="212"/>
      <c r="G29" s="177"/>
      <c r="H29" s="177"/>
      <c r="I29" s="178"/>
      <c r="J29" s="210"/>
      <c r="K29" s="177"/>
      <c r="L29" s="177"/>
      <c r="M29" s="177"/>
      <c r="N29" s="178"/>
      <c r="O29" s="211"/>
      <c r="P29" s="179"/>
    </row>
    <row r="30" spans="1:16" ht="32.1" customHeight="1">
      <c r="A30" s="174">
        <f>Seznam!B131</f>
        <v>14</v>
      </c>
      <c r="B30" s="175" t="str">
        <f>Seznam!C131</f>
        <v>Millet Estelle</v>
      </c>
      <c r="C30" s="122">
        <f>Seznam!D131</f>
        <v>0</v>
      </c>
      <c r="D30" s="176" t="str">
        <f>Seznam!E131</f>
        <v>TJ Bohemians Praha</v>
      </c>
      <c r="E30" s="333" t="str">
        <f>Seznam!F131</f>
        <v>CZE</v>
      </c>
      <c r="F30" s="212"/>
      <c r="G30" s="177"/>
      <c r="H30" s="177"/>
      <c r="I30" s="178"/>
      <c r="J30" s="210"/>
      <c r="K30" s="177"/>
      <c r="L30" s="177"/>
      <c r="M30" s="177"/>
      <c r="N30" s="178"/>
      <c r="O30" s="211"/>
      <c r="P30" s="179"/>
    </row>
    <row r="31" spans="1:16" ht="32.1" customHeight="1">
      <c r="A31" s="174">
        <f>Seznam!B132</f>
        <v>15</v>
      </c>
      <c r="B31" s="175" t="str">
        <f>Seznam!C132</f>
        <v>Spálenková Ella</v>
      </c>
      <c r="C31" s="122">
        <f>Seznam!D132</f>
        <v>2007</v>
      </c>
      <c r="D31" s="176" t="str">
        <f>Seznam!E132</f>
        <v>GSK Tábor</v>
      </c>
      <c r="E31" s="333" t="str">
        <f>Seznam!F132</f>
        <v>CZE</v>
      </c>
      <c r="F31" s="212"/>
      <c r="G31" s="177"/>
      <c r="H31" s="177"/>
      <c r="I31" s="178"/>
      <c r="J31" s="210"/>
      <c r="K31" s="177"/>
      <c r="L31" s="177"/>
      <c r="M31" s="177"/>
      <c r="N31" s="178"/>
      <c r="O31" s="211"/>
      <c r="P31" s="179"/>
    </row>
    <row r="32" spans="1:16" ht="32.1" customHeight="1">
      <c r="A32" s="174">
        <f>Seznam!B133</f>
        <v>16</v>
      </c>
      <c r="B32" s="175" t="str">
        <f>Seznam!C133</f>
        <v>Machalová Eliška</v>
      </c>
      <c r="C32" s="122">
        <f>Seznam!D133</f>
        <v>2006</v>
      </c>
      <c r="D32" s="176" t="str">
        <f>Seznam!E133</f>
        <v>RG Proactive Milevsko</v>
      </c>
      <c r="E32" s="333" t="str">
        <f>Seznam!F133</f>
        <v>CZE</v>
      </c>
      <c r="F32" s="212"/>
      <c r="G32" s="177"/>
      <c r="H32" s="177"/>
      <c r="I32" s="178"/>
      <c r="J32" s="210"/>
      <c r="K32" s="177"/>
      <c r="L32" s="177"/>
      <c r="M32" s="177"/>
      <c r="N32" s="178"/>
      <c r="O32" s="211"/>
      <c r="P32" s="179"/>
    </row>
    <row r="33" spans="1:16" ht="32.1" customHeight="1">
      <c r="A33" s="174">
        <f>Seznam!B134</f>
        <v>17</v>
      </c>
      <c r="B33" s="175" t="str">
        <f>Seznam!C134</f>
        <v>Petrenko Taysina</v>
      </c>
      <c r="C33" s="122">
        <f>Seznam!D134</f>
        <v>0</v>
      </c>
      <c r="D33" s="176" t="str">
        <f>Seznam!E134</f>
        <v>TJ Bohemians Praha</v>
      </c>
      <c r="E33" s="333" t="str">
        <f>Seznam!F134</f>
        <v>CZE</v>
      </c>
      <c r="F33" s="212"/>
      <c r="G33" s="177"/>
      <c r="H33" s="177"/>
      <c r="I33" s="178"/>
      <c r="J33" s="210"/>
      <c r="K33" s="177"/>
      <c r="L33" s="177"/>
      <c r="M33" s="177"/>
      <c r="N33" s="178"/>
      <c r="O33" s="211"/>
      <c r="P33" s="179"/>
    </row>
    <row r="34" spans="1:16" ht="32.1" customHeight="1">
      <c r="A34" s="174" t="e">
        <f>Seznam!#REF!</f>
        <v>#REF!</v>
      </c>
      <c r="B34" s="175" t="e">
        <f>Seznam!#REF!</f>
        <v>#REF!</v>
      </c>
      <c r="C34" s="122" t="e">
        <f>Seznam!#REF!</f>
        <v>#REF!</v>
      </c>
      <c r="D34" s="176" t="e">
        <f>Seznam!#REF!</f>
        <v>#REF!</v>
      </c>
      <c r="E34" s="333" t="e">
        <f>Seznam!#REF!</f>
        <v>#REF!</v>
      </c>
      <c r="F34" s="212"/>
      <c r="G34" s="177"/>
      <c r="H34" s="177"/>
      <c r="I34" s="178"/>
      <c r="J34" s="210"/>
      <c r="K34" s="177"/>
      <c r="L34" s="177"/>
      <c r="M34" s="177"/>
      <c r="N34" s="178"/>
      <c r="O34" s="211"/>
      <c r="P34" s="179"/>
    </row>
    <row r="35" spans="1:16" ht="32.1" customHeight="1">
      <c r="A35" s="174">
        <f>Seznam!B135</f>
        <v>19</v>
      </c>
      <c r="B35" s="175" t="str">
        <f>Seznam!C135</f>
        <v>Svobodová Klára</v>
      </c>
      <c r="C35" s="122">
        <f>Seznam!D135</f>
        <v>2007</v>
      </c>
      <c r="D35" s="176" t="str">
        <f>Seznam!E135</f>
        <v>RGC Karlovy Vary</v>
      </c>
      <c r="E35" s="333" t="str">
        <f>Seznam!F135</f>
        <v>CZE</v>
      </c>
      <c r="F35" s="212"/>
      <c r="G35" s="177"/>
      <c r="H35" s="177"/>
      <c r="I35" s="178"/>
      <c r="J35" s="210"/>
      <c r="K35" s="177"/>
      <c r="L35" s="177"/>
      <c r="M35" s="177"/>
      <c r="N35" s="178"/>
      <c r="O35" s="211"/>
      <c r="P35" s="179"/>
    </row>
    <row r="36" spans="1:16" ht="32.1" customHeight="1">
      <c r="A36" s="174">
        <f>Seznam!B136</f>
        <v>20</v>
      </c>
      <c r="B36" s="175" t="str">
        <f>Seznam!C136</f>
        <v>Svancer Wanda</v>
      </c>
      <c r="C36" s="122">
        <f>Seznam!D136</f>
        <v>2006</v>
      </c>
      <c r="D36" s="176" t="str">
        <f>Seznam!E136</f>
        <v>Sportunion Rauris</v>
      </c>
      <c r="E36" s="333" t="str">
        <f>Seznam!F136</f>
        <v>AUT</v>
      </c>
      <c r="F36" s="212"/>
      <c r="G36" s="177"/>
      <c r="H36" s="177"/>
      <c r="I36" s="178"/>
      <c r="J36" s="210"/>
      <c r="K36" s="177"/>
      <c r="L36" s="177"/>
      <c r="M36" s="177"/>
      <c r="N36" s="178"/>
      <c r="O36" s="211"/>
      <c r="P36" s="179"/>
    </row>
    <row r="37" spans="1:16" ht="32.1" customHeight="1">
      <c r="A37" s="174">
        <f>Seznam!B137</f>
        <v>21</v>
      </c>
      <c r="B37" s="175" t="str">
        <f>Seznam!C137</f>
        <v>Bouzková Barbora</v>
      </c>
      <c r="C37" s="122">
        <f>Seznam!D137</f>
        <v>2006</v>
      </c>
      <c r="D37" s="176" t="str">
        <f>Seznam!E137</f>
        <v>T.J. Sokol Plzeň IV</v>
      </c>
      <c r="E37" s="333" t="str">
        <f>Seznam!F137</f>
        <v>CZE</v>
      </c>
      <c r="F37" s="212"/>
      <c r="G37" s="177"/>
      <c r="H37" s="177"/>
      <c r="I37" s="178"/>
      <c r="J37" s="210"/>
      <c r="K37" s="177"/>
      <c r="L37" s="177"/>
      <c r="M37" s="177"/>
      <c r="N37" s="178"/>
      <c r="O37" s="211"/>
      <c r="P37" s="179"/>
    </row>
    <row r="38" spans="1:16" ht="32.1" customHeight="1" thickBot="1">
      <c r="A38" s="137">
        <f>Seznam!B138</f>
        <v>22</v>
      </c>
      <c r="B38" s="138" t="str">
        <f>Seznam!C138</f>
        <v>Deimová Annna</v>
      </c>
      <c r="C38" s="123">
        <f>Seznam!D138</f>
        <v>2007</v>
      </c>
      <c r="D38" s="139" t="str">
        <f>Seznam!E138</f>
        <v>GSK Tábor</v>
      </c>
      <c r="E38" s="273" t="str">
        <f>Seznam!F138</f>
        <v>CZE</v>
      </c>
      <c r="F38" s="201"/>
      <c r="G38" s="140"/>
      <c r="H38" s="140"/>
      <c r="I38" s="141"/>
      <c r="J38" s="156"/>
      <c r="K38" s="140"/>
      <c r="L38" s="140"/>
      <c r="M38" s="140"/>
      <c r="N38" s="141"/>
      <c r="O38" s="157"/>
      <c r="P38" s="142"/>
    </row>
    <row r="39" spans="1:16" ht="13.5" thickTop="1"/>
  </sheetData>
  <mergeCells count="19">
    <mergeCell ref="O15:O16"/>
    <mergeCell ref="P15:P16"/>
    <mergeCell ref="A15:A16"/>
    <mergeCell ref="B15:B16"/>
    <mergeCell ref="C15:C16"/>
    <mergeCell ref="D15:D16"/>
    <mergeCell ref="E15:E16"/>
    <mergeCell ref="F15:I15"/>
    <mergeCell ref="J15:N15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4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opLeftCell="A4" workbookViewId="0">
      <selection activeCell="B36" sqref="B36"/>
    </sheetView>
  </sheetViews>
  <sheetFormatPr defaultRowHeight="12.75"/>
  <cols>
    <col min="1" max="1" width="10.7109375" customWidth="1"/>
    <col min="2" max="2" width="28.85546875" bestFit="1" customWidth="1"/>
    <col min="3" max="3" width="9" customWidth="1"/>
    <col min="4" max="4" width="51.28515625" bestFit="1" customWidth="1"/>
    <col min="5" max="5" width="5.5703125" style="272" bestFit="1" customWidth="1"/>
    <col min="6" max="13" width="10.7109375" style="32" customWidth="1"/>
    <col min="14" max="16" width="10.7109375" customWidth="1"/>
  </cols>
  <sheetData>
    <row r="1" spans="1:21" ht="22.5">
      <c r="A1" s="1" t="s">
        <v>1052</v>
      </c>
      <c r="C1" s="4"/>
      <c r="D1" s="427" t="str">
        <f>Název</f>
        <v>Milevský pohárek</v>
      </c>
      <c r="E1" s="427"/>
      <c r="F1" s="427"/>
      <c r="G1" s="427"/>
      <c r="H1" s="427"/>
      <c r="I1" s="427"/>
      <c r="J1" s="427"/>
      <c r="K1" s="427"/>
      <c r="M1" s="115"/>
      <c r="P1" s="116" t="str">
        <f>Datum</f>
        <v>5.května 2018</v>
      </c>
      <c r="Q1" s="115"/>
      <c r="R1" s="115"/>
      <c r="S1" s="115"/>
      <c r="T1" s="115"/>
      <c r="U1" s="1"/>
    </row>
    <row r="2" spans="1:21" ht="23.25">
      <c r="A2" s="1"/>
      <c r="C2" s="4"/>
      <c r="D2" s="1"/>
      <c r="E2" s="270"/>
      <c r="F2" s="115"/>
      <c r="G2" s="115"/>
      <c r="H2" s="115"/>
      <c r="I2" s="115"/>
      <c r="J2" s="115"/>
      <c r="K2" s="115"/>
      <c r="L2" s="115"/>
      <c r="M2" s="115"/>
      <c r="P2" s="116" t="str">
        <f>Místo</f>
        <v>Milevsko</v>
      </c>
      <c r="Q2" s="115"/>
      <c r="R2" s="115"/>
      <c r="S2" s="115"/>
      <c r="T2" s="115"/>
      <c r="U2" s="1"/>
    </row>
    <row r="3" spans="1:21" ht="24" thickBot="1">
      <c r="A3" s="143" t="s">
        <v>1425</v>
      </c>
      <c r="B3" s="143"/>
      <c r="C3" s="143"/>
      <c r="D3" s="143" t="s">
        <v>1424</v>
      </c>
      <c r="E3" s="271"/>
      <c r="F3" s="115"/>
      <c r="G3" s="115"/>
      <c r="H3" s="115"/>
      <c r="I3" s="115"/>
      <c r="J3" s="115"/>
      <c r="K3" s="115"/>
      <c r="L3" s="115"/>
      <c r="M3" s="115"/>
      <c r="N3" s="1"/>
      <c r="O3" s="118"/>
    </row>
    <row r="4" spans="1:21" ht="16.5" customHeight="1" thickTop="1">
      <c r="A4" s="445" t="s">
        <v>0</v>
      </c>
      <c r="B4" s="429" t="s">
        <v>1</v>
      </c>
      <c r="C4" s="429" t="s">
        <v>2</v>
      </c>
      <c r="D4" s="430" t="s">
        <v>3</v>
      </c>
      <c r="E4" s="449" t="s">
        <v>4</v>
      </c>
      <c r="F4" s="451" t="str">
        <f>Kat8S1</f>
        <v>sestava s kužely</v>
      </c>
      <c r="G4" s="452"/>
      <c r="H4" s="452"/>
      <c r="I4" s="453"/>
      <c r="J4" s="451" t="str">
        <f>Kat8S2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03" t="s">
        <v>8</v>
      </c>
      <c r="G5" s="144" t="s">
        <v>11</v>
      </c>
      <c r="H5" s="144" t="s">
        <v>5</v>
      </c>
      <c r="I5" s="145" t="s">
        <v>6</v>
      </c>
      <c r="J5" s="130" t="s">
        <v>1050</v>
      </c>
      <c r="K5" s="144" t="s">
        <v>8</v>
      </c>
      <c r="L5" s="144" t="s">
        <v>11</v>
      </c>
      <c r="M5" s="144" t="s">
        <v>5</v>
      </c>
      <c r="N5" s="145" t="s">
        <v>6</v>
      </c>
      <c r="O5" s="442">
        <v>0</v>
      </c>
      <c r="P5" s="444">
        <v>0</v>
      </c>
    </row>
    <row r="6" spans="1:21" ht="32.1" customHeight="1" thickTop="1">
      <c r="A6" s="146" t="e">
        <f>Seznam!#REF!</f>
        <v>#REF!</v>
      </c>
      <c r="B6" s="147" t="e">
        <f>Seznam!#REF!</f>
        <v>#REF!</v>
      </c>
      <c r="C6" s="120" t="e">
        <f>Seznam!#REF!</f>
        <v>#REF!</v>
      </c>
      <c r="D6" s="148" t="e">
        <f>Seznam!#REF!</f>
        <v>#REF!</v>
      </c>
      <c r="E6" s="331" t="e">
        <f>Seznam!#REF!</f>
        <v>#REF!</v>
      </c>
      <c r="F6" s="199"/>
      <c r="G6" s="149"/>
      <c r="H6" s="149"/>
      <c r="I6" s="150"/>
      <c r="J6" s="151"/>
      <c r="K6" s="149"/>
      <c r="L6" s="149"/>
      <c r="M6" s="149"/>
      <c r="N6" s="150"/>
      <c r="O6" s="152"/>
      <c r="P6" s="153"/>
    </row>
    <row r="7" spans="1:21" ht="32.1" customHeight="1">
      <c r="A7" s="131">
        <f>Seznam!B139</f>
        <v>2</v>
      </c>
      <c r="B7" s="132" t="str">
        <f>Seznam!C139</f>
        <v>Brandnerová Emma</v>
      </c>
      <c r="C7" s="121">
        <f>Seznam!D139</f>
        <v>0</v>
      </c>
      <c r="D7" s="133" t="str">
        <f>Seznam!E139</f>
        <v>TJ Bohemians Praha</v>
      </c>
      <c r="E7" s="332" t="str">
        <f>Seznam!F139</f>
        <v>CZE</v>
      </c>
      <c r="F7" s="200"/>
      <c r="G7" s="134"/>
      <c r="H7" s="134"/>
      <c r="I7" s="135"/>
      <c r="J7" s="154" t="s">
        <v>1256</v>
      </c>
      <c r="K7" s="134"/>
      <c r="L7" s="134"/>
      <c r="M7" s="134"/>
      <c r="N7" s="135"/>
      <c r="O7" s="155"/>
      <c r="P7" s="136"/>
    </row>
    <row r="8" spans="1:21" ht="32.1" customHeight="1">
      <c r="A8" s="131" t="e">
        <f>Seznam!#REF!</f>
        <v>#REF!</v>
      </c>
      <c r="B8" s="132" t="e">
        <f>Seznam!#REF!</f>
        <v>#REF!</v>
      </c>
      <c r="C8" s="121" t="e">
        <f>Seznam!#REF!</f>
        <v>#REF!</v>
      </c>
      <c r="D8" s="133" t="e">
        <f>Seznam!#REF!</f>
        <v>#REF!</v>
      </c>
      <c r="E8" s="332" t="e">
        <f>Seznam!#REF!</f>
        <v>#REF!</v>
      </c>
      <c r="F8" s="200"/>
      <c r="G8" s="134"/>
      <c r="H8" s="134"/>
      <c r="I8" s="135"/>
      <c r="J8" s="154"/>
      <c r="K8" s="134"/>
      <c r="L8" s="134"/>
      <c r="M8" s="134"/>
      <c r="N8" s="135"/>
      <c r="O8" s="155"/>
      <c r="P8" s="136"/>
    </row>
    <row r="9" spans="1:21" ht="32.1" customHeight="1">
      <c r="A9" s="131">
        <f>Seznam!B140</f>
        <v>4</v>
      </c>
      <c r="B9" s="132" t="str">
        <f>Seznam!C140</f>
        <v>Menšíková Adéla</v>
      </c>
      <c r="C9" s="121">
        <f>Seznam!D140</f>
        <v>2005</v>
      </c>
      <c r="D9" s="133" t="str">
        <f>Seznam!E140</f>
        <v>TJ Sokol Bedřichov</v>
      </c>
      <c r="E9" s="332" t="str">
        <f>Seznam!F140</f>
        <v>CZE</v>
      </c>
      <c r="F9" s="200"/>
      <c r="G9" s="134"/>
      <c r="H9" s="134"/>
      <c r="I9" s="135"/>
      <c r="J9" s="154"/>
      <c r="K9" s="134"/>
      <c r="L9" s="134"/>
      <c r="M9" s="134"/>
      <c r="N9" s="135"/>
      <c r="O9" s="155"/>
      <c r="P9" s="136"/>
    </row>
    <row r="10" spans="1:21" ht="32.1" customHeight="1">
      <c r="A10" s="131">
        <f>Seznam!B141</f>
        <v>5</v>
      </c>
      <c r="B10" s="132" t="str">
        <f>Seznam!C141</f>
        <v>Štveráčková Adéla</v>
      </c>
      <c r="C10" s="121">
        <f>Seznam!D141</f>
        <v>2004</v>
      </c>
      <c r="D10" s="133" t="str">
        <f>Seznam!E141</f>
        <v>SK Jihlava</v>
      </c>
      <c r="E10" s="332" t="str">
        <f>Seznam!F141</f>
        <v>CZE</v>
      </c>
      <c r="F10" s="200"/>
      <c r="G10" s="134"/>
      <c r="H10" s="134"/>
      <c r="I10" s="135"/>
      <c r="J10" s="154"/>
      <c r="K10" s="134"/>
      <c r="L10" s="134"/>
      <c r="M10" s="134"/>
      <c r="N10" s="135"/>
      <c r="O10" s="155"/>
      <c r="P10" s="136"/>
    </row>
    <row r="11" spans="1:21" ht="32.1" customHeight="1">
      <c r="A11" s="131">
        <f>Seznam!B142</f>
        <v>6</v>
      </c>
      <c r="B11" s="132" t="str">
        <f>Seznam!C142</f>
        <v>Rákosová Eliška</v>
      </c>
      <c r="C11" s="121">
        <f>Seznam!D142</f>
        <v>2004</v>
      </c>
      <c r="D11" s="133" t="str">
        <f>Seznam!E142</f>
        <v>SK MG Mantila Brno</v>
      </c>
      <c r="E11" s="332" t="str">
        <f>Seznam!F142</f>
        <v>CZE</v>
      </c>
      <c r="F11" s="200"/>
      <c r="G11" s="134"/>
      <c r="H11" s="134"/>
      <c r="I11" s="135"/>
      <c r="J11" s="154"/>
      <c r="K11" s="134"/>
      <c r="L11" s="134"/>
      <c r="M11" s="134"/>
      <c r="N11" s="135"/>
      <c r="O11" s="155"/>
      <c r="P11" s="136"/>
    </row>
    <row r="12" spans="1:21" ht="32.1" customHeight="1">
      <c r="A12" s="131">
        <f>Seznam!B143</f>
        <v>7</v>
      </c>
      <c r="B12" s="132" t="str">
        <f>Seznam!C143</f>
        <v>Opálková Klára</v>
      </c>
      <c r="C12" s="121">
        <f>Seznam!D143</f>
        <v>0</v>
      </c>
      <c r="D12" s="133" t="str">
        <f>Seznam!E143</f>
        <v>SK Provo Brno</v>
      </c>
      <c r="E12" s="332" t="str">
        <f>Seznam!F143</f>
        <v>CZE</v>
      </c>
      <c r="F12" s="200"/>
      <c r="G12" s="134"/>
      <c r="H12" s="134"/>
      <c r="I12" s="135"/>
      <c r="J12" s="154"/>
      <c r="K12" s="134"/>
      <c r="L12" s="134"/>
      <c r="M12" s="134"/>
      <c r="N12" s="135"/>
      <c r="O12" s="155"/>
      <c r="P12" s="136"/>
    </row>
    <row r="13" spans="1:21" ht="32.1" customHeight="1">
      <c r="A13" s="131" t="e">
        <f>Seznam!#REF!</f>
        <v>#REF!</v>
      </c>
      <c r="B13" s="132" t="e">
        <f>Seznam!#REF!</f>
        <v>#REF!</v>
      </c>
      <c r="C13" s="121" t="e">
        <f>Seznam!#REF!</f>
        <v>#REF!</v>
      </c>
      <c r="D13" s="423" t="e">
        <f>Seznam!#REF!</f>
        <v>#REF!</v>
      </c>
      <c r="E13" s="332" t="e">
        <f>Seznam!#REF!</f>
        <v>#REF!</v>
      </c>
      <c r="F13" s="200"/>
      <c r="G13" s="134"/>
      <c r="H13" s="134"/>
      <c r="I13" s="135"/>
      <c r="J13" s="154"/>
      <c r="K13" s="134"/>
      <c r="L13" s="134"/>
      <c r="M13" s="134"/>
      <c r="N13" s="135"/>
      <c r="O13" s="155"/>
      <c r="P13" s="136"/>
    </row>
    <row r="14" spans="1:21" ht="32.1" customHeight="1">
      <c r="A14" s="131">
        <f>Seznam!B144</f>
        <v>9</v>
      </c>
      <c r="B14" s="132" t="str">
        <f>Seznam!C144</f>
        <v>Stockl Lea</v>
      </c>
      <c r="C14" s="121">
        <f>Seznam!D144</f>
        <v>2005</v>
      </c>
      <c r="D14" s="133" t="str">
        <f>Seznam!E144</f>
        <v>Sportunion Rauris</v>
      </c>
      <c r="E14" s="332" t="str">
        <f>Seznam!F144</f>
        <v>AUT</v>
      </c>
      <c r="F14" s="200"/>
      <c r="G14" s="134"/>
      <c r="H14" s="134"/>
      <c r="I14" s="135"/>
      <c r="J14" s="154"/>
      <c r="K14" s="134"/>
      <c r="L14" s="134"/>
      <c r="M14" s="134"/>
      <c r="N14" s="135"/>
      <c r="O14" s="155"/>
      <c r="P14" s="136"/>
    </row>
    <row r="15" spans="1:21" ht="32.1" customHeight="1">
      <c r="A15" s="131" t="e">
        <f>Seznam!#REF!</f>
        <v>#REF!</v>
      </c>
      <c r="B15" s="132" t="e">
        <f>Seznam!#REF!</f>
        <v>#REF!</v>
      </c>
      <c r="C15" s="121" t="e">
        <f>Seznam!#REF!</f>
        <v>#REF!</v>
      </c>
      <c r="D15" s="133" t="e">
        <f>Seznam!#REF!</f>
        <v>#REF!</v>
      </c>
      <c r="E15" s="332" t="e">
        <f>Seznam!#REF!</f>
        <v>#REF!</v>
      </c>
      <c r="F15" s="200"/>
      <c r="G15" s="134"/>
      <c r="H15" s="134"/>
      <c r="I15" s="135"/>
      <c r="J15" s="154"/>
      <c r="K15" s="134"/>
      <c r="L15" s="134"/>
      <c r="M15" s="134"/>
      <c r="N15" s="135"/>
      <c r="O15" s="155"/>
      <c r="P15" s="136"/>
    </row>
    <row r="16" spans="1:21" ht="32.1" customHeight="1">
      <c r="A16" s="131">
        <f>Seznam!B145</f>
        <v>11</v>
      </c>
      <c r="B16" s="132" t="str">
        <f>Seznam!C145</f>
        <v>Vejnarová Johanka</v>
      </c>
      <c r="C16" s="121">
        <f>Seznam!D145</f>
        <v>0</v>
      </c>
      <c r="D16" s="133" t="str">
        <f>Seznam!E145</f>
        <v>Sokol Praha VII</v>
      </c>
      <c r="E16" s="332" t="str">
        <f>Seznam!F145</f>
        <v>CZE</v>
      </c>
      <c r="F16" s="200"/>
      <c r="G16" s="134"/>
      <c r="H16" s="134"/>
      <c r="I16" s="135"/>
      <c r="J16" s="154"/>
      <c r="K16" s="134"/>
      <c r="L16" s="134"/>
      <c r="M16" s="134"/>
      <c r="N16" s="135"/>
      <c r="O16" s="155"/>
      <c r="P16" s="136"/>
    </row>
    <row r="17" spans="1:16" ht="32.1" customHeight="1">
      <c r="A17" s="131">
        <f>Seznam!B146</f>
        <v>12</v>
      </c>
      <c r="B17" s="132" t="str">
        <f>Seznam!C146</f>
        <v>Vilímková Julie</v>
      </c>
      <c r="C17" s="121">
        <f>Seznam!D146</f>
        <v>2004</v>
      </c>
      <c r="D17" s="133" t="str">
        <f>Seznam!E146</f>
        <v>TJ SPKV</v>
      </c>
      <c r="E17" s="332" t="str">
        <f>Seznam!F146</f>
        <v>CZE</v>
      </c>
      <c r="F17" s="200"/>
      <c r="G17" s="134"/>
      <c r="H17" s="134"/>
      <c r="I17" s="135"/>
      <c r="J17" s="154"/>
      <c r="K17" s="134"/>
      <c r="L17" s="134"/>
      <c r="M17" s="134"/>
      <c r="N17" s="135"/>
      <c r="O17" s="155"/>
      <c r="P17" s="136"/>
    </row>
    <row r="18" spans="1:16" ht="32.1" customHeight="1">
      <c r="A18" s="131">
        <f>Seznam!B147</f>
        <v>13</v>
      </c>
      <c r="B18" s="132" t="str">
        <f>Seznam!C147</f>
        <v>Komendová Nikola</v>
      </c>
      <c r="C18" s="121">
        <f>Seznam!D147</f>
        <v>2004</v>
      </c>
      <c r="D18" s="133" t="str">
        <f>Seznam!E147</f>
        <v>GSK Tábor</v>
      </c>
      <c r="E18" s="332" t="str">
        <f>Seznam!F147</f>
        <v>CZE</v>
      </c>
      <c r="F18" s="200"/>
      <c r="G18" s="134"/>
      <c r="H18" s="134"/>
      <c r="I18" s="135"/>
      <c r="J18" s="154"/>
      <c r="K18" s="134"/>
      <c r="L18" s="134"/>
      <c r="M18" s="134"/>
      <c r="N18" s="135"/>
      <c r="O18" s="155"/>
      <c r="P18" s="136"/>
    </row>
    <row r="19" spans="1:16" ht="32.1" customHeight="1">
      <c r="A19" s="131" t="e">
        <f>Seznam!#REF!</f>
        <v>#REF!</v>
      </c>
      <c r="B19" s="132" t="e">
        <f>Seznam!#REF!</f>
        <v>#REF!</v>
      </c>
      <c r="C19" s="121" t="e">
        <f>Seznam!#REF!</f>
        <v>#REF!</v>
      </c>
      <c r="D19" s="133" t="e">
        <f>Seznam!#REF!</f>
        <v>#REF!</v>
      </c>
      <c r="E19" s="332" t="e">
        <f>Seznam!#REF!</f>
        <v>#REF!</v>
      </c>
      <c r="F19" s="200"/>
      <c r="G19" s="134"/>
      <c r="H19" s="134"/>
      <c r="I19" s="135"/>
      <c r="J19" s="154"/>
      <c r="K19" s="134"/>
      <c r="L19" s="134"/>
      <c r="M19" s="134"/>
      <c r="N19" s="135"/>
      <c r="O19" s="155"/>
      <c r="P19" s="136"/>
    </row>
    <row r="20" spans="1:16" ht="32.1" customHeight="1">
      <c r="A20" s="131" t="e">
        <f>Seznam!#REF!</f>
        <v>#REF!</v>
      </c>
      <c r="B20" s="132" t="e">
        <f>Seznam!#REF!</f>
        <v>#REF!</v>
      </c>
      <c r="C20" s="121" t="e">
        <f>Seznam!#REF!</f>
        <v>#REF!</v>
      </c>
      <c r="D20" s="133" t="e">
        <f>Seznam!#REF!</f>
        <v>#REF!</v>
      </c>
      <c r="E20" s="332" t="e">
        <f>Seznam!#REF!</f>
        <v>#REF!</v>
      </c>
      <c r="F20" s="200"/>
      <c r="G20" s="134"/>
      <c r="H20" s="134"/>
      <c r="I20" s="135"/>
      <c r="J20" s="154"/>
      <c r="K20" s="134"/>
      <c r="L20" s="134"/>
      <c r="M20" s="134"/>
      <c r="N20" s="135"/>
      <c r="O20" s="155"/>
      <c r="P20" s="136"/>
    </row>
    <row r="21" spans="1:16" ht="32.1" customHeight="1">
      <c r="A21" s="131">
        <f>Seznam!B148</f>
        <v>16</v>
      </c>
      <c r="B21" s="132" t="str">
        <f>Seznam!C148</f>
        <v>Daum Magdalena</v>
      </c>
      <c r="C21" s="121">
        <f>Seznam!D148</f>
        <v>2004</v>
      </c>
      <c r="D21" s="133" t="str">
        <f>Seznam!E148</f>
        <v>Sportunion Rauris</v>
      </c>
      <c r="E21" s="332" t="str">
        <f>Seznam!F148</f>
        <v>AUT</v>
      </c>
      <c r="F21" s="200"/>
      <c r="G21" s="134"/>
      <c r="H21" s="134"/>
      <c r="I21" s="135"/>
      <c r="J21" s="154"/>
      <c r="K21" s="134"/>
      <c r="L21" s="134"/>
      <c r="M21" s="134"/>
      <c r="N21" s="135"/>
      <c r="O21" s="155"/>
      <c r="P21" s="136"/>
    </row>
    <row r="22" spans="1:16" ht="32.1" customHeight="1">
      <c r="A22" s="131">
        <f>Seznam!B149</f>
        <v>18</v>
      </c>
      <c r="B22" s="132" t="str">
        <f>Seznam!C149</f>
        <v>Bouck Elizabeth</v>
      </c>
      <c r="C22" s="121">
        <f>Seznam!D149</f>
        <v>2004</v>
      </c>
      <c r="D22" s="133" t="str">
        <f>Seznam!E149</f>
        <v>TJ SPKV</v>
      </c>
      <c r="E22" s="332" t="str">
        <f>Seznam!F149</f>
        <v>CZE</v>
      </c>
      <c r="F22" s="200"/>
      <c r="G22" s="134"/>
      <c r="H22" s="134"/>
      <c r="I22" s="135"/>
      <c r="J22" s="154"/>
      <c r="K22" s="134"/>
      <c r="L22" s="134"/>
      <c r="M22" s="134"/>
      <c r="N22" s="135"/>
      <c r="O22" s="155"/>
      <c r="P22" s="136"/>
    </row>
    <row r="23" spans="1:16" ht="32.1" customHeight="1">
      <c r="A23" s="131">
        <f>Seznam!B150</f>
        <v>19</v>
      </c>
      <c r="B23" s="132" t="str">
        <f>Seznam!C150</f>
        <v>Houdová Linda</v>
      </c>
      <c r="C23" s="121">
        <f>Seznam!D150</f>
        <v>2004</v>
      </c>
      <c r="D23" s="133" t="str">
        <f>Seznam!E150</f>
        <v>RG Proactive Milevsko</v>
      </c>
      <c r="E23" s="332" t="str">
        <f>Seznam!F150</f>
        <v>CZE</v>
      </c>
      <c r="F23" s="200"/>
      <c r="G23" s="134"/>
      <c r="H23" s="134"/>
      <c r="I23" s="135"/>
      <c r="J23" s="154"/>
      <c r="K23" s="134"/>
      <c r="L23" s="134"/>
      <c r="M23" s="134"/>
      <c r="N23" s="135"/>
      <c r="O23" s="155"/>
      <c r="P23" s="136"/>
    </row>
    <row r="24" spans="1:16" ht="32.1" customHeight="1">
      <c r="A24" s="131">
        <f>Seznam!B151</f>
        <v>20</v>
      </c>
      <c r="B24" s="132" t="str">
        <f>Seznam!C151</f>
        <v>Terzieve Charlore</v>
      </c>
      <c r="C24" s="121">
        <f>Seznam!D151</f>
        <v>2004</v>
      </c>
      <c r="D24" s="133" t="str">
        <f>Seznam!E151</f>
        <v>SK MG Mantila Brno</v>
      </c>
      <c r="E24" s="332" t="str">
        <f>Seznam!F151</f>
        <v>CZE</v>
      </c>
      <c r="F24" s="200"/>
      <c r="G24" s="134"/>
      <c r="H24" s="134"/>
      <c r="I24" s="135"/>
      <c r="J24" s="154"/>
      <c r="K24" s="134"/>
      <c r="L24" s="134"/>
      <c r="M24" s="134"/>
      <c r="N24" s="135"/>
      <c r="O24" s="155"/>
      <c r="P24" s="136"/>
    </row>
    <row r="25" spans="1:16" ht="32.1" customHeight="1">
      <c r="A25" s="131">
        <f>Seznam!B152</f>
        <v>21</v>
      </c>
      <c r="B25" s="132" t="str">
        <f>Seznam!C152</f>
        <v>Mokrá Simona</v>
      </c>
      <c r="C25" s="121">
        <f>Seznam!D152</f>
        <v>2004</v>
      </c>
      <c r="D25" s="133" t="str">
        <f>Seznam!E152</f>
        <v>TJ Sokol Bedřichov</v>
      </c>
      <c r="E25" s="332" t="str">
        <f>Seznam!F152</f>
        <v>CZE</v>
      </c>
      <c r="F25" s="200"/>
      <c r="G25" s="134"/>
      <c r="H25" s="134"/>
      <c r="I25" s="135"/>
      <c r="J25" s="154"/>
      <c r="K25" s="134"/>
      <c r="L25" s="134"/>
      <c r="M25" s="134"/>
      <c r="N25" s="135"/>
      <c r="O25" s="155"/>
      <c r="P25" s="136"/>
    </row>
    <row r="26" spans="1:16" ht="32.1" customHeight="1">
      <c r="A26" s="131">
        <f>Seznam!B153</f>
        <v>22</v>
      </c>
      <c r="B26" s="132" t="str">
        <f>Seznam!C153</f>
        <v>Janoušková Tereza</v>
      </c>
      <c r="C26" s="121">
        <f>Seznam!D153</f>
        <v>2005</v>
      </c>
      <c r="D26" s="133" t="str">
        <f>Seznam!E153</f>
        <v>SK MG Mantila Brno</v>
      </c>
      <c r="E26" s="332" t="str">
        <f>Seznam!F153</f>
        <v>CZE</v>
      </c>
      <c r="F26" s="200"/>
      <c r="G26" s="134"/>
      <c r="H26" s="134"/>
      <c r="I26" s="135"/>
      <c r="J26" s="154"/>
      <c r="K26" s="134"/>
      <c r="L26" s="134"/>
      <c r="M26" s="134"/>
      <c r="N26" s="135"/>
      <c r="O26" s="155"/>
      <c r="P26" s="136"/>
    </row>
    <row r="27" spans="1:16" ht="32.1" customHeight="1">
      <c r="A27" s="131">
        <f>Seznam!B154</f>
        <v>23</v>
      </c>
      <c r="B27" s="132" t="str">
        <f>Seznam!C154</f>
        <v>Szmeková Jolana</v>
      </c>
      <c r="C27" s="121">
        <f>Seznam!D154</f>
        <v>0</v>
      </c>
      <c r="D27" s="133" t="str">
        <f>Seznam!E154</f>
        <v>SK Provo Brno</v>
      </c>
      <c r="E27" s="332" t="str">
        <f>Seznam!F154</f>
        <v>CZE</v>
      </c>
      <c r="F27" s="200"/>
      <c r="G27" s="134"/>
      <c r="H27" s="134"/>
      <c r="I27" s="135"/>
      <c r="J27" s="154"/>
      <c r="K27" s="134"/>
      <c r="L27" s="134"/>
      <c r="M27" s="134"/>
      <c r="N27" s="135"/>
      <c r="O27" s="155"/>
      <c r="P27" s="136"/>
    </row>
    <row r="28" spans="1:16" ht="32.1" customHeight="1">
      <c r="A28" s="131">
        <f>Seznam!B155</f>
        <v>24</v>
      </c>
      <c r="B28" s="132" t="str">
        <f>Seznam!C155</f>
        <v>Sommerbichler Lena</v>
      </c>
      <c r="C28" s="121">
        <f>Seznam!D155</f>
        <v>2005</v>
      </c>
      <c r="D28" s="133" t="str">
        <f>Seznam!E155</f>
        <v>Sportunion Rauris</v>
      </c>
      <c r="E28" s="332" t="str">
        <f>Seznam!F155</f>
        <v>AUT</v>
      </c>
      <c r="F28" s="200"/>
      <c r="G28" s="134"/>
      <c r="H28" s="134"/>
      <c r="I28" s="135"/>
      <c r="J28" s="154"/>
      <c r="K28" s="134"/>
      <c r="L28" s="134"/>
      <c r="M28" s="134"/>
      <c r="N28" s="135"/>
      <c r="O28" s="155"/>
      <c r="P28" s="136"/>
    </row>
    <row r="29" spans="1:16" ht="32.1" customHeight="1">
      <c r="A29" s="131">
        <f>Seznam!B156</f>
        <v>25</v>
      </c>
      <c r="B29" s="132" t="str">
        <f>Seznam!C156</f>
        <v>Kutišová Tereza</v>
      </c>
      <c r="C29" s="121">
        <f>Seznam!D156</f>
        <v>2003</v>
      </c>
      <c r="D29" s="133" t="str">
        <f>Seznam!E156</f>
        <v>RG Proactive Milevsko</v>
      </c>
      <c r="E29" s="332" t="str">
        <f>Seznam!F156</f>
        <v>CZE</v>
      </c>
      <c r="F29" s="200"/>
      <c r="G29" s="134"/>
      <c r="H29" s="134"/>
      <c r="I29" s="135"/>
      <c r="J29" s="154"/>
      <c r="K29" s="134"/>
      <c r="L29" s="134"/>
      <c r="M29" s="134"/>
      <c r="N29" s="135"/>
      <c r="O29" s="155"/>
      <c r="P29" s="136"/>
    </row>
    <row r="30" spans="1:16" ht="32.1" customHeight="1">
      <c r="A30" s="131">
        <f>Seznam!B157</f>
        <v>26</v>
      </c>
      <c r="B30" s="132" t="str">
        <f>Seznam!C157</f>
        <v>Točíková Tereza</v>
      </c>
      <c r="C30" s="121">
        <f>Seznam!D157</f>
        <v>2005</v>
      </c>
      <c r="D30" s="133" t="str">
        <f>Seznam!E157</f>
        <v>SK MG Mantila Brno</v>
      </c>
      <c r="E30" s="332" t="str">
        <f>Seznam!F157</f>
        <v>CZE</v>
      </c>
      <c r="F30" s="200"/>
      <c r="G30" s="134"/>
      <c r="H30" s="134"/>
      <c r="I30" s="135"/>
      <c r="J30" s="154"/>
      <c r="K30" s="134"/>
      <c r="L30" s="134"/>
      <c r="M30" s="134"/>
      <c r="N30" s="135"/>
      <c r="O30" s="155"/>
      <c r="P30" s="136"/>
    </row>
    <row r="31" spans="1:16" ht="32.1" customHeight="1">
      <c r="A31" s="131" t="e">
        <f>Seznam!#REF!</f>
        <v>#REF!</v>
      </c>
      <c r="B31" s="132" t="e">
        <f>Seznam!#REF!</f>
        <v>#REF!</v>
      </c>
      <c r="C31" s="121" t="e">
        <f>Seznam!#REF!</f>
        <v>#REF!</v>
      </c>
      <c r="D31" s="133" t="e">
        <f>Seznam!#REF!</f>
        <v>#REF!</v>
      </c>
      <c r="E31" s="332" t="e">
        <f>Seznam!#REF!</f>
        <v>#REF!</v>
      </c>
      <c r="F31" s="200"/>
      <c r="G31" s="134"/>
      <c r="H31" s="134"/>
      <c r="I31" s="135"/>
      <c r="J31" s="154"/>
      <c r="K31" s="134"/>
      <c r="L31" s="134"/>
      <c r="M31" s="134"/>
      <c r="N31" s="135"/>
      <c r="O31" s="155"/>
      <c r="P31" s="136"/>
    </row>
    <row r="32" spans="1:16" ht="32.1" customHeight="1">
      <c r="A32" s="131" t="e">
        <f>Seznam!#REF!</f>
        <v>#REF!</v>
      </c>
      <c r="B32" s="132" t="e">
        <f>Seznam!#REF!</f>
        <v>#REF!</v>
      </c>
      <c r="C32" s="121" t="e">
        <f>Seznam!#REF!</f>
        <v>#REF!</v>
      </c>
      <c r="D32" s="133" t="e">
        <f>Seznam!#REF!</f>
        <v>#REF!</v>
      </c>
      <c r="E32" s="332" t="e">
        <f>Seznam!#REF!</f>
        <v>#REF!</v>
      </c>
      <c r="F32" s="200"/>
      <c r="G32" s="134"/>
      <c r="H32" s="134"/>
      <c r="I32" s="135"/>
      <c r="J32" s="154"/>
      <c r="K32" s="134"/>
      <c r="L32" s="134"/>
      <c r="M32" s="134"/>
      <c r="N32" s="135"/>
      <c r="O32" s="155"/>
      <c r="P32" s="136"/>
    </row>
    <row r="33" spans="1:16" ht="32.1" customHeight="1">
      <c r="A33" s="131">
        <f>Seznam!B158</f>
        <v>29</v>
      </c>
      <c r="B33" s="132" t="str">
        <f>Seznam!C158</f>
        <v>Preiningerová Sára</v>
      </c>
      <c r="C33" s="121">
        <f>Seznam!D158</f>
        <v>2004</v>
      </c>
      <c r="D33" s="133" t="str">
        <f>Seznam!E158</f>
        <v>TJ SPKV</v>
      </c>
      <c r="E33" s="332" t="str">
        <f>Seznam!F158</f>
        <v>CZE</v>
      </c>
      <c r="F33" s="200"/>
      <c r="G33" s="134"/>
      <c r="H33" s="134"/>
      <c r="I33" s="135"/>
      <c r="J33" s="154"/>
      <c r="K33" s="134"/>
      <c r="L33" s="134"/>
      <c r="M33" s="134"/>
      <c r="N33" s="135"/>
      <c r="O33" s="155"/>
      <c r="P33" s="136"/>
    </row>
    <row r="34" spans="1:16" ht="32.1" customHeight="1">
      <c r="A34" s="131">
        <f>Seznam!B159</f>
        <v>30</v>
      </c>
      <c r="B34" s="132" t="str">
        <f>Seznam!C159</f>
        <v>Avtová Diana</v>
      </c>
      <c r="C34" s="121">
        <f>Seznam!D159</f>
        <v>0</v>
      </c>
      <c r="D34" s="133" t="str">
        <f>Seznam!E159</f>
        <v>Sokol Praha VII</v>
      </c>
      <c r="E34" s="332" t="str">
        <f>Seznam!F159</f>
        <v>CZE</v>
      </c>
      <c r="F34" s="200"/>
      <c r="G34" s="134"/>
      <c r="H34" s="134"/>
      <c r="I34" s="135"/>
      <c r="J34" s="154"/>
      <c r="K34" s="134"/>
      <c r="L34" s="134"/>
      <c r="M34" s="134"/>
      <c r="N34" s="135"/>
      <c r="O34" s="155"/>
      <c r="P34" s="136"/>
    </row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37</vt:i4>
      </vt:variant>
      <vt:variant>
        <vt:lpstr>Pojmenované oblasti</vt:lpstr>
      </vt:variant>
      <vt:variant>
        <vt:i4>84</vt:i4>
      </vt:variant>
    </vt:vector>
  </HeadingPairs>
  <TitlesOfParts>
    <vt:vector size="121" baseType="lpstr">
      <vt:lpstr>Seznam</vt:lpstr>
      <vt:lpstr>Popis</vt:lpstr>
      <vt:lpstr>S1+S2</vt:lpstr>
      <vt:lpstr>S3</vt:lpstr>
      <vt:lpstr>S4</vt:lpstr>
      <vt:lpstr>S 5</vt:lpstr>
      <vt:lpstr>S 6</vt:lpstr>
      <vt:lpstr>S 7+S8</vt:lpstr>
      <vt:lpstr>S 9</vt:lpstr>
      <vt:lpstr>S 10</vt:lpstr>
      <vt:lpstr>Z1</vt:lpstr>
      <vt:lpstr>Z2</vt:lpstr>
      <vt:lpstr>Z3</vt:lpstr>
      <vt:lpstr>Z4</vt:lpstr>
      <vt:lpstr>Z5</vt:lpstr>
      <vt:lpstr>Z6</vt:lpstr>
      <vt:lpstr>Z7</vt:lpstr>
      <vt:lpstr>Z8</vt:lpstr>
      <vt:lpstr>Z9</vt:lpstr>
      <vt:lpstr>Z10</vt:lpstr>
      <vt:lpstr>V1+V2</vt:lpstr>
      <vt:lpstr>V3</vt:lpstr>
      <vt:lpstr>V4 Fin</vt:lpstr>
      <vt:lpstr>V 4</vt:lpstr>
      <vt:lpstr>V 5Fin</vt:lpstr>
      <vt:lpstr>V 5</vt:lpstr>
      <vt:lpstr>V 6+V7Fin</vt:lpstr>
      <vt:lpstr>V 6+V7</vt:lpstr>
      <vt:lpstr>V8 Fin</vt:lpstr>
      <vt:lpstr>V8</vt:lpstr>
      <vt:lpstr>V9 Fin</vt:lpstr>
      <vt:lpstr>V9</vt:lpstr>
      <vt:lpstr>V10 Fin</vt:lpstr>
      <vt:lpstr>V10</vt:lpstr>
      <vt:lpstr>Jména</vt:lpstr>
      <vt:lpstr>Příjmení</vt:lpstr>
      <vt:lpstr>V 7</vt:lpstr>
      <vt:lpstr>__kat0</vt:lpstr>
      <vt:lpstr>__kat1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Kat0S1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 4'!Oblast_tisku</vt:lpstr>
      <vt:lpstr>'V 5'!Oblast_tisku</vt:lpstr>
      <vt:lpstr>'V 5Fin'!Oblast_tisku</vt:lpstr>
      <vt:lpstr>'V 6+V7'!Oblast_tisku</vt:lpstr>
      <vt:lpstr>'V 6+V7Fin'!Oblast_tisku</vt:lpstr>
      <vt:lpstr>'V 7'!Oblast_tisku</vt:lpstr>
      <vt:lpstr>'V1+V2'!Oblast_tisku</vt:lpstr>
      <vt:lpstr>'V10'!Oblast_tisku</vt:lpstr>
      <vt:lpstr>'V10 Fin'!Oblast_tisku</vt:lpstr>
      <vt:lpstr>'V3'!Oblast_tisku</vt:lpstr>
      <vt:lpstr>'V4 Fin'!Oblast_tisku</vt:lpstr>
      <vt:lpstr>'V8'!Oblast_tisku</vt:lpstr>
      <vt:lpstr>'V8 Fin'!Oblast_tisku</vt:lpstr>
      <vt:lpstr>Seznam!OLE_LINK1</vt:lpstr>
      <vt:lpstr>PocetKat1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Veronika</cp:lastModifiedBy>
  <cp:lastPrinted>2018-05-05T10:32:07Z</cp:lastPrinted>
  <dcterms:created xsi:type="dcterms:W3CDTF">2001-03-21T14:10:12Z</dcterms:created>
  <dcterms:modified xsi:type="dcterms:W3CDTF">2018-05-06T11:40:46Z</dcterms:modified>
</cp:coreProperties>
</file>