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00" yWindow="-15" windowWidth="14445" windowHeight="11760" tabRatio="856" firstSheet="1" activeTab="16"/>
  </bookViews>
  <sheets>
    <sheet name="Seznam" sheetId="74" r:id="rId1"/>
    <sheet name="Popis" sheetId="82" r:id="rId2"/>
    <sheet name="S 1+2+3a" sheetId="96" state="hidden" r:id="rId3"/>
    <sheet name="S 3b+4" sheetId="97" state="hidden" r:id="rId4"/>
    <sheet name="S 5+6+8" sheetId="114" state="hidden" r:id="rId5"/>
    <sheet name="S 9+10" sheetId="115" state="hidden" r:id="rId6"/>
    <sheet name="Z1" sheetId="86" state="hidden" r:id="rId7"/>
    <sheet name="Z2" sheetId="88" state="hidden" r:id="rId8"/>
    <sheet name="Z3a" sheetId="100" state="hidden" r:id="rId9"/>
    <sheet name="Z3b" sheetId="89" state="hidden" r:id="rId10"/>
    <sheet name="Z4" sheetId="105" state="hidden" r:id="rId11"/>
    <sheet name="Z5" sheetId="106" state="hidden" r:id="rId12"/>
    <sheet name="Z6" sheetId="116" state="hidden" r:id="rId13"/>
    <sheet name="Z8" sheetId="117" state="hidden" r:id="rId14"/>
    <sheet name="Z9" sheetId="118" state="hidden" r:id="rId15"/>
    <sheet name="Z10" sheetId="119" state="hidden" r:id="rId16"/>
    <sheet name="V 1+2+3a" sheetId="93" r:id="rId17"/>
    <sheet name="V 3b+4" sheetId="94" r:id="rId18"/>
    <sheet name="V 5+6+8" sheetId="120" r:id="rId19"/>
    <sheet name="V 9+10" sheetId="121" r:id="rId20"/>
    <sheet name="Jména" sheetId="84" state="hidden" r:id="rId21"/>
    <sheet name="Příjmení" sheetId="83" state="hidden" r:id="rId22"/>
  </sheets>
  <definedNames>
    <definedName name="__kat1">Popis!$B$6</definedName>
    <definedName name="__kat10">Popis!$B$15</definedName>
    <definedName name="__kat11">Popis!$B$16</definedName>
    <definedName name="__kat2">Popis!$B$7</definedName>
    <definedName name="__kat3">Popis!$B$8</definedName>
    <definedName name="__kat4">Popis!$B$9</definedName>
    <definedName name="__kat5">Popis!$B$10</definedName>
    <definedName name="__kat6">Popis!$B$11</definedName>
    <definedName name="__kat7">Popis!$B$12</definedName>
    <definedName name="__kat8">Popis!$B$13</definedName>
    <definedName name="__kat9">Popis!$B$14</definedName>
    <definedName name="_xlnm._FilterDatabase" localSheetId="20" hidden="1">Jména!$A$2:$B$162</definedName>
    <definedName name="_xlnm._FilterDatabase" localSheetId="0" hidden="1">Seznam!$A$1:$K$47</definedName>
    <definedName name="_kat1">Popis!$B$6</definedName>
    <definedName name="_kat10">Popis!$B$15</definedName>
    <definedName name="_kat11">Popis!$B$16</definedName>
    <definedName name="_kat2">Popis!$B$7</definedName>
    <definedName name="_kat3">Popis!$B$8</definedName>
    <definedName name="_kat4">Popis!$B$9</definedName>
    <definedName name="_kat5">Popis!$B$10</definedName>
    <definedName name="_kat6">Popis!$B$11</definedName>
    <definedName name="_kat7">Popis!$B$12</definedName>
    <definedName name="_kat8">Popis!$B$13</definedName>
    <definedName name="_kat9">Popis!$B$14</definedName>
    <definedName name="Datum">Popis!$B$3</definedName>
    <definedName name="K11S2">Popis!$E$16</definedName>
    <definedName name="Kat10S1">Popis!$D$15</definedName>
    <definedName name="Kat10S2">Popis!$E$15</definedName>
    <definedName name="Kat10S3">Popis!$F$15</definedName>
    <definedName name="Kat10S4">Popis!$G$15</definedName>
    <definedName name="Kat11S1">Popis!$D$16</definedName>
    <definedName name="Kat11S2">Popis!$E$16</definedName>
    <definedName name="Kat11S3">Popis!$F$16</definedName>
    <definedName name="Kat11S4">Popis!$G$16</definedName>
    <definedName name="Kat1S1">Popis!$D$6</definedName>
    <definedName name="Kat1S2">Popis!$E$6</definedName>
    <definedName name="Kat1S3">Popis!$F$6</definedName>
    <definedName name="Kat1S4">Popis!$G$6</definedName>
    <definedName name="Kat2S1">Popis!$D$7</definedName>
    <definedName name="Kat2S2">Popis!$E$7</definedName>
    <definedName name="Kat2S3">Popis!$F$7</definedName>
    <definedName name="Kat2S4">Popis!$G$7</definedName>
    <definedName name="Kat3S1">Popis!$D$8</definedName>
    <definedName name="Kat3S2">Popis!$E$8</definedName>
    <definedName name="Kat3S3">Popis!$F$8</definedName>
    <definedName name="Kat3S4">Popis!$G$8</definedName>
    <definedName name="Kat4S1">Popis!$D$9</definedName>
    <definedName name="Kat4S2">Popis!$E$9</definedName>
    <definedName name="Kat4S3">Popis!$F$9</definedName>
    <definedName name="Kat4S4">Popis!$G$9</definedName>
    <definedName name="Kat5S1">Popis!$D$10</definedName>
    <definedName name="Kat5S2">Popis!$E$10</definedName>
    <definedName name="Kat5S3">Popis!$F$10</definedName>
    <definedName name="Kat5S4">Popis!$G$10</definedName>
    <definedName name="Kat5S5">Popis!$D$10</definedName>
    <definedName name="Kat6S1">Popis!$D$11</definedName>
    <definedName name="Kat6S2">Popis!$E$11</definedName>
    <definedName name="Kat6S3">Popis!$F$11</definedName>
    <definedName name="Kat6S4">Popis!$G$11</definedName>
    <definedName name="Kat7S1">Popis!$D$12</definedName>
    <definedName name="Kat7S2">Popis!$E$12</definedName>
    <definedName name="Kat7S3">Popis!$F$12</definedName>
    <definedName name="Kat7S4">Popis!$G$12</definedName>
    <definedName name="Kat8S1">Popis!$D$13</definedName>
    <definedName name="Kat8S2">Popis!$E$13</definedName>
    <definedName name="Kat8S3">Popis!$F$13</definedName>
    <definedName name="Kat8S4">Popis!$G$13</definedName>
    <definedName name="Kat9S1">Popis!$D$14</definedName>
    <definedName name="Kat9S2">Popis!$E$14</definedName>
    <definedName name="Kat9S3">Popis!$F$14</definedName>
    <definedName name="Kat9S4">Popis!$G$14</definedName>
    <definedName name="KatS1">Popis!$D$6</definedName>
    <definedName name="Místo">Popis!$B$2</definedName>
    <definedName name="Název">Popis!$B$1</definedName>
    <definedName name="_xlnm.Print_Area" localSheetId="16">'V 1+2+3a'!$1:$1048576</definedName>
    <definedName name="_xlnm.Print_Area" localSheetId="17">'V 3b+4'!$1:$1048576</definedName>
    <definedName name="_xlnm.Print_Area" localSheetId="18">'V 5+6+8'!$1:$1048576</definedName>
    <definedName name="_xlnm.Print_Area" localSheetId="19">'V 9+10'!$1:$1048576</definedName>
    <definedName name="PocetKat1">Popis!$C$6</definedName>
    <definedName name="PocetKat10">Popis!$C$16</definedName>
    <definedName name="PocetKat2">Popis!$C$7</definedName>
    <definedName name="PocetKat3">Popis!$C$8</definedName>
    <definedName name="PocetKat4">Popis!$C$9</definedName>
    <definedName name="PocetKat5">Popis!$C$10</definedName>
    <definedName name="PocetKat6">Popis!$C$11</definedName>
    <definedName name="PocetKat7">Popis!$C$12</definedName>
    <definedName name="PocetKat8">Popis!$C$13</definedName>
    <definedName name="PocetKat9">Popis!$C$14</definedName>
  </definedNames>
  <calcPr calcId="125725"/>
</workbook>
</file>

<file path=xl/calcChain.xml><?xml version="1.0" encoding="utf-8"?>
<calcChain xmlns="http://schemas.openxmlformats.org/spreadsheetml/2006/main">
  <c r="Z19" i="89"/>
  <c r="O15" i="121"/>
  <c r="I19" i="89"/>
  <c r="J19"/>
  <c r="K19"/>
  <c r="N19"/>
  <c r="P19"/>
  <c r="R19"/>
  <c r="AA19"/>
  <c r="P15" i="121"/>
  <c r="J20" i="89"/>
  <c r="K20"/>
  <c r="P20"/>
  <c r="R20"/>
  <c r="AA20"/>
  <c r="P14" i="121"/>
  <c r="Z24" i="89"/>
  <c r="O16" i="121"/>
  <c r="J24" i="89"/>
  <c r="K24"/>
  <c r="P24"/>
  <c r="R24"/>
  <c r="AA24"/>
  <c r="P16" i="121"/>
  <c r="Z9" i="118"/>
  <c r="K15" i="121"/>
  <c r="Z10" i="118"/>
  <c r="K14" i="121"/>
  <c r="Z11" i="118"/>
  <c r="K16" i="121"/>
  <c r="Z18" i="117"/>
  <c r="O36" i="120"/>
  <c r="W18" i="117"/>
  <c r="Z17"/>
  <c r="P17"/>
  <c r="Y17"/>
  <c r="W17"/>
  <c r="L35" i="120"/>
  <c r="J11" i="117"/>
  <c r="K11"/>
  <c r="P11"/>
  <c r="R11"/>
  <c r="AA11"/>
  <c r="Z11"/>
  <c r="Y11"/>
  <c r="X11"/>
  <c r="W11"/>
  <c r="Z18" i="106"/>
  <c r="W18"/>
  <c r="J11"/>
  <c r="K11"/>
  <c r="P11"/>
  <c r="R11"/>
  <c r="AA11"/>
  <c r="Z11"/>
  <c r="Y11"/>
  <c r="X11"/>
  <c r="W11"/>
  <c r="J11" i="105"/>
  <c r="K11"/>
  <c r="P11"/>
  <c r="R11"/>
  <c r="K24"/>
  <c r="P24"/>
  <c r="R24"/>
  <c r="S24"/>
  <c r="AB24"/>
  <c r="AA24"/>
  <c r="Z24"/>
  <c r="Y24"/>
  <c r="X24"/>
  <c r="J10"/>
  <c r="K10"/>
  <c r="P10"/>
  <c r="R10"/>
  <c r="J23"/>
  <c r="K23"/>
  <c r="P23"/>
  <c r="R23"/>
  <c r="S23"/>
  <c r="J9"/>
  <c r="K9"/>
  <c r="P9"/>
  <c r="R9"/>
  <c r="J22"/>
  <c r="K22"/>
  <c r="P22"/>
  <c r="R22"/>
  <c r="S22"/>
  <c r="J12"/>
  <c r="K12"/>
  <c r="P12"/>
  <c r="R12"/>
  <c r="J25"/>
  <c r="K25"/>
  <c r="P25"/>
  <c r="R25"/>
  <c r="S25"/>
  <c r="J13"/>
  <c r="K13"/>
  <c r="P13"/>
  <c r="R13"/>
  <c r="J26"/>
  <c r="K26"/>
  <c r="P26"/>
  <c r="R26"/>
  <c r="S26"/>
  <c r="J14"/>
  <c r="K14"/>
  <c r="P14"/>
  <c r="R14"/>
  <c r="J27"/>
  <c r="K27"/>
  <c r="P27"/>
  <c r="R27"/>
  <c r="S27"/>
  <c r="J15"/>
  <c r="K15"/>
  <c r="P15"/>
  <c r="R15"/>
  <c r="J28"/>
  <c r="K28"/>
  <c r="P28"/>
  <c r="R28"/>
  <c r="S28"/>
  <c r="J16"/>
  <c r="K16"/>
  <c r="P16"/>
  <c r="R16"/>
  <c r="J29"/>
  <c r="K29"/>
  <c r="P29"/>
  <c r="R29"/>
  <c r="S29"/>
  <c r="J17"/>
  <c r="K17"/>
  <c r="P17"/>
  <c r="R17"/>
  <c r="J30"/>
  <c r="K30"/>
  <c r="P30"/>
  <c r="R30"/>
  <c r="S30"/>
  <c r="I18"/>
  <c r="J18"/>
  <c r="K18"/>
  <c r="N18"/>
  <c r="P18"/>
  <c r="R18"/>
  <c r="I31"/>
  <c r="J31"/>
  <c r="K31"/>
  <c r="N31"/>
  <c r="P31"/>
  <c r="R31"/>
  <c r="S31"/>
  <c r="U23"/>
  <c r="U24"/>
  <c r="U25"/>
  <c r="U26"/>
  <c r="U27"/>
  <c r="U28"/>
  <c r="U29"/>
  <c r="U30"/>
  <c r="U31"/>
  <c r="T23"/>
  <c r="T24"/>
  <c r="T25"/>
  <c r="T26"/>
  <c r="T27"/>
  <c r="T28"/>
  <c r="T29"/>
  <c r="T30"/>
  <c r="T31"/>
  <c r="L36" i="120"/>
  <c r="G36"/>
  <c r="H36"/>
  <c r="I36"/>
  <c r="J36"/>
  <c r="K36"/>
  <c r="Z12" i="117"/>
  <c r="J33" i="120"/>
  <c r="O18" i="117"/>
  <c r="P18"/>
  <c r="Y18"/>
  <c r="N36" i="120"/>
  <c r="J18" i="117"/>
  <c r="K18"/>
  <c r="X18"/>
  <c r="M36" i="120"/>
  <c r="O11" i="117"/>
  <c r="A16" i="10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P18"/>
  <c r="Y18"/>
  <c r="O18"/>
  <c r="J18"/>
  <c r="K18"/>
  <c r="O11"/>
  <c r="J15" i="88"/>
  <c r="K15"/>
  <c r="J14"/>
  <c r="K14"/>
  <c r="P15"/>
  <c r="R15"/>
  <c r="S15"/>
  <c r="Y15"/>
  <c r="P14"/>
  <c r="R14"/>
  <c r="J13"/>
  <c r="K13"/>
  <c r="P13"/>
  <c r="R13"/>
  <c r="P10"/>
  <c r="P11"/>
  <c r="P12"/>
  <c r="Y13"/>
  <c r="N16"/>
  <c r="P16"/>
  <c r="P9" i="86"/>
  <c r="Z9"/>
  <c r="L19" i="121"/>
  <c r="G19"/>
  <c r="A18"/>
  <c r="B24"/>
  <c r="C24"/>
  <c r="D24"/>
  <c r="E24"/>
  <c r="F24"/>
  <c r="B23"/>
  <c r="C23"/>
  <c r="D23"/>
  <c r="E23"/>
  <c r="F23"/>
  <c r="B25"/>
  <c r="C25"/>
  <c r="D25"/>
  <c r="E25"/>
  <c r="F25"/>
  <c r="B15"/>
  <c r="C15"/>
  <c r="D15"/>
  <c r="E15"/>
  <c r="F15"/>
  <c r="B14"/>
  <c r="C14"/>
  <c r="D14"/>
  <c r="E14"/>
  <c r="F14"/>
  <c r="B16"/>
  <c r="C16"/>
  <c r="D16"/>
  <c r="E16"/>
  <c r="F16"/>
  <c r="L10"/>
  <c r="G10"/>
  <c r="A9"/>
  <c r="A3"/>
  <c r="A5"/>
  <c r="A7"/>
  <c r="G7" i="89"/>
  <c r="F9" s="1"/>
  <c r="W9" s="1"/>
  <c r="G15" i="121" s="1"/>
  <c r="G17" i="89"/>
  <c r="F21" s="1"/>
  <c r="W21" s="1"/>
  <c r="F12"/>
  <c r="W12" s="1"/>
  <c r="F13"/>
  <c r="W13" s="1"/>
  <c r="F14"/>
  <c r="W14" s="1"/>
  <c r="G16" i="121" s="1"/>
  <c r="F24" i="89"/>
  <c r="W24"/>
  <c r="G7" i="105"/>
  <c r="F9"/>
  <c r="W9" s="1"/>
  <c r="G20"/>
  <c r="F22" s="1"/>
  <c r="W22" s="1"/>
  <c r="L29" i="120"/>
  <c r="G29"/>
  <c r="A28"/>
  <c r="L20"/>
  <c r="G20"/>
  <c r="A19"/>
  <c r="L10"/>
  <c r="G10"/>
  <c r="A9"/>
  <c r="A3"/>
  <c r="A5"/>
  <c r="A7"/>
  <c r="K13" i="115"/>
  <c r="E13"/>
  <c r="K4"/>
  <c r="E4"/>
  <c r="A12"/>
  <c r="A3"/>
  <c r="L20" i="94"/>
  <c r="G20"/>
  <c r="G13" i="119"/>
  <c r="G7"/>
  <c r="A6"/>
  <c r="U4"/>
  <c r="U5"/>
  <c r="U6"/>
  <c r="J9"/>
  <c r="P9"/>
  <c r="Y9"/>
  <c r="I24" i="121"/>
  <c r="O9" i="119"/>
  <c r="W9"/>
  <c r="G24" i="121"/>
  <c r="Z9" i="119"/>
  <c r="J24" i="121"/>
  <c r="J10" i="119"/>
  <c r="P10"/>
  <c r="Y10"/>
  <c r="I23" i="121"/>
  <c r="O10" i="119"/>
  <c r="W10"/>
  <c r="G23" i="121"/>
  <c r="Z10" i="119"/>
  <c r="J23" i="121"/>
  <c r="J11" i="119"/>
  <c r="K11"/>
  <c r="X11"/>
  <c r="H25" i="121"/>
  <c r="O11" i="119"/>
  <c r="W11"/>
  <c r="G25" i="121"/>
  <c r="Z11" i="119"/>
  <c r="J25" i="121"/>
  <c r="K12" i="119"/>
  <c r="J15"/>
  <c r="P15"/>
  <c r="O15"/>
  <c r="W15"/>
  <c r="L24" i="121"/>
  <c r="Z15" i="119"/>
  <c r="O24" i="121"/>
  <c r="J16" i="119"/>
  <c r="O16"/>
  <c r="P16"/>
  <c r="Y16"/>
  <c r="W16"/>
  <c r="L23" i="121"/>
  <c r="Z16" i="119"/>
  <c r="O23" i="121"/>
  <c r="J17" i="119"/>
  <c r="P17"/>
  <c r="Y17"/>
  <c r="O17"/>
  <c r="W17"/>
  <c r="L25" i="121"/>
  <c r="Z17" i="119"/>
  <c r="O25" i="121"/>
  <c r="G13" i="118"/>
  <c r="G7"/>
  <c r="A6"/>
  <c r="U4"/>
  <c r="U5"/>
  <c r="U6"/>
  <c r="J9"/>
  <c r="P9"/>
  <c r="Y9"/>
  <c r="O9"/>
  <c r="W9"/>
  <c r="J10"/>
  <c r="K10"/>
  <c r="X10"/>
  <c r="P10"/>
  <c r="O10"/>
  <c r="W10"/>
  <c r="J11"/>
  <c r="K11"/>
  <c r="X11"/>
  <c r="P11"/>
  <c r="O11"/>
  <c r="W11"/>
  <c r="K12"/>
  <c r="J15"/>
  <c r="K15"/>
  <c r="P15"/>
  <c r="Y15"/>
  <c r="O15"/>
  <c r="W15"/>
  <c r="Z15"/>
  <c r="J16"/>
  <c r="K16"/>
  <c r="X16"/>
  <c r="P16"/>
  <c r="O16"/>
  <c r="W16"/>
  <c r="Z16"/>
  <c r="J17"/>
  <c r="O17"/>
  <c r="W17"/>
  <c r="Z17"/>
  <c r="G14" i="117"/>
  <c r="G7"/>
  <c r="A6"/>
  <c r="U4"/>
  <c r="U5"/>
  <c r="U6"/>
  <c r="J9"/>
  <c r="K9"/>
  <c r="P9"/>
  <c r="Y9"/>
  <c r="I34" i="120"/>
  <c r="O9" i="117"/>
  <c r="J10"/>
  <c r="K10"/>
  <c r="O10"/>
  <c r="P10"/>
  <c r="Y10"/>
  <c r="I35" i="120"/>
  <c r="J12" i="117"/>
  <c r="P12"/>
  <c r="Y12"/>
  <c r="I33" i="120"/>
  <c r="O12" i="117"/>
  <c r="W9"/>
  <c r="G34" i="120"/>
  <c r="Z9" i="117"/>
  <c r="J34" i="120"/>
  <c r="W10" i="117"/>
  <c r="G35" i="120"/>
  <c r="Z10" i="117"/>
  <c r="J35" i="120"/>
  <c r="W12" i="117"/>
  <c r="G33" i="120"/>
  <c r="K13" i="117"/>
  <c r="J16"/>
  <c r="P16"/>
  <c r="Y16"/>
  <c r="N34" i="120"/>
  <c r="O16" i="117"/>
  <c r="J17"/>
  <c r="K17"/>
  <c r="O17"/>
  <c r="J19"/>
  <c r="P19"/>
  <c r="Y19"/>
  <c r="N33" i="120"/>
  <c r="O19" i="117"/>
  <c r="W16"/>
  <c r="L34" i="120"/>
  <c r="Z16" i="117"/>
  <c r="O34" i="120"/>
  <c r="O35"/>
  <c r="W19" i="117"/>
  <c r="L33" i="120"/>
  <c r="Z19" i="117"/>
  <c r="O33" i="120"/>
  <c r="A15" i="116"/>
  <c r="B15"/>
  <c r="C15"/>
  <c r="D15"/>
  <c r="E15"/>
  <c r="A16"/>
  <c r="B16"/>
  <c r="C16"/>
  <c r="D16"/>
  <c r="E16"/>
  <c r="A17"/>
  <c r="B17"/>
  <c r="C17"/>
  <c r="D17"/>
  <c r="E17"/>
  <c r="A9"/>
  <c r="B9"/>
  <c r="C9"/>
  <c r="D9"/>
  <c r="E9"/>
  <c r="A10"/>
  <c r="B10"/>
  <c r="C10"/>
  <c r="D10"/>
  <c r="E10"/>
  <c r="A11"/>
  <c r="B11"/>
  <c r="C11"/>
  <c r="D11"/>
  <c r="E11"/>
  <c r="J17"/>
  <c r="P17"/>
  <c r="Y17"/>
  <c r="O17"/>
  <c r="Z17"/>
  <c r="W17"/>
  <c r="J11"/>
  <c r="P11"/>
  <c r="Y11"/>
  <c r="O11"/>
  <c r="Z11"/>
  <c r="W11"/>
  <c r="G13"/>
  <c r="G7"/>
  <c r="A6"/>
  <c r="U4"/>
  <c r="U5"/>
  <c r="U6"/>
  <c r="J9"/>
  <c r="P9"/>
  <c r="Y9"/>
  <c r="O9"/>
  <c r="W9"/>
  <c r="Z9"/>
  <c r="J10"/>
  <c r="P10"/>
  <c r="Y10"/>
  <c r="O10"/>
  <c r="W10"/>
  <c r="Z10"/>
  <c r="K12"/>
  <c r="J15"/>
  <c r="P15"/>
  <c r="Y15"/>
  <c r="O15"/>
  <c r="W15"/>
  <c r="Z15"/>
  <c r="J16"/>
  <c r="P16"/>
  <c r="Y16"/>
  <c r="O16"/>
  <c r="W16"/>
  <c r="Z16"/>
  <c r="Z19" i="106"/>
  <c r="W19"/>
  <c r="Z17"/>
  <c r="W17"/>
  <c r="Z12"/>
  <c r="W12"/>
  <c r="Z10"/>
  <c r="W10"/>
  <c r="J17"/>
  <c r="O17"/>
  <c r="P17"/>
  <c r="Y17"/>
  <c r="J10"/>
  <c r="K10"/>
  <c r="P10"/>
  <c r="Y10"/>
  <c r="O10"/>
  <c r="G14"/>
  <c r="G7"/>
  <c r="A6"/>
  <c r="Z31" i="105"/>
  <c r="W31"/>
  <c r="Z30"/>
  <c r="Z29"/>
  <c r="Z28"/>
  <c r="Z27"/>
  <c r="Z26"/>
  <c r="Z25"/>
  <c r="Z23"/>
  <c r="O30"/>
  <c r="O26"/>
  <c r="O27"/>
  <c r="O28"/>
  <c r="O29"/>
  <c r="Z18"/>
  <c r="W18"/>
  <c r="Z17"/>
  <c r="Z16"/>
  <c r="W16"/>
  <c r="Z15"/>
  <c r="W15"/>
  <c r="Z14"/>
  <c r="W14"/>
  <c r="Z13"/>
  <c r="W13"/>
  <c r="Z12"/>
  <c r="Z11"/>
  <c r="Z10"/>
  <c r="O17"/>
  <c r="Y17"/>
  <c r="O13"/>
  <c r="Y13"/>
  <c r="X14"/>
  <c r="O14"/>
  <c r="Y15"/>
  <c r="O15"/>
  <c r="Y16"/>
  <c r="O16"/>
  <c r="A22"/>
  <c r="B22"/>
  <c r="C22"/>
  <c r="D22"/>
  <c r="E22"/>
  <c r="A23"/>
  <c r="B23"/>
  <c r="C23"/>
  <c r="D23"/>
  <c r="E23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6"/>
  <c r="Z25" i="89"/>
  <c r="W25"/>
  <c r="Z14"/>
  <c r="A6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L10" i="94"/>
  <c r="G10"/>
  <c r="A19"/>
  <c r="A9"/>
  <c r="J11" i="100"/>
  <c r="K11"/>
  <c r="O11"/>
  <c r="P11"/>
  <c r="Y11"/>
  <c r="A9"/>
  <c r="B9"/>
  <c r="C9"/>
  <c r="D9"/>
  <c r="E9"/>
  <c r="A10"/>
  <c r="B10"/>
  <c r="C10"/>
  <c r="D10"/>
  <c r="E10"/>
  <c r="A11"/>
  <c r="B11"/>
  <c r="C11"/>
  <c r="D11"/>
  <c r="E11"/>
  <c r="G29" i="93"/>
  <c r="G16"/>
  <c r="A28"/>
  <c r="A22" i="96"/>
  <c r="F23"/>
  <c r="K10" i="86"/>
  <c r="Y10"/>
  <c r="AA10"/>
  <c r="O10"/>
  <c r="P10"/>
  <c r="Z10"/>
  <c r="K47" i="74"/>
  <c r="J47"/>
  <c r="I47"/>
  <c r="K46"/>
  <c r="J46"/>
  <c r="I46"/>
  <c r="K45"/>
  <c r="J45"/>
  <c r="I45"/>
  <c r="K44"/>
  <c r="J44"/>
  <c r="I44"/>
  <c r="K43"/>
  <c r="J43"/>
  <c r="I43"/>
  <c r="K42"/>
  <c r="J42"/>
  <c r="I42"/>
  <c r="J3"/>
  <c r="I3"/>
  <c r="D10" i="86"/>
  <c r="C10"/>
  <c r="B10"/>
  <c r="A10"/>
  <c r="Q2" i="115"/>
  <c r="Q1"/>
  <c r="D1"/>
  <c r="K12" i="114"/>
  <c r="E12"/>
  <c r="A11"/>
  <c r="K4"/>
  <c r="E4"/>
  <c r="A3"/>
  <c r="Q2"/>
  <c r="Q1"/>
  <c r="D1"/>
  <c r="J13" i="97"/>
  <c r="E13"/>
  <c r="A12"/>
  <c r="J4"/>
  <c r="E4"/>
  <c r="A3"/>
  <c r="K3" i="74"/>
  <c r="I12"/>
  <c r="J12"/>
  <c r="K12"/>
  <c r="I13"/>
  <c r="J13"/>
  <c r="K13"/>
  <c r="I14"/>
  <c r="J14"/>
  <c r="K14"/>
  <c r="I15"/>
  <c r="J15"/>
  <c r="K15"/>
  <c r="I16"/>
  <c r="J16"/>
  <c r="K16"/>
  <c r="I17"/>
  <c r="J17"/>
  <c r="K17"/>
  <c r="I18"/>
  <c r="J18"/>
  <c r="K18"/>
  <c r="I19"/>
  <c r="J19"/>
  <c r="K19"/>
  <c r="I20"/>
  <c r="J20"/>
  <c r="K20"/>
  <c r="O24" i="89"/>
  <c r="Y24"/>
  <c r="J14"/>
  <c r="K14"/>
  <c r="P14"/>
  <c r="Y14"/>
  <c r="O14"/>
  <c r="Z11" i="100"/>
  <c r="A9" i="88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B13"/>
  <c r="C13"/>
  <c r="D13"/>
  <c r="E13"/>
  <c r="A14"/>
  <c r="B14"/>
  <c r="C14"/>
  <c r="D14"/>
  <c r="E14"/>
  <c r="A15"/>
  <c r="B15"/>
  <c r="C15"/>
  <c r="D15"/>
  <c r="E15"/>
  <c r="Z15"/>
  <c r="X15"/>
  <c r="W15"/>
  <c r="O15"/>
  <c r="A15" i="93"/>
  <c r="A8"/>
  <c r="A6" i="100"/>
  <c r="A6" i="88"/>
  <c r="A6" i="86"/>
  <c r="A10" i="96"/>
  <c r="A3"/>
  <c r="I9" i="89"/>
  <c r="J9"/>
  <c r="N9"/>
  <c r="P9"/>
  <c r="Y9"/>
  <c r="O9"/>
  <c r="Z9"/>
  <c r="X19"/>
  <c r="O19"/>
  <c r="Y19"/>
  <c r="J10"/>
  <c r="P10"/>
  <c r="Y10"/>
  <c r="O10"/>
  <c r="Z10"/>
  <c r="X20"/>
  <c r="O20"/>
  <c r="Y20"/>
  <c r="Z20"/>
  <c r="J11"/>
  <c r="K11"/>
  <c r="P11"/>
  <c r="Y11"/>
  <c r="O11"/>
  <c r="Z11"/>
  <c r="J21"/>
  <c r="K21"/>
  <c r="P21"/>
  <c r="Y21"/>
  <c r="O21"/>
  <c r="Z21"/>
  <c r="I12"/>
  <c r="J12"/>
  <c r="N12"/>
  <c r="O12"/>
  <c r="P12"/>
  <c r="Y12"/>
  <c r="Z12"/>
  <c r="I22"/>
  <c r="J22"/>
  <c r="K22"/>
  <c r="X22"/>
  <c r="N22"/>
  <c r="P22"/>
  <c r="Y22"/>
  <c r="O22"/>
  <c r="Z22"/>
  <c r="J13"/>
  <c r="P13"/>
  <c r="Y13"/>
  <c r="O13"/>
  <c r="Z13"/>
  <c r="J23"/>
  <c r="K23"/>
  <c r="P23"/>
  <c r="Y23"/>
  <c r="O23"/>
  <c r="Z23"/>
  <c r="W15"/>
  <c r="I15"/>
  <c r="J15"/>
  <c r="K15"/>
  <c r="X15"/>
  <c r="N15"/>
  <c r="P15"/>
  <c r="Y15"/>
  <c r="O15"/>
  <c r="Z15"/>
  <c r="I25"/>
  <c r="J25"/>
  <c r="K25"/>
  <c r="N25"/>
  <c r="P25"/>
  <c r="Y25"/>
  <c r="O25"/>
  <c r="O9" i="105"/>
  <c r="Z9"/>
  <c r="Y22"/>
  <c r="O22"/>
  <c r="Z22"/>
  <c r="O10"/>
  <c r="Y10"/>
  <c r="O23"/>
  <c r="O11"/>
  <c r="X12"/>
  <c r="Y12"/>
  <c r="O12"/>
  <c r="O25"/>
  <c r="Y18"/>
  <c r="O18"/>
  <c r="O31"/>
  <c r="U4" i="106"/>
  <c r="U5"/>
  <c r="U6"/>
  <c r="J9"/>
  <c r="K9"/>
  <c r="X9"/>
  <c r="P9"/>
  <c r="Y9"/>
  <c r="O9"/>
  <c r="J12"/>
  <c r="O12"/>
  <c r="P12"/>
  <c r="Y12"/>
  <c r="W9"/>
  <c r="Z9"/>
  <c r="K13"/>
  <c r="J16"/>
  <c r="K16"/>
  <c r="P16"/>
  <c r="Y16"/>
  <c r="O16"/>
  <c r="J19"/>
  <c r="K19"/>
  <c r="X19"/>
  <c r="O19"/>
  <c r="P19"/>
  <c r="Y19"/>
  <c r="W16"/>
  <c r="Z16"/>
  <c r="U4" i="105"/>
  <c r="U5"/>
  <c r="U6"/>
  <c r="K19"/>
  <c r="O12" i="100"/>
  <c r="N12"/>
  <c r="O10"/>
  <c r="P10"/>
  <c r="Y10"/>
  <c r="O9"/>
  <c r="O16" i="88"/>
  <c r="O14"/>
  <c r="O13"/>
  <c r="O12"/>
  <c r="Y12"/>
  <c r="O11"/>
  <c r="Y11"/>
  <c r="O10"/>
  <c r="O9"/>
  <c r="O11" i="86"/>
  <c r="N11"/>
  <c r="O9"/>
  <c r="K9" i="100"/>
  <c r="P9"/>
  <c r="Y9"/>
  <c r="Z9"/>
  <c r="J10"/>
  <c r="K10"/>
  <c r="Z10"/>
  <c r="X12"/>
  <c r="Y12"/>
  <c r="Z12"/>
  <c r="R12"/>
  <c r="S12"/>
  <c r="W12"/>
  <c r="J12"/>
  <c r="I12"/>
  <c r="U4"/>
  <c r="U5"/>
  <c r="U6"/>
  <c r="G7"/>
  <c r="J9" i="88"/>
  <c r="Y9"/>
  <c r="Z9"/>
  <c r="J10"/>
  <c r="K10"/>
  <c r="R10"/>
  <c r="Z10"/>
  <c r="J11"/>
  <c r="K11"/>
  <c r="R11"/>
  <c r="Z11"/>
  <c r="J12"/>
  <c r="K12"/>
  <c r="Z12"/>
  <c r="Z13"/>
  <c r="X14"/>
  <c r="Y14"/>
  <c r="Z14"/>
  <c r="I16"/>
  <c r="J16"/>
  <c r="K16"/>
  <c r="R16"/>
  <c r="Z16"/>
  <c r="W14"/>
  <c r="W13"/>
  <c r="W12"/>
  <c r="W11"/>
  <c r="W10"/>
  <c r="W16"/>
  <c r="W9"/>
  <c r="G7"/>
  <c r="U6"/>
  <c r="U5"/>
  <c r="U4"/>
  <c r="J11" i="86"/>
  <c r="I11"/>
  <c r="K11"/>
  <c r="Y11"/>
  <c r="J9"/>
  <c r="K9"/>
  <c r="Y9"/>
  <c r="K40" i="74"/>
  <c r="K39"/>
  <c r="K38"/>
  <c r="K37"/>
  <c r="K36"/>
  <c r="K35"/>
  <c r="K33"/>
  <c r="K32"/>
  <c r="K31"/>
  <c r="K30"/>
  <c r="K29"/>
  <c r="K28"/>
  <c r="K27"/>
  <c r="K26"/>
  <c r="K25"/>
  <c r="K24"/>
  <c r="K23"/>
  <c r="K22"/>
  <c r="K21"/>
  <c r="K11"/>
  <c r="K10"/>
  <c r="K9"/>
  <c r="K8"/>
  <c r="K7"/>
  <c r="K6"/>
  <c r="K5"/>
  <c r="K4"/>
  <c r="J40"/>
  <c r="I40"/>
  <c r="J39"/>
  <c r="I39"/>
  <c r="J38"/>
  <c r="I38"/>
  <c r="J37"/>
  <c r="I37"/>
  <c r="J36"/>
  <c r="I36"/>
  <c r="J35"/>
  <c r="I35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11"/>
  <c r="I11"/>
  <c r="J10"/>
  <c r="I10"/>
  <c r="J9"/>
  <c r="I9"/>
  <c r="J8"/>
  <c r="I8"/>
  <c r="J7"/>
  <c r="I7"/>
  <c r="J6"/>
  <c r="I6"/>
  <c r="J5"/>
  <c r="I5"/>
  <c r="J4"/>
  <c r="I4"/>
  <c r="G7" i="86"/>
  <c r="K16" i="89"/>
  <c r="D1" i="97"/>
  <c r="P2"/>
  <c r="P1"/>
  <c r="F11" i="96"/>
  <c r="F4"/>
  <c r="J2"/>
  <c r="J1"/>
  <c r="D1"/>
  <c r="A7" i="94"/>
  <c r="A5"/>
  <c r="A3"/>
  <c r="AA9" i="86"/>
  <c r="AA11"/>
  <c r="G9" i="93"/>
  <c r="A7"/>
  <c r="A5"/>
  <c r="A3"/>
  <c r="U6" i="89"/>
  <c r="V6" i="86"/>
  <c r="U5" i="89"/>
  <c r="V5" i="86"/>
  <c r="U4" i="89"/>
  <c r="V4" i="86"/>
  <c r="A9"/>
  <c r="B9"/>
  <c r="C9"/>
  <c r="D9"/>
  <c r="X9"/>
  <c r="X11"/>
  <c r="J2" i="74"/>
  <c r="I2"/>
  <c r="K2"/>
  <c r="F11" i="100"/>
  <c r="W11"/>
  <c r="F10"/>
  <c r="W10"/>
  <c r="F9"/>
  <c r="W9"/>
  <c r="AA12"/>
  <c r="R15" i="89"/>
  <c r="X11"/>
  <c r="AA15"/>
  <c r="X17" i="117"/>
  <c r="M35" i="120"/>
  <c r="R18" i="106"/>
  <c r="AA18"/>
  <c r="X18"/>
  <c r="R18" i="117"/>
  <c r="AA18"/>
  <c r="P36" i="120"/>
  <c r="K19" i="117"/>
  <c r="R19"/>
  <c r="Y31" i="105"/>
  <c r="K15" i="119"/>
  <c r="X15"/>
  <c r="M24" i="121"/>
  <c r="P11" i="119"/>
  <c r="R11"/>
  <c r="K9"/>
  <c r="X9"/>
  <c r="H24" i="121"/>
  <c r="K17" i="119"/>
  <c r="R17"/>
  <c r="K16"/>
  <c r="X16"/>
  <c r="M23" i="121"/>
  <c r="K10" i="119"/>
  <c r="X10"/>
  <c r="H23" i="121"/>
  <c r="K10" i="116"/>
  <c r="X10"/>
  <c r="K16"/>
  <c r="R16"/>
  <c r="AA16"/>
  <c r="K9"/>
  <c r="R9"/>
  <c r="K11"/>
  <c r="R11"/>
  <c r="K15"/>
  <c r="X15"/>
  <c r="Y29" i="105"/>
  <c r="Y28"/>
  <c r="Y27"/>
  <c r="Y26"/>
  <c r="Y30"/>
  <c r="X25"/>
  <c r="F17"/>
  <c r="W17"/>
  <c r="F12"/>
  <c r="W12"/>
  <c r="F27"/>
  <c r="W27"/>
  <c r="F26"/>
  <c r="W26"/>
  <c r="F23"/>
  <c r="W23"/>
  <c r="F29"/>
  <c r="W29"/>
  <c r="F25"/>
  <c r="W25"/>
  <c r="F28"/>
  <c r="W28"/>
  <c r="F11"/>
  <c r="W11"/>
  <c r="F10"/>
  <c r="W10"/>
  <c r="Y25"/>
  <c r="X28"/>
  <c r="X27"/>
  <c r="F30"/>
  <c r="W30" s="1"/>
  <c r="S18" i="106"/>
  <c r="AB18"/>
  <c r="P17" i="118"/>
  <c r="Y17"/>
  <c r="K17"/>
  <c r="X17"/>
  <c r="K9"/>
  <c r="R9"/>
  <c r="K16" i="117"/>
  <c r="R16"/>
  <c r="K12"/>
  <c r="R12"/>
  <c r="K17" i="116"/>
  <c r="R17"/>
  <c r="R16" i="106"/>
  <c r="AA16"/>
  <c r="X16"/>
  <c r="K12"/>
  <c r="X12"/>
  <c r="K17"/>
  <c r="R17"/>
  <c r="X16" i="105"/>
  <c r="AA16"/>
  <c r="X13"/>
  <c r="AA13"/>
  <c r="X17"/>
  <c r="X11"/>
  <c r="X23"/>
  <c r="K9" i="88"/>
  <c r="R9"/>
  <c r="R12"/>
  <c r="T15"/>
  <c r="T14"/>
  <c r="S14"/>
  <c r="S9"/>
  <c r="S10"/>
  <c r="S11"/>
  <c r="S12"/>
  <c r="S13"/>
  <c r="S16"/>
  <c r="U14"/>
  <c r="X12"/>
  <c r="X21" i="89"/>
  <c r="R21"/>
  <c r="AA21"/>
  <c r="X25"/>
  <c r="R25"/>
  <c r="AA25"/>
  <c r="R23"/>
  <c r="AA23"/>
  <c r="X23"/>
  <c r="X14"/>
  <c r="R14"/>
  <c r="AA14"/>
  <c r="K12"/>
  <c r="X12"/>
  <c r="K9"/>
  <c r="K13"/>
  <c r="K10"/>
  <c r="R11" i="100"/>
  <c r="AA11"/>
  <c r="X11"/>
  <c r="X11" i="88"/>
  <c r="X16"/>
  <c r="Y10"/>
  <c r="AA14"/>
  <c r="AA15"/>
  <c r="X13"/>
  <c r="R10" i="86"/>
  <c r="AB10"/>
  <c r="X10" i="88"/>
  <c r="R12" i="89"/>
  <c r="X10" i="105"/>
  <c r="X10" i="100"/>
  <c r="R10"/>
  <c r="Y16" i="88"/>
  <c r="R9" i="100"/>
  <c r="X9"/>
  <c r="Y11" i="105"/>
  <c r="I27" i="120"/>
  <c r="I26" i="121"/>
  <c r="I33" i="94"/>
  <c r="R10" i="106"/>
  <c r="X10"/>
  <c r="R9"/>
  <c r="Y23" i="105"/>
  <c r="Y9"/>
  <c r="X15"/>
  <c r="X26"/>
  <c r="R9" i="86"/>
  <c r="R11" i="89"/>
  <c r="R22"/>
  <c r="P11" i="86"/>
  <c r="R19" i="106"/>
  <c r="Y14" i="105"/>
  <c r="J26" i="121"/>
  <c r="J27" i="120"/>
  <c r="J33" i="94"/>
  <c r="R16" i="118"/>
  <c r="Y16"/>
  <c r="R11"/>
  <c r="Y11"/>
  <c r="R10"/>
  <c r="Y10"/>
  <c r="G26" i="121"/>
  <c r="G33" i="94"/>
  <c r="G27" i="120"/>
  <c r="Y15" i="119"/>
  <c r="N35" i="120"/>
  <c r="R17" i="117"/>
  <c r="AA17"/>
  <c r="X10"/>
  <c r="H35" i="120"/>
  <c r="R10" i="117"/>
  <c r="R9"/>
  <c r="X9"/>
  <c r="H34" i="120"/>
  <c r="R15" i="118"/>
  <c r="X15"/>
  <c r="F23" i="89"/>
  <c r="W23"/>
  <c r="F22"/>
  <c r="W22"/>
  <c r="F10"/>
  <c r="W10"/>
  <c r="G14" i="121" s="1"/>
  <c r="F19" i="89"/>
  <c r="W19"/>
  <c r="X17" i="119"/>
  <c r="M25" i="121"/>
  <c r="R15" i="119"/>
  <c r="S18" i="117"/>
  <c r="AB18"/>
  <c r="Q36" i="120"/>
  <c r="R15" i="116"/>
  <c r="S15"/>
  <c r="T18" i="106"/>
  <c r="Y11" i="119"/>
  <c r="I25" i="121"/>
  <c r="X9" i="118"/>
  <c r="X12" i="117"/>
  <c r="H33" i="120"/>
  <c r="X19" i="117"/>
  <c r="M33" i="120"/>
  <c r="T18" i="117"/>
  <c r="T11"/>
  <c r="R10" i="116"/>
  <c r="AA10"/>
  <c r="R10" i="119"/>
  <c r="R9"/>
  <c r="T10"/>
  <c r="R17" i="118"/>
  <c r="S17"/>
  <c r="R16" i="119"/>
  <c r="AA16"/>
  <c r="P23" i="121"/>
  <c r="X11" i="116"/>
  <c r="X9"/>
  <c r="X16"/>
  <c r="AB26" i="105"/>
  <c r="X29"/>
  <c r="AA30"/>
  <c r="X30"/>
  <c r="X18"/>
  <c r="H27" i="120"/>
  <c r="AA17" i="105"/>
  <c r="AB29"/>
  <c r="X16" i="117"/>
  <c r="M34" i="120"/>
  <c r="X17" i="116"/>
  <c r="X17" i="106"/>
  <c r="R12"/>
  <c r="T12"/>
  <c r="T16"/>
  <c r="AA11" i="105"/>
  <c r="X22"/>
  <c r="AA22"/>
  <c r="U15" i="88"/>
  <c r="R13" i="89"/>
  <c r="X13"/>
  <c r="S25"/>
  <c r="AB25"/>
  <c r="R9"/>
  <c r="S19"/>
  <c r="AB19"/>
  <c r="X9"/>
  <c r="AA9"/>
  <c r="X10"/>
  <c r="R10"/>
  <c r="AA10"/>
  <c r="S11" i="100"/>
  <c r="T11"/>
  <c r="S10" i="86"/>
  <c r="AA15" i="118"/>
  <c r="T9" i="117"/>
  <c r="AA9"/>
  <c r="K34" i="120"/>
  <c r="S16" i="117"/>
  <c r="AA9" i="116"/>
  <c r="S19" i="117"/>
  <c r="T12"/>
  <c r="AA12"/>
  <c r="K33" i="120"/>
  <c r="AA22" i="89"/>
  <c r="S9" i="86"/>
  <c r="T9"/>
  <c r="AB9"/>
  <c r="AA29" i="105"/>
  <c r="AA10" i="106"/>
  <c r="S17"/>
  <c r="AA10" i="100"/>
  <c r="S10"/>
  <c r="T10"/>
  <c r="AA10" i="105"/>
  <c r="AA12" i="89"/>
  <c r="S22"/>
  <c r="AA10" i="117"/>
  <c r="K35" i="120"/>
  <c r="T10" i="117"/>
  <c r="S17"/>
  <c r="AB17"/>
  <c r="T17"/>
  <c r="P35" i="120"/>
  <c r="AA15" i="119"/>
  <c r="P24" i="121"/>
  <c r="AA17" i="119"/>
  <c r="P25" i="121"/>
  <c r="T11" i="118"/>
  <c r="AA11"/>
  <c r="AA17" i="116"/>
  <c r="AA14" i="105"/>
  <c r="Z11" i="86"/>
  <c r="R11"/>
  <c r="U9"/>
  <c r="S16" i="106"/>
  <c r="AA9"/>
  <c r="AA17"/>
  <c r="T17"/>
  <c r="S9" i="100"/>
  <c r="AA9"/>
  <c r="T12"/>
  <c r="T9"/>
  <c r="AA11" i="116"/>
  <c r="S17"/>
  <c r="T16" i="117"/>
  <c r="AA16"/>
  <c r="P34" i="120"/>
  <c r="T9" i="118"/>
  <c r="AA9"/>
  <c r="S15"/>
  <c r="X31" i="105"/>
  <c r="X9" i="88"/>
  <c r="T12"/>
  <c r="S21" i="89"/>
  <c r="AA11"/>
  <c r="T11" i="88"/>
  <c r="AA11"/>
  <c r="AA18" i="105"/>
  <c r="AA16" i="88"/>
  <c r="AA10"/>
  <c r="AA11" i="119"/>
  <c r="K25" i="121"/>
  <c r="S17" i="119"/>
  <c r="T10" i="118"/>
  <c r="S16"/>
  <c r="AA10"/>
  <c r="AA16"/>
  <c r="T16"/>
  <c r="T19" i="117"/>
  <c r="AA19"/>
  <c r="P33" i="120"/>
  <c r="T22" i="89"/>
  <c r="X24"/>
  <c r="X9" i="105"/>
  <c r="AA19" i="106"/>
  <c r="T19"/>
  <c r="AA12" i="88"/>
  <c r="AA15" i="105"/>
  <c r="AA12"/>
  <c r="AA13" i="88"/>
  <c r="T15" i="119"/>
  <c r="T16"/>
  <c r="T17"/>
  <c r="T15" i="118"/>
  <c r="AA17"/>
  <c r="T17"/>
  <c r="T17" i="116"/>
  <c r="T15"/>
  <c r="T16"/>
  <c r="AA15"/>
  <c r="T11" i="119"/>
  <c r="AA10"/>
  <c r="K23" i="121"/>
  <c r="S16" i="119"/>
  <c r="AB16"/>
  <c r="Q23" i="121"/>
  <c r="T9" i="119"/>
  <c r="U18" i="117"/>
  <c r="T9" i="116"/>
  <c r="T11"/>
  <c r="T10"/>
  <c r="S16"/>
  <c r="AB16"/>
  <c r="T9" i="106"/>
  <c r="T10"/>
  <c r="S19"/>
  <c r="U17"/>
  <c r="AA12"/>
  <c r="T11"/>
  <c r="AA26" i="105"/>
  <c r="S15" i="119"/>
  <c r="AB15"/>
  <c r="Q24" i="121"/>
  <c r="AA9" i="119"/>
  <c r="K24" i="121"/>
  <c r="AA25" i="105"/>
  <c r="AA27"/>
  <c r="H33" i="94"/>
  <c r="H26" i="121"/>
  <c r="AA28" i="105"/>
  <c r="T14" i="89"/>
  <c r="T13"/>
  <c r="T11"/>
  <c r="T12"/>
  <c r="T10"/>
  <c r="T15"/>
  <c r="T9"/>
  <c r="S20"/>
  <c r="AB20"/>
  <c r="T18" i="105"/>
  <c r="T10" i="88"/>
  <c r="T19" i="89"/>
  <c r="AA13"/>
  <c r="S23"/>
  <c r="AB23"/>
  <c r="U11" i="100"/>
  <c r="AB25" i="105"/>
  <c r="AB21" i="89"/>
  <c r="AA31" i="105"/>
  <c r="T15"/>
  <c r="AA23"/>
  <c r="T22"/>
  <c r="T11"/>
  <c r="T20" i="89"/>
  <c r="AB30" i="105"/>
  <c r="T10"/>
  <c r="U10" i="100"/>
  <c r="AB17" i="106"/>
  <c r="T9" i="88"/>
  <c r="AA9"/>
  <c r="U12"/>
  <c r="AB16" i="106"/>
  <c r="S11" i="86"/>
  <c r="V11"/>
  <c r="T11"/>
  <c r="AB11"/>
  <c r="U11"/>
  <c r="T14" i="105"/>
  <c r="U17" i="117"/>
  <c r="Q35" i="120"/>
  <c r="AB23" i="105"/>
  <c r="T13" i="88"/>
  <c r="T12" i="105"/>
  <c r="AB28"/>
  <c r="S24" i="89"/>
  <c r="T24"/>
  <c r="T21"/>
  <c r="AB15" i="118"/>
  <c r="U15"/>
  <c r="AB17" i="116"/>
  <c r="T23" i="89"/>
  <c r="U9" i="100"/>
  <c r="U12"/>
  <c r="AB17" i="118"/>
  <c r="U17"/>
  <c r="U10" i="86"/>
  <c r="U19" i="117"/>
  <c r="AB19"/>
  <c r="Q33" i="120"/>
  <c r="U16" i="117"/>
  <c r="AB16"/>
  <c r="Q34" i="120"/>
  <c r="U16" i="118"/>
  <c r="AB16"/>
  <c r="AB17" i="119"/>
  <c r="Q25" i="121"/>
  <c r="AB31" i="105"/>
  <c r="T9"/>
  <c r="AA9"/>
  <c r="T16"/>
  <c r="T13"/>
  <c r="T16" i="88"/>
  <c r="K33" i="94"/>
  <c r="K27" i="120"/>
  <c r="K26" i="121"/>
  <c r="T17" i="105"/>
  <c r="AB27"/>
  <c r="AB22" i="89"/>
  <c r="U19" i="106"/>
  <c r="T25" i="89"/>
  <c r="V10" i="86"/>
  <c r="V9"/>
  <c r="AB15" i="116"/>
  <c r="U16" i="119"/>
  <c r="AB19" i="106"/>
  <c r="U15" i="119"/>
  <c r="U17"/>
  <c r="U18" i="106"/>
  <c r="U16"/>
  <c r="U22" i="89"/>
  <c r="U16" i="116"/>
  <c r="U17"/>
  <c r="U15"/>
  <c r="U19" i="89"/>
  <c r="U10" i="88"/>
  <c r="U16"/>
  <c r="AB22" i="105"/>
  <c r="U22"/>
  <c r="AB24" i="89"/>
  <c r="U24"/>
  <c r="U21"/>
  <c r="U11" i="88"/>
  <c r="U23" i="89"/>
  <c r="U9" i="88"/>
  <c r="U13"/>
  <c r="U20" i="89"/>
  <c r="U25"/>
  <c r="F11" l="1"/>
  <c r="W11" s="1"/>
  <c r="F20"/>
  <c r="W20" s="1"/>
</calcChain>
</file>

<file path=xl/sharedStrings.xml><?xml version="1.0" encoding="utf-8"?>
<sst xmlns="http://schemas.openxmlformats.org/spreadsheetml/2006/main" count="2781" uniqueCount="1339">
  <si>
    <t>Kat</t>
  </si>
  <si>
    <t>Por.</t>
  </si>
  <si>
    <t>Celé jméno</t>
  </si>
  <si>
    <t>Ročník</t>
  </si>
  <si>
    <t>Oddíl</t>
  </si>
  <si>
    <t>Stát</t>
  </si>
  <si>
    <t>Jméno</t>
  </si>
  <si>
    <t>Prijmeni</t>
  </si>
  <si>
    <t>Prijmeni_t</t>
  </si>
  <si>
    <t>Jméno_t</t>
  </si>
  <si>
    <t>Kat_tisk</t>
  </si>
  <si>
    <t>Hana Rollová</t>
  </si>
  <si>
    <t>TJ Jiskra Humpolec</t>
  </si>
  <si>
    <t>Rollová</t>
  </si>
  <si>
    <t>Hana</t>
  </si>
  <si>
    <t>Barbora Kroufková</t>
  </si>
  <si>
    <t>RG Proactive Milevsko</t>
  </si>
  <si>
    <t>Kroufková</t>
  </si>
  <si>
    <t>Barbora</t>
  </si>
  <si>
    <t>Adéla Navárová</t>
  </si>
  <si>
    <t>SKMG Máj České Budějovice</t>
  </si>
  <si>
    <t>Navárová</t>
  </si>
  <si>
    <t>Adéla</t>
  </si>
  <si>
    <t>Valérie Karnišová</t>
  </si>
  <si>
    <t>Karnišová</t>
  </si>
  <si>
    <t>Valérie</t>
  </si>
  <si>
    <t>Elen Kotašková</t>
  </si>
  <si>
    <t>Kotašková</t>
  </si>
  <si>
    <t>Elen</t>
  </si>
  <si>
    <t>Ema Kučerová</t>
  </si>
  <si>
    <t>Kučerová</t>
  </si>
  <si>
    <t>Ema</t>
  </si>
  <si>
    <t>Andrea Lacinová</t>
  </si>
  <si>
    <t>Lacinová</t>
  </si>
  <si>
    <t>Andrea</t>
  </si>
  <si>
    <t>Matylda Vacková</t>
  </si>
  <si>
    <t>Vacková</t>
  </si>
  <si>
    <t>Matylda</t>
  </si>
  <si>
    <t>Ema Rajtíková</t>
  </si>
  <si>
    <t>Rajtíková</t>
  </si>
  <si>
    <t>Kateřina Bendová</t>
  </si>
  <si>
    <t>Bendová</t>
  </si>
  <si>
    <t>Kateřina</t>
  </si>
  <si>
    <t>Kateřina Hanusová</t>
  </si>
  <si>
    <t>Hanusová</t>
  </si>
  <si>
    <t>3A</t>
  </si>
  <si>
    <t>Kristina Procházková</t>
  </si>
  <si>
    <t>Procházková</t>
  </si>
  <si>
    <t>Kristina</t>
  </si>
  <si>
    <t>Světlana Petra Kušnírová</t>
  </si>
  <si>
    <t>Kušnírová</t>
  </si>
  <si>
    <t>Světlana Petra</t>
  </si>
  <si>
    <t>Nikola Blažková</t>
  </si>
  <si>
    <t>Blažková</t>
  </si>
  <si>
    <t>Nikola</t>
  </si>
  <si>
    <t>3B</t>
  </si>
  <si>
    <t>Tereza Kapustová</t>
  </si>
  <si>
    <t>Kapustová</t>
  </si>
  <si>
    <t>Tereza</t>
  </si>
  <si>
    <t>Karin Králová</t>
  </si>
  <si>
    <t>Králová</t>
  </si>
  <si>
    <t>Karin</t>
  </si>
  <si>
    <t>Karolína Říhová</t>
  </si>
  <si>
    <t>Říhová</t>
  </si>
  <si>
    <t>Karolína</t>
  </si>
  <si>
    <t>Aneta Šimáková</t>
  </si>
  <si>
    <t>Šimáková</t>
  </si>
  <si>
    <t>Aneta</t>
  </si>
  <si>
    <t>Eliška Kressová</t>
  </si>
  <si>
    <t>Kressová</t>
  </si>
  <si>
    <t>Eliška</t>
  </si>
  <si>
    <t>Aneta Němcová</t>
  </si>
  <si>
    <t>Němcová</t>
  </si>
  <si>
    <t>Nikola Petriková</t>
  </si>
  <si>
    <t>Petriková</t>
  </si>
  <si>
    <t>Vanda Hadačová</t>
  </si>
  <si>
    <t>Hadačová</t>
  </si>
  <si>
    <t>Vanda</t>
  </si>
  <si>
    <t>Valentýna Petříková</t>
  </si>
  <si>
    <t>Petříková</t>
  </si>
  <si>
    <t>Valentýna</t>
  </si>
  <si>
    <t>Tereza Benešová</t>
  </si>
  <si>
    <t>Benešová</t>
  </si>
  <si>
    <t>Jolana Berchová</t>
  </si>
  <si>
    <t>Berchová</t>
  </si>
  <si>
    <t>Jolana</t>
  </si>
  <si>
    <t>Anabel Julia Hirn</t>
  </si>
  <si>
    <t>Hirn</t>
  </si>
  <si>
    <t>Anabel Julia</t>
  </si>
  <si>
    <t>Veronika Šimáková</t>
  </si>
  <si>
    <t>Veronika</t>
  </si>
  <si>
    <t>Karolina Majerová</t>
  </si>
  <si>
    <t>Majerová</t>
  </si>
  <si>
    <t>Karolina</t>
  </si>
  <si>
    <t>Natali Nezbedová</t>
  </si>
  <si>
    <t>Nezbedová</t>
  </si>
  <si>
    <t>Natali</t>
  </si>
  <si>
    <t>Aneta Macháčková</t>
  </si>
  <si>
    <t>Macháčková</t>
  </si>
  <si>
    <t>Klimenko Xenia</t>
  </si>
  <si>
    <t>Volgograd Ausia</t>
  </si>
  <si>
    <t>Diana Kvášová</t>
  </si>
  <si>
    <t>Kvášová</t>
  </si>
  <si>
    <t>Diana</t>
  </si>
  <si>
    <t>Anna Radilová</t>
  </si>
  <si>
    <t>Radilová</t>
  </si>
  <si>
    <t>Anna</t>
  </si>
  <si>
    <t>Linda Houdová</t>
  </si>
  <si>
    <t>Houdová</t>
  </si>
  <si>
    <t>Linda</t>
  </si>
  <si>
    <t>Viktorie Jelínková</t>
  </si>
  <si>
    <t>Jelínková</t>
  </si>
  <si>
    <t>Viktorie</t>
  </si>
  <si>
    <t>Tereza Kutišová</t>
  </si>
  <si>
    <t>Kutišová</t>
  </si>
  <si>
    <t>Karolína Kortánová</t>
  </si>
  <si>
    <t>Kortánová</t>
  </si>
  <si>
    <t>Uschakova Daria</t>
  </si>
  <si>
    <t>Eliška Suková</t>
  </si>
  <si>
    <t>Suková</t>
  </si>
  <si>
    <t>Ludmila Korytová</t>
  </si>
  <si>
    <t>Korytová</t>
  </si>
  <si>
    <t>Ludmila</t>
  </si>
  <si>
    <t>Kateřina Suková</t>
  </si>
  <si>
    <t>Natálie Kučerová</t>
  </si>
  <si>
    <t>Natálie</t>
  </si>
  <si>
    <t>Magdaléna Šmejlkalová</t>
  </si>
  <si>
    <t>Šmejlkalová</t>
  </si>
  <si>
    <t>Magdaléna</t>
  </si>
  <si>
    <t>Kateřina Špindlerová</t>
  </si>
  <si>
    <t>Špindlerová</t>
  </si>
  <si>
    <t>Název závodu</t>
  </si>
  <si>
    <t>Jihočeská liga</t>
  </si>
  <si>
    <t>Místo závodu</t>
  </si>
  <si>
    <t>Milevsko</t>
  </si>
  <si>
    <t>Datum závodu</t>
  </si>
  <si>
    <t>20.února 2016</t>
  </si>
  <si>
    <t>Poř.č.</t>
  </si>
  <si>
    <t>Popis kategorie</t>
  </si>
  <si>
    <t>Poč šest</t>
  </si>
  <si>
    <t>Popis sestavy1</t>
  </si>
  <si>
    <t>Popis sestavy2</t>
  </si>
  <si>
    <t>Popis sestavy3</t>
  </si>
  <si>
    <t>Popis sestavy4</t>
  </si>
  <si>
    <t>1.kategorie - Přípravka A, ročník 2010 a mladší</t>
  </si>
  <si>
    <t>sestava bez náčiní</t>
  </si>
  <si>
    <t>x</t>
  </si>
  <si>
    <t>2.kategorie - Přípravka B, ročník 2009</t>
  </si>
  <si>
    <t>3a.kategorie - Naděje nejmladší, ročník 2008</t>
  </si>
  <si>
    <t>3b.kategorie - Naděje nejmladší, ročník 2008 a mladší</t>
  </si>
  <si>
    <t>sestava s libovolným náčiním</t>
  </si>
  <si>
    <t>4.kategorie - Naděje mladší, ročník 2006 a 2007</t>
  </si>
  <si>
    <t>5.kategorie - Naděje starší, ročník 2004 a 2005</t>
  </si>
  <si>
    <t>6.kategorie - Kadetky mladší, ročník 2004 a 2005</t>
  </si>
  <si>
    <t>7.kategorie - Kadetky starší, ročník 2001 - 2003</t>
  </si>
  <si>
    <t>8.kategorie - Juniorky, ročník 2001 - 2003</t>
  </si>
  <si>
    <t>9.kategorie - Dorostenky, ročník 2000 a starší</t>
  </si>
  <si>
    <t>10.kategorie - Seniorky, ročník 2000 a starší</t>
  </si>
  <si>
    <t>Startovní listina</t>
  </si>
  <si>
    <t>Startovní
číslo</t>
  </si>
  <si>
    <t>Výsledné
pořadí</t>
  </si>
  <si>
    <t>D</t>
  </si>
  <si>
    <t>E</t>
  </si>
  <si>
    <t>Srážka</t>
  </si>
  <si>
    <t>Celkem</t>
  </si>
  <si>
    <t>Kateřna Hanusová</t>
  </si>
  <si>
    <t>Součet</t>
  </si>
  <si>
    <t>Náčiní</t>
  </si>
  <si>
    <t>Kristýna Boháčová</t>
  </si>
  <si>
    <t>Natálie Švíková</t>
  </si>
  <si>
    <t>Sestava s libovolným náčiním</t>
  </si>
  <si>
    <t>Denisa Hadačová</t>
  </si>
  <si>
    <t>.</t>
  </si>
  <si>
    <t>Radka Kvášová</t>
  </si>
  <si>
    <t>Výsledková listina - jednotlivé známky</t>
  </si>
  <si>
    <t>Rozhodčí počet</t>
  </si>
  <si>
    <t>D1</t>
  </si>
  <si>
    <t>Náč.</t>
  </si>
  <si>
    <t>Pořadí
v ses</t>
  </si>
  <si>
    <t>Pořadí
po 1 ses</t>
  </si>
  <si>
    <t>D3</t>
  </si>
  <si>
    <t>D4</t>
  </si>
  <si>
    <t>E1</t>
  </si>
  <si>
    <t>E2</t>
  </si>
  <si>
    <t>E3</t>
  </si>
  <si>
    <t>E4</t>
  </si>
  <si>
    <t>Náč</t>
  </si>
  <si>
    <t>Sr</t>
  </si>
  <si>
    <t>Pořadí
v 1 ses</t>
  </si>
  <si>
    <t>X</t>
  </si>
  <si>
    <t>D2</t>
  </si>
  <si>
    <t>Pořadí
v 2 ses</t>
  </si>
  <si>
    <t>Pořadí po
 2. sestavách</t>
  </si>
  <si>
    <t>Výsledková listina  závodu v moderní gymnastice</t>
  </si>
  <si>
    <t>Pořadí</t>
  </si>
  <si>
    <t>St.č.</t>
  </si>
  <si>
    <t xml:space="preserve"> J m é n o</t>
  </si>
  <si>
    <t>Obtiž.</t>
  </si>
  <si>
    <t>Provedení</t>
  </si>
  <si>
    <t>Výsledná</t>
  </si>
  <si>
    <t>CZE</t>
  </si>
  <si>
    <t>Celková</t>
  </si>
  <si>
    <t>bez</t>
  </si>
  <si>
    <t xml:space="preserve"> </t>
  </si>
  <si>
    <t>Volgograd Rusia</t>
  </si>
  <si>
    <t>Jméno_1</t>
  </si>
  <si>
    <t>Jméno_2</t>
  </si>
  <si>
    <t>Adéle</t>
  </si>
  <si>
    <t>Adriana</t>
  </si>
  <si>
    <t>Adrianě</t>
  </si>
  <si>
    <t>Agnieczka</t>
  </si>
  <si>
    <t>Ajda</t>
  </si>
  <si>
    <t>Aleksandra</t>
  </si>
  <si>
    <t>Alena</t>
  </si>
  <si>
    <t>Aleně</t>
  </si>
  <si>
    <t>Alexandra</t>
  </si>
  <si>
    <t>Alice</t>
  </si>
  <si>
    <t>Alici</t>
  </si>
  <si>
    <t>Alisa</t>
  </si>
  <si>
    <t>Amálie</t>
  </si>
  <si>
    <t>Amálii</t>
  </si>
  <si>
    <t>Ana</t>
  </si>
  <si>
    <t>Anabel Julii</t>
  </si>
  <si>
    <t>Andree</t>
  </si>
  <si>
    <t>Anetě</t>
  </si>
  <si>
    <t>Angelina</t>
  </si>
  <si>
    <t>Anička</t>
  </si>
  <si>
    <t>Aničce</t>
  </si>
  <si>
    <t>Anja</t>
  </si>
  <si>
    <t>Anně</t>
  </si>
  <si>
    <t>Anna-Marie</t>
  </si>
  <si>
    <t>Anně-Marii</t>
  </si>
  <si>
    <t>Antonie</t>
  </si>
  <si>
    <t>Antonii</t>
  </si>
  <si>
    <t>Barboře</t>
  </si>
  <si>
    <t>Berenika</t>
  </si>
  <si>
    <t>Berenice</t>
  </si>
  <si>
    <t>Blanka</t>
  </si>
  <si>
    <t>Blance</t>
  </si>
  <si>
    <t>Clea</t>
  </si>
  <si>
    <t>Dana</t>
  </si>
  <si>
    <t>Daně</t>
  </si>
  <si>
    <t>Daniela</t>
  </si>
  <si>
    <t>Daniele</t>
  </si>
  <si>
    <t>Danijela</t>
  </si>
  <si>
    <t>Darina</t>
  </si>
  <si>
    <t>Darině</t>
  </si>
  <si>
    <t>Délia</t>
  </si>
  <si>
    <t>Denisa</t>
  </si>
  <si>
    <t>Denise</t>
  </si>
  <si>
    <t>Dimitra</t>
  </si>
  <si>
    <t>Dominika</t>
  </si>
  <si>
    <t>Dominice</t>
  </si>
  <si>
    <t>Dorota</t>
  </si>
  <si>
    <t>Dorotě</t>
  </si>
  <si>
    <t>Edita</t>
  </si>
  <si>
    <t>Editě</t>
  </si>
  <si>
    <t>Ela</t>
  </si>
  <si>
    <t>Ele</t>
  </si>
  <si>
    <t>Elišce</t>
  </si>
  <si>
    <t>Ella</t>
  </si>
  <si>
    <t>Elle</t>
  </si>
  <si>
    <t>Emě</t>
  </si>
  <si>
    <t>Emely</t>
  </si>
  <si>
    <t>Emiliya</t>
  </si>
  <si>
    <t>Emina</t>
  </si>
  <si>
    <t>Erika</t>
  </si>
  <si>
    <t>Erice</t>
  </si>
  <si>
    <t>Eva</t>
  </si>
  <si>
    <t>Evě</t>
  </si>
  <si>
    <t>Ewa</t>
  </si>
  <si>
    <t>Ewelina</t>
  </si>
  <si>
    <t>Františka</t>
  </si>
  <si>
    <t>Františce</t>
  </si>
  <si>
    <t>Gabriela</t>
  </si>
  <si>
    <t>Gabriele</t>
  </si>
  <si>
    <t>Gréta</t>
  </si>
  <si>
    <t>Grétě</t>
  </si>
  <si>
    <t>Haně</t>
  </si>
  <si>
    <t>Hanna</t>
  </si>
  <si>
    <t>Helena</t>
  </si>
  <si>
    <t>Heleně</t>
  </si>
  <si>
    <t>Charlotta</t>
  </si>
  <si>
    <t>Ingrid</t>
  </si>
  <si>
    <t>Irena</t>
  </si>
  <si>
    <t>Ireně</t>
  </si>
  <si>
    <t>Isabela</t>
  </si>
  <si>
    <t>Isabele</t>
  </si>
  <si>
    <t>Iva</t>
  </si>
  <si>
    <t>Ivě</t>
  </si>
  <si>
    <t>Ivana</t>
  </si>
  <si>
    <t>Ivaně</t>
  </si>
  <si>
    <t>Jana</t>
  </si>
  <si>
    <t>Janě</t>
  </si>
  <si>
    <t>Janka</t>
  </si>
  <si>
    <t>Jarmila</t>
  </si>
  <si>
    <t>Jarmile</t>
  </si>
  <si>
    <t>Jelena</t>
  </si>
  <si>
    <t>Jennifer</t>
  </si>
  <si>
    <t>Jessica</t>
  </si>
  <si>
    <t>Jessice</t>
  </si>
  <si>
    <t>Jindřiška</t>
  </si>
  <si>
    <t>Jindřišce</t>
  </si>
  <si>
    <t>Jitka</t>
  </si>
  <si>
    <t>Jitce</t>
  </si>
  <si>
    <t>Joanna</t>
  </si>
  <si>
    <t>Johana</t>
  </si>
  <si>
    <t>Johaně</t>
  </si>
  <si>
    <t>Jolaně</t>
  </si>
  <si>
    <t>Jovana</t>
  </si>
  <si>
    <t>Judyta</t>
  </si>
  <si>
    <t>Julia</t>
  </si>
  <si>
    <t>Julie</t>
  </si>
  <si>
    <t>Julii</t>
  </si>
  <si>
    <t>Jůlie</t>
  </si>
  <si>
    <t>Jůlii</t>
  </si>
  <si>
    <t>Justyna</t>
  </si>
  <si>
    <t>Kaja</t>
  </si>
  <si>
    <t>Kamila</t>
  </si>
  <si>
    <t>Kamile</t>
  </si>
  <si>
    <t>Karolíně</t>
  </si>
  <si>
    <t>Katarina</t>
  </si>
  <si>
    <t>Katarině</t>
  </si>
  <si>
    <t>Kateřině</t>
  </si>
  <si>
    <t>Kateřna</t>
  </si>
  <si>
    <t>Kateřne</t>
  </si>
  <si>
    <t>Klára</t>
  </si>
  <si>
    <t>Kláře</t>
  </si>
  <si>
    <t>Kristiana</t>
  </si>
  <si>
    <t>Kristině</t>
  </si>
  <si>
    <t>Kristýna</t>
  </si>
  <si>
    <t>Kristýně</t>
  </si>
  <si>
    <t>Lada</t>
  </si>
  <si>
    <t>Ladě</t>
  </si>
  <si>
    <t>Laura</t>
  </si>
  <si>
    <t>Lauře</t>
  </si>
  <si>
    <t>Laura Nela</t>
  </si>
  <si>
    <t>Lauře Nele</t>
  </si>
  <si>
    <t>Lea</t>
  </si>
  <si>
    <t>Lena</t>
  </si>
  <si>
    <t>Lenka</t>
  </si>
  <si>
    <t>Lence</t>
  </si>
  <si>
    <t>Leona</t>
  </si>
  <si>
    <t>Leoně</t>
  </si>
  <si>
    <t>Leticie</t>
  </si>
  <si>
    <t>Leticii</t>
  </si>
  <si>
    <t>Lindě</t>
  </si>
  <si>
    <t>Ľubica</t>
  </si>
  <si>
    <t>Ľubici</t>
  </si>
  <si>
    <t>Lucia</t>
  </si>
  <si>
    <t>Lucii</t>
  </si>
  <si>
    <t>Lucie</t>
  </si>
  <si>
    <t>Ludivica</t>
  </si>
  <si>
    <t>Ludmile</t>
  </si>
  <si>
    <t>Magda</t>
  </si>
  <si>
    <t>Magdě</t>
  </si>
  <si>
    <t>Magdaléně</t>
  </si>
  <si>
    <t>Maike</t>
  </si>
  <si>
    <t>Maja</t>
  </si>
  <si>
    <t>Manina</t>
  </si>
  <si>
    <t>Marcela</t>
  </si>
  <si>
    <t>Marcele</t>
  </si>
  <si>
    <t>Maria</t>
  </si>
  <si>
    <t>Marii</t>
  </si>
  <si>
    <t>Mariana</t>
  </si>
  <si>
    <t>Marianě</t>
  </si>
  <si>
    <t>Marianna</t>
  </si>
  <si>
    <t>Marianně</t>
  </si>
  <si>
    <t>Marie</t>
  </si>
  <si>
    <t>Marijana Tihana</t>
  </si>
  <si>
    <t>Marika</t>
  </si>
  <si>
    <t>Marina</t>
  </si>
  <si>
    <t>Marit</t>
  </si>
  <si>
    <t>Markéta</t>
  </si>
  <si>
    <t>Markétě</t>
  </si>
  <si>
    <t>Marta</t>
  </si>
  <si>
    <t>Martina</t>
  </si>
  <si>
    <t>Martině</t>
  </si>
  <si>
    <t>Matea</t>
  </si>
  <si>
    <t>Matyldě</t>
  </si>
  <si>
    <t>Melánie</t>
  </si>
  <si>
    <t>Melánii</t>
  </si>
  <si>
    <t>Michaela</t>
  </si>
  <si>
    <t>Michaele</t>
  </si>
  <si>
    <t>Milena</t>
  </si>
  <si>
    <t>Mileně</t>
  </si>
  <si>
    <t>Milica</t>
  </si>
  <si>
    <t>Mira</t>
  </si>
  <si>
    <t>Miře</t>
  </si>
  <si>
    <t>Miroslava</t>
  </si>
  <si>
    <t>Miroslavě</t>
  </si>
  <si>
    <t>Monika</t>
  </si>
  <si>
    <t>Monice</t>
  </si>
  <si>
    <t>Nancy</t>
  </si>
  <si>
    <t>Natálii</t>
  </si>
  <si>
    <t>Nataly</t>
  </si>
  <si>
    <t>Nela</t>
  </si>
  <si>
    <t>Nele</t>
  </si>
  <si>
    <t>Ngoc Lan Anh Nina</t>
  </si>
  <si>
    <t>Ngoc Lan Nina</t>
  </si>
  <si>
    <t>Nicole</t>
  </si>
  <si>
    <t>Nikol</t>
  </si>
  <si>
    <t>Nikole</t>
  </si>
  <si>
    <t>Nikoletta</t>
  </si>
  <si>
    <t>Nina</t>
  </si>
  <si>
    <t>Nině</t>
  </si>
  <si>
    <t>Nives</t>
  </si>
  <si>
    <t>Oktawia</t>
  </si>
  <si>
    <t>Olivia</t>
  </si>
  <si>
    <t>Olivii</t>
  </si>
  <si>
    <t>Patrycja</t>
  </si>
  <si>
    <t>Paulina</t>
  </si>
  <si>
    <t>Pavla</t>
  </si>
  <si>
    <t>Pavle</t>
  </si>
  <si>
    <t>Pavlína</t>
  </si>
  <si>
    <t>Pavlíně</t>
  </si>
  <si>
    <t>Petra</t>
  </si>
  <si>
    <t>Petře</t>
  </si>
  <si>
    <t>Polina</t>
  </si>
  <si>
    <t>Radka</t>
  </si>
  <si>
    <t>Radce</t>
  </si>
  <si>
    <t>Rebecca</t>
  </si>
  <si>
    <t>Rebeka</t>
  </si>
  <si>
    <t>Rebece</t>
  </si>
  <si>
    <t>Renata</t>
  </si>
  <si>
    <t>Renatě</t>
  </si>
  <si>
    <t>Rozálie</t>
  </si>
  <si>
    <t>Rozálii</t>
  </si>
  <si>
    <t>Sabina</t>
  </si>
  <si>
    <t>Sabině</t>
  </si>
  <si>
    <t>Sandra</t>
  </si>
  <si>
    <t>Sandře</t>
  </si>
  <si>
    <t>Sanja</t>
  </si>
  <si>
    <t>Sára</t>
  </si>
  <si>
    <t>Sáře</t>
  </si>
  <si>
    <t>Sarah</t>
  </si>
  <si>
    <t>Saviena</t>
  </si>
  <si>
    <t>Savieně</t>
  </si>
  <si>
    <t>Silvie</t>
  </si>
  <si>
    <t>Silvii</t>
  </si>
  <si>
    <t>Simona</t>
  </si>
  <si>
    <t>Simoně</t>
  </si>
  <si>
    <t>Sofie</t>
  </si>
  <si>
    <t>Soňa</t>
  </si>
  <si>
    <t>Soně</t>
  </si>
  <si>
    <t>Suzanne</t>
  </si>
  <si>
    <t>Světlaně Petre</t>
  </si>
  <si>
    <t>Šárka</t>
  </si>
  <si>
    <t>Šárce</t>
  </si>
  <si>
    <t>Špela</t>
  </si>
  <si>
    <t>Tamara</t>
  </si>
  <si>
    <t>Tamaře</t>
  </si>
  <si>
    <t>Tatiana</t>
  </si>
  <si>
    <t>Tatianě</t>
  </si>
  <si>
    <t>Teodora</t>
  </si>
  <si>
    <t>Tereze</t>
  </si>
  <si>
    <t>Terezie</t>
  </si>
  <si>
    <t>Terezii</t>
  </si>
  <si>
    <t>Terezka</t>
  </si>
  <si>
    <t>Terezce</t>
  </si>
  <si>
    <t>Timea</t>
  </si>
  <si>
    <t>Timee</t>
  </si>
  <si>
    <t>Valentýně</t>
  </si>
  <si>
    <t>Valérii</t>
  </si>
  <si>
    <t>Vandě</t>
  </si>
  <si>
    <t>Vasilisa</t>
  </si>
  <si>
    <t>Vasilise</t>
  </si>
  <si>
    <t>Vendula</t>
  </si>
  <si>
    <t>Vendule</t>
  </si>
  <si>
    <t>Věra</t>
  </si>
  <si>
    <t>Věře</t>
  </si>
  <si>
    <t>Veronica</t>
  </si>
  <si>
    <t>Veronice</t>
  </si>
  <si>
    <t>Victoria</t>
  </si>
  <si>
    <t>Viktoria</t>
  </si>
  <si>
    <t>Viktorii</t>
  </si>
  <si>
    <t>Viktória</t>
  </si>
  <si>
    <t>Viktórii</t>
  </si>
  <si>
    <t>Viktori</t>
  </si>
  <si>
    <t>Violetta</t>
  </si>
  <si>
    <t>Vivien</t>
  </si>
  <si>
    <t>Yeugheniya</t>
  </si>
  <si>
    <t>Zdeňka</t>
  </si>
  <si>
    <t>Zdeňce</t>
  </si>
  <si>
    <t>Zita</t>
  </si>
  <si>
    <t>Zitě</t>
  </si>
  <si>
    <t>Zuzana</t>
  </si>
  <si>
    <t>Zuzaně</t>
  </si>
  <si>
    <t>Žaneta</t>
  </si>
  <si>
    <t>Žanetě</t>
  </si>
  <si>
    <t>Prijmeni_1</t>
  </si>
  <si>
    <t>Prijmeni_2</t>
  </si>
  <si>
    <t>Andělová</t>
  </si>
  <si>
    <t>Andělové</t>
  </si>
  <si>
    <t>Armonajtis</t>
  </si>
  <si>
    <t>Augustin</t>
  </si>
  <si>
    <t>Baklíková</t>
  </si>
  <si>
    <t>Baklíkové</t>
  </si>
  <si>
    <t>Balcerczyk</t>
  </si>
  <si>
    <t>Banociová</t>
  </si>
  <si>
    <t>Banociové</t>
  </si>
  <si>
    <t>Bartošová</t>
  </si>
  <si>
    <t>Bartošové</t>
  </si>
  <si>
    <t>Bártová</t>
  </si>
  <si>
    <t>Bártové</t>
  </si>
  <si>
    <t>Bečvářová</t>
  </si>
  <si>
    <t>Bečvářové</t>
  </si>
  <si>
    <t>Bednářová</t>
  </si>
  <si>
    <t>Bednářové</t>
  </si>
  <si>
    <t>Belan</t>
  </si>
  <si>
    <t>Bendové</t>
  </si>
  <si>
    <t>Benešové</t>
  </si>
  <si>
    <t>Benetková</t>
  </si>
  <si>
    <t>Benetkové</t>
  </si>
  <si>
    <t>Berchové</t>
  </si>
  <si>
    <t>Bernatová</t>
  </si>
  <si>
    <t>Bernatové</t>
  </si>
  <si>
    <t>Bettáková</t>
  </si>
  <si>
    <t>Bettákové</t>
  </si>
  <si>
    <t>Bielická</t>
  </si>
  <si>
    <t>Bielické</t>
  </si>
  <si>
    <t>Bílková</t>
  </si>
  <si>
    <t>Bílkové</t>
  </si>
  <si>
    <t>Blahová</t>
  </si>
  <si>
    <t>Blahové</t>
  </si>
  <si>
    <t>Blažkové</t>
  </si>
  <si>
    <t>Bobek</t>
  </si>
  <si>
    <t>Boháčová</t>
  </si>
  <si>
    <t>Boháčové</t>
  </si>
  <si>
    <t>Bojanovská</t>
  </si>
  <si>
    <t>Bojanovské</t>
  </si>
  <si>
    <t>Borovcová</t>
  </si>
  <si>
    <t>Borovcové</t>
  </si>
  <si>
    <t>Bortlíková</t>
  </si>
  <si>
    <t>Bortlíkové</t>
  </si>
  <si>
    <t>Boučková</t>
  </si>
  <si>
    <t>Boučkové</t>
  </si>
  <si>
    <t>Bradáčová</t>
  </si>
  <si>
    <t>Bradáčové</t>
  </si>
  <si>
    <t>Braun</t>
  </si>
  <si>
    <t>Brožová</t>
  </si>
  <si>
    <t>Brožové</t>
  </si>
  <si>
    <t>Brumovská</t>
  </si>
  <si>
    <t>Brumovské</t>
  </si>
  <si>
    <t>Březinová</t>
  </si>
  <si>
    <t>Březinové</t>
  </si>
  <si>
    <t>Bublíková</t>
  </si>
  <si>
    <t>Bublíkové</t>
  </si>
  <si>
    <t>Burdová</t>
  </si>
  <si>
    <t>Burdové</t>
  </si>
  <si>
    <t>Burgerová</t>
  </si>
  <si>
    <t>Burgerové</t>
  </si>
  <si>
    <t>Burianová</t>
  </si>
  <si>
    <t>Burianové</t>
  </si>
  <si>
    <t>Burzová</t>
  </si>
  <si>
    <t>Burzové</t>
  </si>
  <si>
    <t>Buřičová</t>
  </si>
  <si>
    <t>Buřičové</t>
  </si>
  <si>
    <t>Caklová</t>
  </si>
  <si>
    <t>Caklové</t>
  </si>
  <si>
    <t>Capouchová</t>
  </si>
  <si>
    <t>Capouchové</t>
  </si>
  <si>
    <t>Casková</t>
  </si>
  <si>
    <t>Caskové</t>
  </si>
  <si>
    <t>Cifreundová</t>
  </si>
  <si>
    <t>Cifreundové</t>
  </si>
  <si>
    <t>Cislerová</t>
  </si>
  <si>
    <t>Cislerové</t>
  </si>
  <si>
    <t>Cota</t>
  </si>
  <si>
    <t>Coufalová</t>
  </si>
  <si>
    <t>Coufalové</t>
  </si>
  <si>
    <t>Cvetic</t>
  </si>
  <si>
    <t>Cvetkova</t>
  </si>
  <si>
    <t>Czajka</t>
  </si>
  <si>
    <t>Čapková</t>
  </si>
  <si>
    <t>Čapkové</t>
  </si>
  <si>
    <t>Čechová</t>
  </si>
  <si>
    <t>Čechové</t>
  </si>
  <si>
    <t>Čermáková</t>
  </si>
  <si>
    <t>Čermákové</t>
  </si>
  <si>
    <t>Černá</t>
  </si>
  <si>
    <t>Černé</t>
  </si>
  <si>
    <t>Červenková</t>
  </si>
  <si>
    <t>Červenkové</t>
  </si>
  <si>
    <t>Červinková</t>
  </si>
  <si>
    <t>Červinkové</t>
  </si>
  <si>
    <t>Dašková</t>
  </si>
  <si>
    <t>Daškové</t>
  </si>
  <si>
    <t>De Groot</t>
  </si>
  <si>
    <t>Deimová</t>
  </si>
  <si>
    <t>Deimové</t>
  </si>
  <si>
    <t>Diefenbach</t>
  </si>
  <si>
    <t>Dillingerová</t>
  </si>
  <si>
    <t>Dillingerové</t>
  </si>
  <si>
    <t>Dlabačová</t>
  </si>
  <si>
    <t>Dlabačové</t>
  </si>
  <si>
    <t>Dobrovolná</t>
  </si>
  <si>
    <t>Dobrovolné</t>
  </si>
  <si>
    <t>Dobrynina</t>
  </si>
  <si>
    <t>Dobšáková</t>
  </si>
  <si>
    <t>Dobšákové</t>
  </si>
  <si>
    <t>Dočkalová</t>
  </si>
  <si>
    <t>Dočkalové</t>
  </si>
  <si>
    <t>Dohnalová</t>
  </si>
  <si>
    <t>Dohnalové</t>
  </si>
  <si>
    <t>Doležálková</t>
  </si>
  <si>
    <t>Doležálkové</t>
  </si>
  <si>
    <t>Dominkovič</t>
  </si>
  <si>
    <t>Dorková</t>
  </si>
  <si>
    <t>Dorkové</t>
  </si>
  <si>
    <t>Draská</t>
  </si>
  <si>
    <t>Draské</t>
  </si>
  <si>
    <t>Dubská</t>
  </si>
  <si>
    <t>Dubské</t>
  </si>
  <si>
    <t>Duchnovska</t>
  </si>
  <si>
    <t>Duchonovská</t>
  </si>
  <si>
    <t>Duchonovské</t>
  </si>
  <si>
    <t>Dupalová</t>
  </si>
  <si>
    <t>Dupalové</t>
  </si>
  <si>
    <t>Ďurkechová</t>
  </si>
  <si>
    <t>Ďurkechové</t>
  </si>
  <si>
    <t>Dvořáková</t>
  </si>
  <si>
    <t>Dvořákové</t>
  </si>
  <si>
    <t>Dybalová</t>
  </si>
  <si>
    <t>Dybalové</t>
  </si>
  <si>
    <t>Faboková</t>
  </si>
  <si>
    <t>Fabokové</t>
  </si>
  <si>
    <t>Fajová</t>
  </si>
  <si>
    <t>Fajové</t>
  </si>
  <si>
    <t>Fajtová</t>
  </si>
  <si>
    <t>Fajtové</t>
  </si>
  <si>
    <t>Fidlerová</t>
  </si>
  <si>
    <t>Fidlerové</t>
  </si>
  <si>
    <t>Floriánová</t>
  </si>
  <si>
    <t>Floriánové</t>
  </si>
  <si>
    <t>Franc</t>
  </si>
  <si>
    <t>Francová</t>
  </si>
  <si>
    <t>Francové</t>
  </si>
  <si>
    <t>Fujdiarová</t>
  </si>
  <si>
    <t>Fujdiarové</t>
  </si>
  <si>
    <t>Fusková</t>
  </si>
  <si>
    <t>Fuskové</t>
  </si>
  <si>
    <t>Gáfor</t>
  </si>
  <si>
    <t>Galdiová</t>
  </si>
  <si>
    <t>Galdiové</t>
  </si>
  <si>
    <t>Gavrilovic</t>
  </si>
  <si>
    <t>Gawroňska</t>
  </si>
  <si>
    <t>Gerychová</t>
  </si>
  <si>
    <t>Gerychové</t>
  </si>
  <si>
    <t>Gesiorowska</t>
  </si>
  <si>
    <t>Golar</t>
  </si>
  <si>
    <t>Golubenko</t>
  </si>
  <si>
    <t>Gomzi</t>
  </si>
  <si>
    <t>Gonová</t>
  </si>
  <si>
    <t>Gonové</t>
  </si>
  <si>
    <t>Goracy</t>
  </si>
  <si>
    <t>Gratiasová</t>
  </si>
  <si>
    <t>Gratiasové</t>
  </si>
  <si>
    <t>Gregorová</t>
  </si>
  <si>
    <t>Gregorové</t>
  </si>
  <si>
    <t>Grišina</t>
  </si>
  <si>
    <t>Gubricová</t>
  </si>
  <si>
    <t>Gubricové</t>
  </si>
  <si>
    <t>Hadačové</t>
  </si>
  <si>
    <t>Haftová</t>
  </si>
  <si>
    <t>Haftové</t>
  </si>
  <si>
    <t>Haišmanová</t>
  </si>
  <si>
    <t>Haišmanové</t>
  </si>
  <si>
    <t>Hajduková</t>
  </si>
  <si>
    <t>Hajdukové</t>
  </si>
  <si>
    <t>Hájková</t>
  </si>
  <si>
    <t>Hájkové</t>
  </si>
  <si>
    <t>Hálová</t>
  </si>
  <si>
    <t>Hálové</t>
  </si>
  <si>
    <t>Haltufová</t>
  </si>
  <si>
    <t>Haltufové</t>
  </si>
  <si>
    <t>Hamříková</t>
  </si>
  <si>
    <t>Hamříkové</t>
  </si>
  <si>
    <t>Hanusové</t>
  </si>
  <si>
    <t>Haračič</t>
  </si>
  <si>
    <t>Harte</t>
  </si>
  <si>
    <t>Havlicová</t>
  </si>
  <si>
    <t>Havlicové</t>
  </si>
  <si>
    <t>Havlíková</t>
  </si>
  <si>
    <t>Havlíkové</t>
  </si>
  <si>
    <t>Havlivcová</t>
  </si>
  <si>
    <t>Havlivcové</t>
  </si>
  <si>
    <t>Havlová</t>
  </si>
  <si>
    <t>Havlové</t>
  </si>
  <si>
    <t>Heckelová</t>
  </si>
  <si>
    <t>Heckelové</t>
  </si>
  <si>
    <t>Hegrová</t>
  </si>
  <si>
    <t>Hegrové</t>
  </si>
  <si>
    <t>Heřmanská</t>
  </si>
  <si>
    <t>Heřmanské</t>
  </si>
  <si>
    <t>Heydová</t>
  </si>
  <si>
    <t>Heydové</t>
  </si>
  <si>
    <t>Hilleke</t>
  </si>
  <si>
    <t>Hledíková</t>
  </si>
  <si>
    <t>Hledíkové</t>
  </si>
  <si>
    <t>Horažďovská</t>
  </si>
  <si>
    <t>Horažďovské</t>
  </si>
  <si>
    <t>Hoščálková</t>
  </si>
  <si>
    <t>Hoščálkové</t>
  </si>
  <si>
    <t>Hošková</t>
  </si>
  <si>
    <t>Hoškové</t>
  </si>
  <si>
    <t>Houdové</t>
  </si>
  <si>
    <t>Hourová</t>
  </si>
  <si>
    <t>Hourové</t>
  </si>
  <si>
    <t>Hüblová</t>
  </si>
  <si>
    <t>Hüblové</t>
  </si>
  <si>
    <t>Hulínská</t>
  </si>
  <si>
    <t>Hulínské</t>
  </si>
  <si>
    <t>Hvězdová</t>
  </si>
  <si>
    <t>Hvězdové</t>
  </si>
  <si>
    <t>Charina</t>
  </si>
  <si>
    <t>Charině</t>
  </si>
  <si>
    <t>Charvátová</t>
  </si>
  <si>
    <t>Charvátové</t>
  </si>
  <si>
    <t>Chlebečková</t>
  </si>
  <si>
    <t>Chlebečkové</t>
  </si>
  <si>
    <t>Chmátalová</t>
  </si>
  <si>
    <t>Chmátalové</t>
  </si>
  <si>
    <t>Chrástková</t>
  </si>
  <si>
    <t>Chrástkové</t>
  </si>
  <si>
    <t>Illichová</t>
  </si>
  <si>
    <t>Illichové</t>
  </si>
  <si>
    <t>Jančíková</t>
  </si>
  <si>
    <t>Jančíkové</t>
  </si>
  <si>
    <t>Janečková</t>
  </si>
  <si>
    <t>Janečkové</t>
  </si>
  <si>
    <t>Jankovic</t>
  </si>
  <si>
    <t>Jankujová</t>
  </si>
  <si>
    <t>Jankujové</t>
  </si>
  <si>
    <t>Janoušková</t>
  </si>
  <si>
    <t>Janouškové</t>
  </si>
  <si>
    <t>Jarošová</t>
  </si>
  <si>
    <t>Jarošové</t>
  </si>
  <si>
    <t>Jedličková</t>
  </si>
  <si>
    <t>Jedličkové</t>
  </si>
  <si>
    <t>Jelínkové</t>
  </si>
  <si>
    <t>Jeníčková</t>
  </si>
  <si>
    <t>Jeníčkové</t>
  </si>
  <si>
    <t>Jeřábková</t>
  </si>
  <si>
    <t>Jeřábkové</t>
  </si>
  <si>
    <t>Ješíková</t>
  </si>
  <si>
    <t>Ješíkové</t>
  </si>
  <si>
    <t>Jezberová</t>
  </si>
  <si>
    <t>Jezberové</t>
  </si>
  <si>
    <t>Jiříková</t>
  </si>
  <si>
    <t>Jiříkové</t>
  </si>
  <si>
    <t>Josefíková</t>
  </si>
  <si>
    <t>Josefíkové</t>
  </si>
  <si>
    <t>Jouglíčková</t>
  </si>
  <si>
    <t>Jouglíčkové</t>
  </si>
  <si>
    <t>Jouldybina</t>
  </si>
  <si>
    <t>Jungová</t>
  </si>
  <si>
    <t>Jungové</t>
  </si>
  <si>
    <t>Jurcacková</t>
  </si>
  <si>
    <t>Jurcackové</t>
  </si>
  <si>
    <t>Jurková</t>
  </si>
  <si>
    <t>Jurkové</t>
  </si>
  <si>
    <t>Kacbundová</t>
  </si>
  <si>
    <t>Kacbundové</t>
  </si>
  <si>
    <t>Kalašová</t>
  </si>
  <si>
    <t>Kalašové</t>
  </si>
  <si>
    <t>Kalců</t>
  </si>
  <si>
    <t>Kalivodová</t>
  </si>
  <si>
    <t>Kalivodové</t>
  </si>
  <si>
    <t>Kalucka</t>
  </si>
  <si>
    <t>Kapustové</t>
  </si>
  <si>
    <t>Karlová</t>
  </si>
  <si>
    <t>Karlové</t>
  </si>
  <si>
    <t>Karnišové</t>
  </si>
  <si>
    <t>Kašnová</t>
  </si>
  <si>
    <t>Kašnov</t>
  </si>
  <si>
    <t>Kašpaříková</t>
  </si>
  <si>
    <t>Kašpaříkové</t>
  </si>
  <si>
    <t>Kavič</t>
  </si>
  <si>
    <t>Kernová</t>
  </si>
  <si>
    <t>Kernové</t>
  </si>
  <si>
    <t>Kheilová</t>
  </si>
  <si>
    <t>Kheilové</t>
  </si>
  <si>
    <t>Kim</t>
  </si>
  <si>
    <t>Klausová</t>
  </si>
  <si>
    <t>Klausové</t>
  </si>
  <si>
    <t>Klicmanová</t>
  </si>
  <si>
    <t>Klicmanové</t>
  </si>
  <si>
    <t>Klikarová</t>
  </si>
  <si>
    <t>Klikarové</t>
  </si>
  <si>
    <t>Klimešová</t>
  </si>
  <si>
    <t>Klimešové</t>
  </si>
  <si>
    <t>Klusáčková</t>
  </si>
  <si>
    <t>Klusáčkové</t>
  </si>
  <si>
    <t>Klusová</t>
  </si>
  <si>
    <t>Klusové</t>
  </si>
  <si>
    <t>Kneisslová</t>
  </si>
  <si>
    <t>Kneisslové</t>
  </si>
  <si>
    <t>Kofroňová</t>
  </si>
  <si>
    <t>Kofroňové</t>
  </si>
  <si>
    <t>Kochová</t>
  </si>
  <si>
    <t>Kochové</t>
  </si>
  <si>
    <t>Kolářová</t>
  </si>
  <si>
    <t>Kolářové</t>
  </si>
  <si>
    <t>Kolbabová</t>
  </si>
  <si>
    <t>Kolbabové</t>
  </si>
  <si>
    <t>Kolláriková</t>
  </si>
  <si>
    <t>Kollárikové</t>
  </si>
  <si>
    <t>Kolm</t>
  </si>
  <si>
    <t>Kopacz</t>
  </si>
  <si>
    <t>Kopáčová</t>
  </si>
  <si>
    <t>Kopáčové</t>
  </si>
  <si>
    <t>Kopczyňska</t>
  </si>
  <si>
    <t>Kopin</t>
  </si>
  <si>
    <t>Koplíková</t>
  </si>
  <si>
    <t>Koplíkové</t>
  </si>
  <si>
    <t>Kopsová</t>
  </si>
  <si>
    <t>Kopsové</t>
  </si>
  <si>
    <t>Korbelová</t>
  </si>
  <si>
    <t>Korbelové</t>
  </si>
  <si>
    <t>Kortánové</t>
  </si>
  <si>
    <t>Korytové</t>
  </si>
  <si>
    <t>Kořínková</t>
  </si>
  <si>
    <t>Kořínkové</t>
  </si>
  <si>
    <t>Kosek</t>
  </si>
  <si>
    <t>Kosová</t>
  </si>
  <si>
    <t>Kosové</t>
  </si>
  <si>
    <t>Kotásková</t>
  </si>
  <si>
    <t>Kotáskové</t>
  </si>
  <si>
    <t>Kotaškové</t>
  </si>
  <si>
    <t>Kotlabová</t>
  </si>
  <si>
    <t>Kotlabové</t>
  </si>
  <si>
    <t>Kousalová</t>
  </si>
  <si>
    <t>Kousalové</t>
  </si>
  <si>
    <t>Kozáková</t>
  </si>
  <si>
    <t>Kozákové</t>
  </si>
  <si>
    <t>Kozlová</t>
  </si>
  <si>
    <t>Kozlové</t>
  </si>
  <si>
    <t>Králové</t>
  </si>
  <si>
    <t>Kratochvílová</t>
  </si>
  <si>
    <t>Kratochvílové</t>
  </si>
  <si>
    <t>Krausová</t>
  </si>
  <si>
    <t>Krausové</t>
  </si>
  <si>
    <t>Kreisslová</t>
  </si>
  <si>
    <t>Kreisslové</t>
  </si>
  <si>
    <t>Krejčová</t>
  </si>
  <si>
    <t>Krejčové</t>
  </si>
  <si>
    <t>Kreslová</t>
  </si>
  <si>
    <t>Kreslové</t>
  </si>
  <si>
    <t>Kressové</t>
  </si>
  <si>
    <t>Kristková</t>
  </si>
  <si>
    <t>Kristkové</t>
  </si>
  <si>
    <t>Krivdová</t>
  </si>
  <si>
    <t>Krivdové</t>
  </si>
  <si>
    <t>Krlínová</t>
  </si>
  <si>
    <t>Krlínové</t>
  </si>
  <si>
    <t>Kroufkové</t>
  </si>
  <si>
    <t>Kružíková</t>
  </si>
  <si>
    <t>Kružíkové</t>
  </si>
  <si>
    <t>Křepelková</t>
  </si>
  <si>
    <t>Křepelkové</t>
  </si>
  <si>
    <t>Křivská</t>
  </si>
  <si>
    <t>Křivské</t>
  </si>
  <si>
    <t>Křížová</t>
  </si>
  <si>
    <t>Křížové</t>
  </si>
  <si>
    <t>Kubalová</t>
  </si>
  <si>
    <t>Kubalové</t>
  </si>
  <si>
    <t>Kubiak</t>
  </si>
  <si>
    <t>Kubíčková</t>
  </si>
  <si>
    <t>Kubíčkové</t>
  </si>
  <si>
    <t>Kubínová</t>
  </si>
  <si>
    <t>Kubínové</t>
  </si>
  <si>
    <t>Kubištová</t>
  </si>
  <si>
    <t>Kubištové</t>
  </si>
  <si>
    <t>Kubová</t>
  </si>
  <si>
    <t>Kubové</t>
  </si>
  <si>
    <t>Kučerové</t>
  </si>
  <si>
    <t>Kuderjava</t>
  </si>
  <si>
    <t>Kuderjavé</t>
  </si>
  <si>
    <t>Kultová</t>
  </si>
  <si>
    <t>Kultové</t>
  </si>
  <si>
    <t>Kundelová</t>
  </si>
  <si>
    <t>Kundelové</t>
  </si>
  <si>
    <t>Kupyrová</t>
  </si>
  <si>
    <t>Kupyrové</t>
  </si>
  <si>
    <t>Kuraliová</t>
  </si>
  <si>
    <t>Kuraliové</t>
  </si>
  <si>
    <t>Kurylo</t>
  </si>
  <si>
    <t>Kušníriková</t>
  </si>
  <si>
    <t>Kušnírikové</t>
  </si>
  <si>
    <t>Kušnírové</t>
  </si>
  <si>
    <t>Kutišové</t>
  </si>
  <si>
    <t>Kvášové</t>
  </si>
  <si>
    <t>Lacinové</t>
  </si>
  <si>
    <t>Laláková</t>
  </si>
  <si>
    <t>Lalákové</t>
  </si>
  <si>
    <t>Lantos</t>
  </si>
  <si>
    <t>Lavičková</t>
  </si>
  <si>
    <t>Lavičkové</t>
  </si>
  <si>
    <t>Lázníčková</t>
  </si>
  <si>
    <t>Lázníčkové</t>
  </si>
  <si>
    <t>Leberová</t>
  </si>
  <si>
    <t>Leberové</t>
  </si>
  <si>
    <t>Lesslová</t>
  </si>
  <si>
    <t>Lesslové</t>
  </si>
  <si>
    <t>Linert</t>
  </si>
  <si>
    <t>Linnert</t>
  </si>
  <si>
    <t>Longo</t>
  </si>
  <si>
    <t>Lovásová</t>
  </si>
  <si>
    <t>Lovásové</t>
  </si>
  <si>
    <t>Lukomska</t>
  </si>
  <si>
    <t>Macháčkové</t>
  </si>
  <si>
    <t>Machalová</t>
  </si>
  <si>
    <t>Machalové</t>
  </si>
  <si>
    <t>Majerové</t>
  </si>
  <si>
    <t>Malá</t>
  </si>
  <si>
    <t>Malé</t>
  </si>
  <si>
    <t>Malcátová</t>
  </si>
  <si>
    <t>Malcátové</t>
  </si>
  <si>
    <t>Malečková</t>
  </si>
  <si>
    <t>Malečkové</t>
  </si>
  <si>
    <t>Maleta</t>
  </si>
  <si>
    <t>Malikova</t>
  </si>
  <si>
    <t>Malíková</t>
  </si>
  <si>
    <t>Malíkové</t>
  </si>
  <si>
    <t>Mallátová</t>
  </si>
  <si>
    <t>Mallátové</t>
  </si>
  <si>
    <t>Mannlová</t>
  </si>
  <si>
    <t>Mannlové</t>
  </si>
  <si>
    <t>Marešová</t>
  </si>
  <si>
    <t>Marešové</t>
  </si>
  <si>
    <t>Marková</t>
  </si>
  <si>
    <t>Markové</t>
  </si>
  <si>
    <t>Martínková</t>
  </si>
  <si>
    <t>Martínkové</t>
  </si>
  <si>
    <t>Martišová</t>
  </si>
  <si>
    <t>Martišové</t>
  </si>
  <si>
    <t>Marunová</t>
  </si>
  <si>
    <t>Marunové</t>
  </si>
  <si>
    <t>Mertová</t>
  </si>
  <si>
    <t>Mertové</t>
  </si>
  <si>
    <t>Městková</t>
  </si>
  <si>
    <t>Městkové</t>
  </si>
  <si>
    <t>Mihaliková</t>
  </si>
  <si>
    <t>Mihalikové</t>
  </si>
  <si>
    <t>Michaljaničová</t>
  </si>
  <si>
    <t>Michálková</t>
  </si>
  <si>
    <t>Michálkové</t>
  </si>
  <si>
    <t>Miková</t>
  </si>
  <si>
    <t>Mikové</t>
  </si>
  <si>
    <t>Mikulová</t>
  </si>
  <si>
    <t>Mikulové</t>
  </si>
  <si>
    <t>Milerská</t>
  </si>
  <si>
    <t>Milerské</t>
  </si>
  <si>
    <t>Milic</t>
  </si>
  <si>
    <t>Milojevic</t>
  </si>
  <si>
    <t>Mincheva</t>
  </si>
  <si>
    <t>Moderova</t>
  </si>
  <si>
    <t>Moderové</t>
  </si>
  <si>
    <t>Moldovan</t>
  </si>
  <si>
    <t>Moravcová</t>
  </si>
  <si>
    <t>Moravcové</t>
  </si>
  <si>
    <t>Mošanská</t>
  </si>
  <si>
    <t>Mošanské</t>
  </si>
  <si>
    <t>Mrakovic</t>
  </si>
  <si>
    <t>Mujdžič</t>
  </si>
  <si>
    <t>Müllerová</t>
  </si>
  <si>
    <t>Müllerové</t>
  </si>
  <si>
    <t>Nádeníčková</t>
  </si>
  <si>
    <t>Nádeníčkové</t>
  </si>
  <si>
    <t>Nahalková</t>
  </si>
  <si>
    <t>Nahalkové</t>
  </si>
  <si>
    <t>Navárové</t>
  </si>
  <si>
    <t>Nebesářová</t>
  </si>
  <si>
    <t>Nebesářové</t>
  </si>
  <si>
    <t>Němcové</t>
  </si>
  <si>
    <t>Němečková</t>
  </si>
  <si>
    <t>Němečkové</t>
  </si>
  <si>
    <t>Nepožitková</t>
  </si>
  <si>
    <t>Nepožitkové</t>
  </si>
  <si>
    <t>Nevolová</t>
  </si>
  <si>
    <t>Nevolové</t>
  </si>
  <si>
    <t>Nezbedové</t>
  </si>
  <si>
    <t>Nguyen</t>
  </si>
  <si>
    <t>Nohelová</t>
  </si>
  <si>
    <t>Nohelové</t>
  </si>
  <si>
    <t>Nováková</t>
  </si>
  <si>
    <t>Novákové</t>
  </si>
  <si>
    <t>Novodvorská</t>
  </si>
  <si>
    <t>Novodvorské</t>
  </si>
  <si>
    <t>Novotná</t>
  </si>
  <si>
    <t>Novotné</t>
  </si>
  <si>
    <t>Nurska</t>
  </si>
  <si>
    <t>Olekšáková</t>
  </si>
  <si>
    <t>Olekšákové</t>
  </si>
  <si>
    <t>Onderková</t>
  </si>
  <si>
    <t>Onderkové</t>
  </si>
  <si>
    <t>Ondřišová</t>
  </si>
  <si>
    <t>Ondřišové</t>
  </si>
  <si>
    <t>Orlová</t>
  </si>
  <si>
    <t>Orlové</t>
  </si>
  <si>
    <t>Palánová</t>
  </si>
  <si>
    <t>Palánové</t>
  </si>
  <si>
    <t>Panovská</t>
  </si>
  <si>
    <t>Panovské</t>
  </si>
  <si>
    <t>Papadopulu</t>
  </si>
  <si>
    <t>Parolková</t>
  </si>
  <si>
    <t>Parolkové</t>
  </si>
  <si>
    <t>Pavelková</t>
  </si>
  <si>
    <t>Pavelkové</t>
  </si>
  <si>
    <t>Pawlowska</t>
  </si>
  <si>
    <t>Peda</t>
  </si>
  <si>
    <t>Pelíšková</t>
  </si>
  <si>
    <t>Pelíškové</t>
  </si>
  <si>
    <t>Pelnářová</t>
  </si>
  <si>
    <t>Pelnářové</t>
  </si>
  <si>
    <t>Pernicová</t>
  </si>
  <si>
    <t>Pernicové</t>
  </si>
  <si>
    <t>Pešková</t>
  </si>
  <si>
    <t>Peškové</t>
  </si>
  <si>
    <t>Peterková</t>
  </si>
  <si>
    <t>Peterkové</t>
  </si>
  <si>
    <t>Petrikové</t>
  </si>
  <si>
    <t>Petrová</t>
  </si>
  <si>
    <t>Petrové</t>
  </si>
  <si>
    <t>Petříkové</t>
  </si>
  <si>
    <t>Piotrkowska</t>
  </si>
  <si>
    <t>Pividori</t>
  </si>
  <si>
    <t>Plassová</t>
  </si>
  <si>
    <t>Plassové</t>
  </si>
  <si>
    <t>Platzová</t>
  </si>
  <si>
    <t>Platzové</t>
  </si>
  <si>
    <t>Plechatá</t>
  </si>
  <si>
    <t>Plechaté</t>
  </si>
  <si>
    <t>Plochová</t>
  </si>
  <si>
    <t>Plochové</t>
  </si>
  <si>
    <t>Plšková</t>
  </si>
  <si>
    <t>Plškové</t>
  </si>
  <si>
    <t>Plzáková</t>
  </si>
  <si>
    <t>Plzákové</t>
  </si>
  <si>
    <t>Podlahová</t>
  </si>
  <si>
    <t>Podlahové</t>
  </si>
  <si>
    <t>Podlucká</t>
  </si>
  <si>
    <t>Podlucké</t>
  </si>
  <si>
    <t>Polášková</t>
  </si>
  <si>
    <t>Poláškové</t>
  </si>
  <si>
    <t>Polová</t>
  </si>
  <si>
    <t>Polové</t>
  </si>
  <si>
    <t>Popelková</t>
  </si>
  <si>
    <t>Popelkové</t>
  </si>
  <si>
    <t>Popova</t>
  </si>
  <si>
    <t>Pospíšilová</t>
  </si>
  <si>
    <t>Pospíšilové</t>
  </si>
  <si>
    <t>Pouzarová</t>
  </si>
  <si>
    <t>Pouzarové</t>
  </si>
  <si>
    <t>Prčková</t>
  </si>
  <si>
    <t>Prčkové</t>
  </si>
  <si>
    <t>Prelog</t>
  </si>
  <si>
    <t>Prchalová</t>
  </si>
  <si>
    <t>Prchalové</t>
  </si>
  <si>
    <t>Princlová</t>
  </si>
  <si>
    <t>Princlové</t>
  </si>
  <si>
    <t>Procházkové</t>
  </si>
  <si>
    <t>Prokopová</t>
  </si>
  <si>
    <t>Prokopové</t>
  </si>
  <si>
    <t>Prokšová</t>
  </si>
  <si>
    <t>Prokšové</t>
  </si>
  <si>
    <t>Ptáčková</t>
  </si>
  <si>
    <t>Ptáčkové</t>
  </si>
  <si>
    <t>Purchartová</t>
  </si>
  <si>
    <t>Purchartové</t>
  </si>
  <si>
    <t>Radilové</t>
  </si>
  <si>
    <t>Radoš</t>
  </si>
  <si>
    <t>Raisová</t>
  </si>
  <si>
    <t>Raisové</t>
  </si>
  <si>
    <t>Rajtíkové</t>
  </si>
  <si>
    <t>Rambousková</t>
  </si>
  <si>
    <t>Rambouskové</t>
  </si>
  <si>
    <t>Rambousová</t>
  </si>
  <si>
    <t>Rambousové</t>
  </si>
  <si>
    <t>Rašková</t>
  </si>
  <si>
    <t>Raškové</t>
  </si>
  <si>
    <t>Rawicka</t>
  </si>
  <si>
    <t>Reiserová</t>
  </si>
  <si>
    <t>Reiserové</t>
  </si>
  <si>
    <t>Richterová</t>
  </si>
  <si>
    <t>Richterové</t>
  </si>
  <si>
    <t>Rodová</t>
  </si>
  <si>
    <t>Rodové</t>
  </si>
  <si>
    <t>Rollové</t>
  </si>
  <si>
    <t>Rommerts</t>
  </si>
  <si>
    <t>Roubíčková</t>
  </si>
  <si>
    <t>Roubíčkové</t>
  </si>
  <si>
    <t>Roztočilová</t>
  </si>
  <si>
    <t>Roztočilové</t>
  </si>
  <si>
    <t>Rubášová</t>
  </si>
  <si>
    <t>Rubášové</t>
  </si>
  <si>
    <t>Rusinkova</t>
  </si>
  <si>
    <t>Růžičková</t>
  </si>
  <si>
    <t>Růžičkové</t>
  </si>
  <si>
    <t>Řepková</t>
  </si>
  <si>
    <t>Řepkové</t>
  </si>
  <si>
    <t>Řiháčková</t>
  </si>
  <si>
    <t>Řiháčkové</t>
  </si>
  <si>
    <t>Říhové</t>
  </si>
  <si>
    <t>Sajtlová</t>
  </si>
  <si>
    <t>Sajtlové</t>
  </si>
  <si>
    <t>Salčáková</t>
  </si>
  <si>
    <t>Salčákové</t>
  </si>
  <si>
    <t>Samková</t>
  </si>
  <si>
    <t>Samkové</t>
  </si>
  <si>
    <t>Savelieva</t>
  </si>
  <si>
    <t>Savic</t>
  </si>
  <si>
    <t>Seidlerová</t>
  </si>
  <si>
    <t>Seidlerové</t>
  </si>
  <si>
    <t>Semelová</t>
  </si>
  <si>
    <t>Semelové</t>
  </si>
  <si>
    <t>Schenk</t>
  </si>
  <si>
    <t>Schokin</t>
  </si>
  <si>
    <t>Schreiber</t>
  </si>
  <si>
    <t>Simkovičová</t>
  </si>
  <si>
    <t>Simkovičové</t>
  </si>
  <si>
    <t>Sinisi</t>
  </si>
  <si>
    <t>Skálová</t>
  </si>
  <si>
    <t>Skálové</t>
  </si>
  <si>
    <t>Slabá</t>
  </si>
  <si>
    <t>Slabé</t>
  </si>
  <si>
    <t>Smékalová</t>
  </si>
  <si>
    <t>Smékalové</t>
  </si>
  <si>
    <t>Smíšková</t>
  </si>
  <si>
    <t>Smíškové</t>
  </si>
  <si>
    <t>Smrkalová</t>
  </si>
  <si>
    <t>Smrkalové</t>
  </si>
  <si>
    <t>Smržová</t>
  </si>
  <si>
    <t>Smržové</t>
  </si>
  <si>
    <t>Sobotová</t>
  </si>
  <si>
    <t>Sobotové</t>
  </si>
  <si>
    <t>Solčanská</t>
  </si>
  <si>
    <t>Solčanské</t>
  </si>
  <si>
    <t>Souhradová</t>
  </si>
  <si>
    <t>Souhradové</t>
  </si>
  <si>
    <t>Sovová</t>
  </si>
  <si>
    <t>Sovové</t>
  </si>
  <si>
    <t>Spálenková</t>
  </si>
  <si>
    <t>Spálenkové</t>
  </si>
  <si>
    <t>Spillerová</t>
  </si>
  <si>
    <t>Spillerové</t>
  </si>
  <si>
    <t>Starosta</t>
  </si>
  <si>
    <t>Stehlíková</t>
  </si>
  <si>
    <t>Stehlíkové</t>
  </si>
  <si>
    <t>Stejskalová</t>
  </si>
  <si>
    <t>Stejskalové</t>
  </si>
  <si>
    <t>Stojakovič</t>
  </si>
  <si>
    <t>Stoklasová</t>
  </si>
  <si>
    <t>Stoklasové</t>
  </si>
  <si>
    <t>Straková</t>
  </si>
  <si>
    <t>Strakové</t>
  </si>
  <si>
    <t>Strnadová</t>
  </si>
  <si>
    <t>Strnadové</t>
  </si>
  <si>
    <t>Stropnická</t>
  </si>
  <si>
    <t>Stropnické</t>
  </si>
  <si>
    <t>Suchá</t>
  </si>
  <si>
    <t>Suché</t>
  </si>
  <si>
    <t>Sukové</t>
  </si>
  <si>
    <t>Surdy</t>
  </si>
  <si>
    <t>Svobodová</t>
  </si>
  <si>
    <t>Svobodové</t>
  </si>
  <si>
    <t>Szalóki</t>
  </si>
  <si>
    <t>Szolnoki</t>
  </si>
  <si>
    <t>Šalandová</t>
  </si>
  <si>
    <t>Šalandové</t>
  </si>
  <si>
    <t>Šebestová</t>
  </si>
  <si>
    <t>Šebestové</t>
  </si>
  <si>
    <t>Šebková</t>
  </si>
  <si>
    <t>Šebkové</t>
  </si>
  <si>
    <t>Šetinová</t>
  </si>
  <si>
    <t>Šetinové</t>
  </si>
  <si>
    <t>Ševčíková</t>
  </si>
  <si>
    <t>Ševčíkové</t>
  </si>
  <si>
    <t>Šiková</t>
  </si>
  <si>
    <t>Šikové</t>
  </si>
  <si>
    <t>Šimáčková</t>
  </si>
  <si>
    <t>Šimáčkové</t>
  </si>
  <si>
    <t>Šimákové</t>
  </si>
  <si>
    <t>Šimanová</t>
  </si>
  <si>
    <t>Šimanové</t>
  </si>
  <si>
    <t>Šimková</t>
  </si>
  <si>
    <t>Šimkové</t>
  </si>
  <si>
    <t>Šímová</t>
  </si>
  <si>
    <t>Šímové</t>
  </si>
  <si>
    <t>Šípková</t>
  </si>
  <si>
    <t>Šípkové</t>
  </si>
  <si>
    <t>Šmejcká</t>
  </si>
  <si>
    <t>Šmejcké</t>
  </si>
  <si>
    <t>Šmejkalová</t>
  </si>
  <si>
    <t>Šmejkalové</t>
  </si>
  <si>
    <t>Šmejlkalové</t>
  </si>
  <si>
    <t>Špičková</t>
  </si>
  <si>
    <t>Špičkové</t>
  </si>
  <si>
    <t>Špindlerové</t>
  </si>
  <si>
    <t>Šťastná</t>
  </si>
  <si>
    <t>Šťastné</t>
  </si>
  <si>
    <t>Štaubertová</t>
  </si>
  <si>
    <t>Štaubertové</t>
  </si>
  <si>
    <t>Štefíková</t>
  </si>
  <si>
    <t>Štefíkové</t>
  </si>
  <si>
    <t>Šteindlerová</t>
  </si>
  <si>
    <t>Šteindlerové</t>
  </si>
  <si>
    <t>Štěpánková</t>
  </si>
  <si>
    <t>Štěpánkové</t>
  </si>
  <si>
    <t>Štixová</t>
  </si>
  <si>
    <t>Štixové</t>
  </si>
  <si>
    <t>Štrajtová</t>
  </si>
  <si>
    <t>Štrajtové</t>
  </si>
  <si>
    <t>Štroufová</t>
  </si>
  <si>
    <t>Štroufové</t>
  </si>
  <si>
    <t>Štursová</t>
  </si>
  <si>
    <t>Štursové</t>
  </si>
  <si>
    <t>Šuldová</t>
  </si>
  <si>
    <t>Šuldové</t>
  </si>
  <si>
    <t>Švédová</t>
  </si>
  <si>
    <t>Švédové</t>
  </si>
  <si>
    <t>Švíglerová</t>
  </si>
  <si>
    <t>Švíglerové</t>
  </si>
  <si>
    <t>Švíková</t>
  </si>
  <si>
    <t>Švíkové</t>
  </si>
  <si>
    <t>Táborová</t>
  </si>
  <si>
    <t>Táborové</t>
  </si>
  <si>
    <t>Teníková</t>
  </si>
  <si>
    <t>Teníkové</t>
  </si>
  <si>
    <t>Thiesbrummel</t>
  </si>
  <si>
    <t>Tichá</t>
  </si>
  <si>
    <t>Tiché</t>
  </si>
  <si>
    <t>Tilcerová</t>
  </si>
  <si>
    <t>Tilcerové</t>
  </si>
  <si>
    <t>Tiroch</t>
  </si>
  <si>
    <t>Tollingerová</t>
  </si>
  <si>
    <t>Tollingerové</t>
  </si>
  <si>
    <t>Tomasová</t>
  </si>
  <si>
    <t>Tomasové</t>
  </si>
  <si>
    <t>Toušová</t>
  </si>
  <si>
    <t>Toušové</t>
  </si>
  <si>
    <t>Traplová</t>
  </si>
  <si>
    <t>Traplové</t>
  </si>
  <si>
    <t>Tripská</t>
  </si>
  <si>
    <t>Tripské</t>
  </si>
  <si>
    <t>Trublová</t>
  </si>
  <si>
    <t>Trublové</t>
  </si>
  <si>
    <t>Truhlářová</t>
  </si>
  <si>
    <t>Truhlářové</t>
  </si>
  <si>
    <t>Tuláková</t>
  </si>
  <si>
    <t>Tulákové</t>
  </si>
  <si>
    <t>Tůmová</t>
  </si>
  <si>
    <t>Tůmové</t>
  </si>
  <si>
    <t>Uhlířová</t>
  </si>
  <si>
    <t>Uhlířové</t>
  </si>
  <si>
    <t>Urbanová</t>
  </si>
  <si>
    <t>Urbanové</t>
  </si>
  <si>
    <t>Uxová</t>
  </si>
  <si>
    <t>Uxové</t>
  </si>
  <si>
    <t>Vackové</t>
  </si>
  <si>
    <t>Vágnerová</t>
  </si>
  <si>
    <t>Vágnerové</t>
  </si>
  <si>
    <t>Váchová</t>
  </si>
  <si>
    <t>Váchové</t>
  </si>
  <si>
    <t>Vaiglová</t>
  </si>
  <si>
    <t>Vaiglové</t>
  </si>
  <si>
    <t>Vališová</t>
  </si>
  <si>
    <t>Vališové</t>
  </si>
  <si>
    <t>Valvodová</t>
  </si>
  <si>
    <t>Valvodové</t>
  </si>
  <si>
    <t>Vaníková</t>
  </si>
  <si>
    <t>Vaníkové</t>
  </si>
  <si>
    <t>Vaňková</t>
  </si>
  <si>
    <t>Vaňkové</t>
  </si>
  <si>
    <t>Vasic</t>
  </si>
  <si>
    <t>Vašková</t>
  </si>
  <si>
    <t>Vaškové</t>
  </si>
  <si>
    <t>Večerková</t>
  </si>
  <si>
    <t>Večerkové</t>
  </si>
  <si>
    <t>Vernerová</t>
  </si>
  <si>
    <t>Vernerové</t>
  </si>
  <si>
    <t>Vertacnik</t>
  </si>
  <si>
    <t>Veselá</t>
  </si>
  <si>
    <t>Veselé</t>
  </si>
  <si>
    <t>Vladisavljevic</t>
  </si>
  <si>
    <t>Vlčková</t>
  </si>
  <si>
    <t>Vlčkové</t>
  </si>
  <si>
    <t>Volánková</t>
  </si>
  <si>
    <t>Volánkové</t>
  </si>
  <si>
    <t>Volfová</t>
  </si>
  <si>
    <t>Volfové</t>
  </si>
  <si>
    <t>Vopátková</t>
  </si>
  <si>
    <t>Vopátkové</t>
  </si>
  <si>
    <t>Vorochobina</t>
  </si>
  <si>
    <t>Vostarková</t>
  </si>
  <si>
    <t>Vostarkové</t>
  </si>
  <si>
    <t>Vrbacká</t>
  </si>
  <si>
    <t>Vrbacké</t>
  </si>
  <si>
    <t>Vršanová</t>
  </si>
  <si>
    <t>Vršanové</t>
  </si>
  <si>
    <t>Výtisková</t>
  </si>
  <si>
    <t>Výtiskové</t>
  </si>
  <si>
    <t>Wagner</t>
  </si>
  <si>
    <t>Wágnerová</t>
  </si>
  <si>
    <t>Wágnerové</t>
  </si>
  <si>
    <t>Waldsbergerová</t>
  </si>
  <si>
    <t>Waldsbergerové</t>
  </si>
  <si>
    <t>Weisová</t>
  </si>
  <si>
    <t>Weisové</t>
  </si>
  <si>
    <t>Wojcikowska</t>
  </si>
  <si>
    <t>Woloch</t>
  </si>
  <si>
    <t>Wottawová</t>
  </si>
  <si>
    <t>Wottawové</t>
  </si>
  <si>
    <t>Zaharieva</t>
  </si>
  <si>
    <t>Zapletalová</t>
  </si>
  <si>
    <t>Zapletalové</t>
  </si>
  <si>
    <t>Zástěrová</t>
  </si>
  <si>
    <t>Zástěrové</t>
  </si>
  <si>
    <t>Závadská</t>
  </si>
  <si>
    <t>Závadské</t>
  </si>
  <si>
    <t>Zelenková</t>
  </si>
  <si>
    <t>Zelenkové</t>
  </si>
  <si>
    <t>Zelinková</t>
  </si>
  <si>
    <t>Zelinkové</t>
  </si>
  <si>
    <t>Zemánková</t>
  </si>
  <si>
    <t>Zemánkové</t>
  </si>
  <si>
    <t>Zemanová</t>
  </si>
  <si>
    <t>Zemanové</t>
  </si>
  <si>
    <t>Zmeškalová</t>
  </si>
  <si>
    <t>Zmeškalové</t>
  </si>
  <si>
    <t>Zvánovcová</t>
  </si>
  <si>
    <t>Zvánovcové</t>
  </si>
  <si>
    <t>Žahourková</t>
  </si>
  <si>
    <t>Žahourkové</t>
  </si>
  <si>
    <t>Žáková</t>
  </si>
  <si>
    <t>Žákové</t>
  </si>
  <si>
    <t>Žornová</t>
  </si>
  <si>
    <t>Žornové</t>
  </si>
</sst>
</file>

<file path=xl/styles.xml><?xml version="1.0" encoding="utf-8"?>
<styleSheet xmlns="http://schemas.openxmlformats.org/spreadsheetml/2006/main">
  <numFmts count="3">
    <numFmt numFmtId="44" formatCode="_-* #,##0.00\ &quot;Kč&quot;_-;\-* #,##0.00\ &quot;Kč&quot;_-;_-* &quot;-&quot;??\ &quot;Kč&quot;_-;_-@_-"/>
    <numFmt numFmtId="164" formatCode="0.000"/>
    <numFmt numFmtId="165" formatCode="#,##0.000"/>
  </numFmts>
  <fonts count="50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8"/>
      <name val="Times New Roman"/>
      <family val="1"/>
      <charset val="238"/>
    </font>
    <font>
      <b/>
      <sz val="9"/>
      <name val="Arial CE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  <font>
      <b/>
      <sz val="16"/>
      <name val="Comic Sans MS"/>
      <family val="4"/>
    </font>
    <font>
      <sz val="10"/>
      <name val="Comic Sans MS"/>
      <family val="4"/>
    </font>
    <font>
      <b/>
      <sz val="26"/>
      <name val="Comic Sans MS"/>
      <family val="4"/>
    </font>
    <font>
      <b/>
      <sz val="8"/>
      <name val="Comic Sans MS"/>
      <family val="4"/>
    </font>
    <font>
      <b/>
      <sz val="12"/>
      <name val="Comic Sans MS"/>
      <family val="4"/>
    </font>
    <font>
      <b/>
      <sz val="12"/>
      <name val="Comic Sans MS"/>
      <family val="4"/>
      <charset val="238"/>
    </font>
    <font>
      <b/>
      <sz val="10"/>
      <name val="Comic Sans MS"/>
      <family val="4"/>
    </font>
    <font>
      <b/>
      <sz val="10"/>
      <name val="Comic Sans MS"/>
      <family val="4"/>
      <charset val="238"/>
    </font>
    <font>
      <sz val="10"/>
      <name val="Comic Sans MS"/>
      <family val="4"/>
      <charset val="238"/>
    </font>
    <font>
      <sz val="8"/>
      <name val="Comic Sans MS"/>
      <family val="4"/>
    </font>
    <font>
      <b/>
      <sz val="16"/>
      <name val="Arial CE"/>
      <charset val="238"/>
    </font>
    <font>
      <b/>
      <sz val="12"/>
      <name val="Arial CE"/>
      <charset val="238"/>
    </font>
    <font>
      <b/>
      <sz val="13"/>
      <name val="Arial CE"/>
      <charset val="238"/>
    </font>
    <font>
      <b/>
      <sz val="13"/>
      <name val="Arial CE"/>
      <family val="2"/>
      <charset val="238"/>
    </font>
    <font>
      <sz val="12"/>
      <name val="Arial"/>
      <family val="2"/>
      <charset val="238"/>
    </font>
    <font>
      <sz val="10"/>
      <name val="Arial CE"/>
      <charset val="238"/>
    </font>
    <font>
      <sz val="12"/>
      <name val="Arial CE"/>
      <charset val="238"/>
    </font>
    <font>
      <sz val="11"/>
      <name val="Arial CE"/>
      <charset val="238"/>
    </font>
    <font>
      <sz val="12"/>
      <name val="Times New Roman"/>
      <family val="1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9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1" applyNumberFormat="0" applyFill="0" applyAlignment="0" applyProtection="0"/>
    <xf numFmtId="0" fontId="16" fillId="3" borderId="0" applyNumberFormat="0" applyBorder="0" applyAlignment="0" applyProtection="0"/>
    <xf numFmtId="0" fontId="17" fillId="16" borderId="2" applyNumberFormat="0" applyAlignment="0" applyProtection="0"/>
    <xf numFmtId="44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1" fillId="18" borderId="6" applyNumberFormat="0" applyFont="0" applyAlignment="0" applyProtection="0"/>
    <xf numFmtId="0" fontId="23" fillId="0" borderId="7" applyNumberFormat="0" applyFill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482">
    <xf numFmtId="0" fontId="0" fillId="0" borderId="0" xfId="0"/>
    <xf numFmtId="0" fontId="6" fillId="0" borderId="0" xfId="0" applyFont="1"/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/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164" fontId="5" fillId="0" borderId="0" xfId="0" applyNumberFormat="1" applyFont="1" applyBorder="1"/>
    <xf numFmtId="0" fontId="1" fillId="0" borderId="0" xfId="0" applyFont="1"/>
    <xf numFmtId="2" fontId="2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2" fontId="11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4" fontId="4" fillId="24" borderId="21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10" fillId="0" borderId="0" xfId="0" applyFont="1" applyAlignment="1">
      <alignment horizontal="center" textRotation="90"/>
    </xf>
    <xf numFmtId="164" fontId="4" fillId="24" borderId="20" xfId="0" applyNumberFormat="1" applyFont="1" applyFill="1" applyBorder="1" applyAlignment="1">
      <alignment horizontal="center" vertical="center"/>
    </xf>
    <xf numFmtId="164" fontId="4" fillId="25" borderId="27" xfId="0" applyNumberFormat="1" applyFont="1" applyFill="1" applyBorder="1" applyAlignment="1">
      <alignment horizontal="center" vertical="center"/>
    </xf>
    <xf numFmtId="1" fontId="2" fillId="25" borderId="20" xfId="0" applyNumberFormat="1" applyFont="1" applyFill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left"/>
    </xf>
    <xf numFmtId="0" fontId="30" fillId="0" borderId="0" xfId="0" applyFont="1" applyFill="1" applyAlignment="1"/>
    <xf numFmtId="0" fontId="30" fillId="0" borderId="0" xfId="0" applyFont="1" applyFill="1"/>
    <xf numFmtId="164" fontId="4" fillId="26" borderId="0" xfId="0" applyNumberFormat="1" applyFont="1" applyFill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4" fontId="4" fillId="24" borderId="0" xfId="0" applyNumberFormat="1" applyFont="1" applyFill="1" applyBorder="1" applyAlignment="1">
      <alignment horizontal="center" vertical="center"/>
    </xf>
    <xf numFmtId="0" fontId="0" fillId="26" borderId="0" xfId="0" applyFill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Border="1"/>
    <xf numFmtId="49" fontId="0" fillId="0" borderId="0" xfId="0" applyNumberFormat="1" applyFill="1"/>
    <xf numFmtId="1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27" borderId="0" xfId="0" applyFill="1" applyAlignment="1">
      <alignment horizontal="center"/>
    </xf>
    <xf numFmtId="0" fontId="0" fillId="27" borderId="0" xfId="0" applyFill="1"/>
    <xf numFmtId="0" fontId="0" fillId="28" borderId="0" xfId="0" applyFill="1"/>
    <xf numFmtId="14" fontId="0" fillId="28" borderId="0" xfId="0" applyNumberFormat="1" applyFill="1"/>
    <xf numFmtId="0" fontId="0" fillId="28" borderId="0" xfId="0" applyFill="1" applyAlignment="1">
      <alignment horizontal="center"/>
    </xf>
    <xf numFmtId="0" fontId="0" fillId="29" borderId="0" xfId="0" applyFill="1"/>
    <xf numFmtId="0" fontId="0" fillId="29" borderId="0" xfId="0" applyFill="1" applyAlignment="1">
      <alignment horizontal="center"/>
    </xf>
    <xf numFmtId="0" fontId="31" fillId="0" borderId="0" xfId="0" applyFont="1" applyAlignment="1"/>
    <xf numFmtId="0" fontId="32" fillId="0" borderId="0" xfId="0" applyFont="1" applyAlignment="1"/>
    <xf numFmtId="0" fontId="32" fillId="0" borderId="0" xfId="0" applyFont="1" applyAlignment="1">
      <alignment horizontal="center"/>
    </xf>
    <xf numFmtId="44" fontId="33" fillId="0" borderId="0" xfId="22" applyFont="1" applyBorder="1" applyAlignment="1"/>
    <xf numFmtId="0" fontId="34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12" fillId="0" borderId="0" xfId="0" applyFont="1"/>
    <xf numFmtId="0" fontId="35" fillId="0" borderId="0" xfId="0" applyFont="1" applyAlignment="1"/>
    <xf numFmtId="0" fontId="36" fillId="0" borderId="0" xfId="0" applyFont="1"/>
    <xf numFmtId="0" fontId="32" fillId="0" borderId="0" xfId="0" applyFont="1"/>
    <xf numFmtId="0" fontId="35" fillId="0" borderId="30" xfId="0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32" fillId="0" borderId="32" xfId="0" applyFont="1" applyBorder="1"/>
    <xf numFmtId="0" fontId="32" fillId="0" borderId="33" xfId="0" applyFont="1" applyBorder="1"/>
    <xf numFmtId="0" fontId="32" fillId="0" borderId="34" xfId="0" applyFont="1" applyBorder="1"/>
    <xf numFmtId="0" fontId="32" fillId="0" borderId="35" xfId="0" applyFont="1" applyBorder="1" applyAlignment="1">
      <alignment horizontal="center"/>
    </xf>
    <xf numFmtId="0" fontId="37" fillId="0" borderId="30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37" fillId="0" borderId="38" xfId="0" applyFont="1" applyBorder="1"/>
    <xf numFmtId="0" fontId="37" fillId="0" borderId="39" xfId="0" applyFont="1" applyBorder="1"/>
    <xf numFmtId="0" fontId="37" fillId="0" borderId="40" xfId="0" applyFont="1" applyBorder="1" applyAlignment="1">
      <alignment horizontal="center"/>
    </xf>
    <xf numFmtId="0" fontId="37" fillId="0" borderId="41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28" xfId="0" applyFont="1" applyBorder="1" applyAlignment="1">
      <alignment horizontal="center"/>
    </xf>
    <xf numFmtId="0" fontId="32" fillId="0" borderId="36" xfId="0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0" fontId="32" fillId="0" borderId="38" xfId="0" applyFont="1" applyBorder="1"/>
    <xf numFmtId="0" fontId="32" fillId="0" borderId="39" xfId="0" applyFont="1" applyBorder="1"/>
    <xf numFmtId="0" fontId="32" fillId="0" borderId="40" xfId="0" applyFont="1" applyBorder="1"/>
    <xf numFmtId="0" fontId="32" fillId="0" borderId="41" xfId="0" applyFont="1" applyBorder="1"/>
    <xf numFmtId="0" fontId="32" fillId="0" borderId="42" xfId="0" applyFont="1" applyBorder="1" applyAlignment="1">
      <alignment horizontal="center"/>
    </xf>
    <xf numFmtId="0" fontId="32" fillId="0" borderId="43" xfId="0" applyFont="1" applyBorder="1" applyAlignment="1">
      <alignment horizontal="center"/>
    </xf>
    <xf numFmtId="1" fontId="38" fillId="0" borderId="44" xfId="0" applyNumberFormat="1" applyFont="1" applyBorder="1" applyAlignment="1">
      <alignment horizontal="center"/>
    </xf>
    <xf numFmtId="1" fontId="38" fillId="0" borderId="45" xfId="0" applyNumberFormat="1" applyFont="1" applyBorder="1" applyAlignment="1">
      <alignment horizontal="center"/>
    </xf>
    <xf numFmtId="1" fontId="38" fillId="0" borderId="46" xfId="0" applyNumberFormat="1" applyFont="1" applyBorder="1"/>
    <xf numFmtId="1" fontId="38" fillId="0" borderId="46" xfId="0" applyNumberFormat="1" applyFont="1" applyBorder="1" applyAlignment="1">
      <alignment horizontal="center"/>
    </xf>
    <xf numFmtId="1" fontId="38" fillId="0" borderId="47" xfId="0" applyNumberFormat="1" applyFont="1" applyBorder="1" applyAlignment="1">
      <alignment horizontal="left"/>
    </xf>
    <xf numFmtId="2" fontId="38" fillId="0" borderId="46" xfId="0" applyNumberFormat="1" applyFont="1" applyBorder="1" applyAlignment="1">
      <alignment horizontal="center" vertical="center"/>
    </xf>
    <xf numFmtId="164" fontId="38" fillId="0" borderId="46" xfId="0" applyNumberFormat="1" applyFont="1" applyBorder="1" applyAlignment="1">
      <alignment horizontal="center"/>
    </xf>
    <xf numFmtId="2" fontId="38" fillId="0" borderId="48" xfId="0" applyNumberFormat="1" applyFont="1" applyBorder="1" applyAlignment="1">
      <alignment horizontal="center"/>
    </xf>
    <xf numFmtId="164" fontId="38" fillId="0" borderId="44" xfId="0" applyNumberFormat="1" applyFont="1" applyBorder="1" applyAlignment="1">
      <alignment horizontal="center"/>
    </xf>
    <xf numFmtId="0" fontId="8" fillId="0" borderId="0" xfId="0" applyFont="1"/>
    <xf numFmtId="164" fontId="39" fillId="0" borderId="42" xfId="0" applyNumberFormat="1" applyFont="1" applyBorder="1" applyAlignment="1">
      <alignment horizontal="center"/>
    </xf>
    <xf numFmtId="164" fontId="39" fillId="0" borderId="50" xfId="0" applyNumberFormat="1" applyFont="1" applyBorder="1" applyAlignment="1">
      <alignment horizontal="center"/>
    </xf>
    <xf numFmtId="164" fontId="39" fillId="0" borderId="52" xfId="0" applyNumberFormat="1" applyFont="1" applyBorder="1" applyAlignment="1">
      <alignment horizontal="center"/>
    </xf>
    <xf numFmtId="0" fontId="36" fillId="0" borderId="0" xfId="0" applyFont="1" applyAlignment="1"/>
    <xf numFmtId="0" fontId="39" fillId="0" borderId="0" xfId="0" applyFont="1" applyAlignment="1"/>
    <xf numFmtId="0" fontId="39" fillId="0" borderId="0" xfId="0" applyFont="1" applyAlignment="1">
      <alignment horizontal="center"/>
    </xf>
    <xf numFmtId="0" fontId="39" fillId="0" borderId="0" xfId="0" applyFont="1"/>
    <xf numFmtId="0" fontId="39" fillId="0" borderId="35" xfId="0" applyFont="1" applyBorder="1"/>
    <xf numFmtId="0" fontId="39" fillId="0" borderId="31" xfId="0" applyFont="1" applyBorder="1" applyAlignment="1">
      <alignment horizontal="center"/>
    </xf>
    <xf numFmtId="0" fontId="39" fillId="0" borderId="32" xfId="0" applyFont="1" applyBorder="1"/>
    <xf numFmtId="0" fontId="39" fillId="0" borderId="33" xfId="0" applyFont="1" applyBorder="1" applyAlignment="1">
      <alignment horizontal="center"/>
    </xf>
    <xf numFmtId="0" fontId="39" fillId="0" borderId="34" xfId="0" applyFont="1" applyBorder="1"/>
    <xf numFmtId="0" fontId="39" fillId="0" borderId="35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0" fontId="38" fillId="0" borderId="37" xfId="0" applyFont="1" applyBorder="1" applyAlignment="1">
      <alignment horizontal="center"/>
    </xf>
    <xf numFmtId="0" fontId="38" fillId="0" borderId="38" xfId="0" applyFont="1" applyBorder="1"/>
    <xf numFmtId="0" fontId="38" fillId="0" borderId="39" xfId="0" applyFont="1" applyBorder="1" applyAlignment="1">
      <alignment horizontal="center"/>
    </xf>
    <xf numFmtId="0" fontId="38" fillId="0" borderId="40" xfId="0" applyFont="1" applyBorder="1"/>
    <xf numFmtId="0" fontId="39" fillId="0" borderId="10" xfId="0" applyFont="1" applyBorder="1" applyAlignment="1">
      <alignment horizontal="center"/>
    </xf>
    <xf numFmtId="0" fontId="38" fillId="0" borderId="54" xfId="0" applyFont="1" applyBorder="1" applyAlignment="1">
      <alignment horizontal="center"/>
    </xf>
    <xf numFmtId="0" fontId="39" fillId="0" borderId="41" xfId="0" applyFont="1" applyBorder="1"/>
    <xf numFmtId="0" fontId="39" fillId="0" borderId="37" xfId="0" applyFont="1" applyBorder="1" applyAlignment="1">
      <alignment horizontal="center"/>
    </xf>
    <xf numFmtId="0" fontId="39" fillId="0" borderId="38" xfId="0" applyFont="1" applyBorder="1"/>
    <xf numFmtId="0" fontId="39" fillId="0" borderId="39" xfId="0" applyFont="1" applyBorder="1" applyAlignment="1">
      <alignment horizontal="center"/>
    </xf>
    <xf numFmtId="0" fontId="39" fillId="0" borderId="40" xfId="0" applyFont="1" applyBorder="1"/>
    <xf numFmtId="0" fontId="39" fillId="0" borderId="41" xfId="0" applyFont="1" applyBorder="1" applyAlignment="1">
      <alignment horizontal="center"/>
    </xf>
    <xf numFmtId="0" fontId="39" fillId="0" borderId="55" xfId="0" applyFont="1" applyBorder="1" applyAlignment="1">
      <alignment horizontal="center"/>
    </xf>
    <xf numFmtId="0" fontId="39" fillId="0" borderId="42" xfId="0" applyFont="1" applyBorder="1" applyAlignment="1">
      <alignment horizontal="center"/>
    </xf>
    <xf numFmtId="0" fontId="39" fillId="0" borderId="56" xfId="0" applyFont="1" applyBorder="1" applyAlignment="1">
      <alignment horizontal="center"/>
    </xf>
    <xf numFmtId="0" fontId="39" fillId="0" borderId="32" xfId="0" applyFont="1" applyBorder="1" applyAlignment="1">
      <alignment vertical="center"/>
    </xf>
    <xf numFmtId="0" fontId="39" fillId="0" borderId="32" xfId="0" applyFont="1" applyBorder="1" applyAlignment="1">
      <alignment horizontal="center" vertical="center"/>
    </xf>
    <xf numFmtId="0" fontId="39" fillId="0" borderId="34" xfId="0" applyFont="1" applyBorder="1" applyAlignment="1">
      <alignment vertical="center"/>
    </xf>
    <xf numFmtId="0" fontId="39" fillId="0" borderId="57" xfId="0" applyFont="1" applyBorder="1" applyAlignment="1">
      <alignment horizontal="center" vertical="center"/>
    </xf>
    <xf numFmtId="2" fontId="39" fillId="0" borderId="31" xfId="0" applyNumberFormat="1" applyFont="1" applyBorder="1" applyAlignment="1">
      <alignment horizontal="center"/>
    </xf>
    <xf numFmtId="2" fontId="39" fillId="0" borderId="32" xfId="0" applyNumberFormat="1" applyFont="1" applyBorder="1" applyAlignment="1">
      <alignment horizontal="center"/>
    </xf>
    <xf numFmtId="2" fontId="39" fillId="0" borderId="34" xfId="0" applyNumberFormat="1" applyFont="1" applyBorder="1" applyAlignment="1">
      <alignment horizontal="center"/>
    </xf>
    <xf numFmtId="0" fontId="38" fillId="0" borderId="0" xfId="0" applyFont="1"/>
    <xf numFmtId="0" fontId="39" fillId="0" borderId="58" xfId="0" applyNumberFormat="1" applyFont="1" applyBorder="1" applyAlignment="1">
      <alignment horizontal="center"/>
    </xf>
    <xf numFmtId="0" fontId="39" fillId="0" borderId="54" xfId="0" applyFont="1" applyBorder="1"/>
    <xf numFmtId="2" fontId="39" fillId="0" borderId="10" xfId="0" applyNumberFormat="1" applyFont="1" applyBorder="1" applyAlignment="1">
      <alignment horizontal="center"/>
    </xf>
    <xf numFmtId="164" fontId="39" fillId="0" borderId="10" xfId="0" applyNumberFormat="1" applyFont="1" applyBorder="1" applyAlignment="1">
      <alignment horizontal="center"/>
    </xf>
    <xf numFmtId="164" fontId="39" fillId="0" borderId="54" xfId="0" applyNumberFormat="1" applyFont="1" applyBorder="1" applyAlignment="1">
      <alignment horizontal="center"/>
    </xf>
    <xf numFmtId="0" fontId="39" fillId="0" borderId="60" xfId="0" applyFont="1" applyBorder="1" applyAlignment="1">
      <alignment horizontal="center"/>
    </xf>
    <xf numFmtId="0" fontId="39" fillId="0" borderId="61" xfId="0" applyFont="1" applyBorder="1" applyAlignment="1">
      <alignment horizontal="center"/>
    </xf>
    <xf numFmtId="0" fontId="39" fillId="0" borderId="50" xfId="0" applyFont="1" applyBorder="1" applyAlignment="1">
      <alignment vertical="center"/>
    </xf>
    <xf numFmtId="0" fontId="39" fillId="0" borderId="50" xfId="0" applyFont="1" applyBorder="1" applyAlignment="1">
      <alignment horizontal="center" vertical="center"/>
    </xf>
    <xf numFmtId="0" fontId="39" fillId="0" borderId="62" xfId="0" applyFont="1" applyBorder="1" applyAlignment="1">
      <alignment vertical="center"/>
    </xf>
    <xf numFmtId="0" fontId="39" fillId="0" borderId="63" xfId="0" applyFont="1" applyBorder="1" applyAlignment="1">
      <alignment horizontal="center" vertical="center"/>
    </xf>
    <xf numFmtId="2" fontId="39" fillId="0" borderId="50" xfId="0" applyNumberFormat="1" applyFont="1" applyBorder="1" applyAlignment="1">
      <alignment horizontal="center"/>
    </xf>
    <xf numFmtId="164" fontId="39" fillId="0" borderId="62" xfId="0" applyNumberFormat="1" applyFont="1" applyBorder="1" applyAlignment="1">
      <alignment horizontal="center"/>
    </xf>
    <xf numFmtId="0" fontId="40" fillId="0" borderId="0" xfId="0" applyFont="1"/>
    <xf numFmtId="0" fontId="39" fillId="0" borderId="57" xfId="0" applyFont="1" applyBorder="1" applyAlignment="1">
      <alignment horizontal="center"/>
    </xf>
    <xf numFmtId="0" fontId="38" fillId="0" borderId="64" xfId="0" applyFont="1" applyBorder="1" applyAlignment="1">
      <alignment horizontal="center"/>
    </xf>
    <xf numFmtId="0" fontId="39" fillId="0" borderId="64" xfId="0" applyFont="1" applyBorder="1" applyAlignment="1">
      <alignment horizontal="center"/>
    </xf>
    <xf numFmtId="2" fontId="39" fillId="0" borderId="65" xfId="0" applyNumberFormat="1" applyFont="1" applyBorder="1" applyAlignment="1">
      <alignment horizontal="center"/>
    </xf>
    <xf numFmtId="2" fontId="39" fillId="0" borderId="57" xfId="0" applyNumberFormat="1" applyFont="1" applyBorder="1" applyAlignment="1">
      <alignment horizontal="center"/>
    </xf>
    <xf numFmtId="164" fontId="39" fillId="0" borderId="53" xfId="0" applyNumberFormat="1" applyFont="1" applyBorder="1" applyAlignment="1">
      <alignment horizontal="center"/>
    </xf>
    <xf numFmtId="164" fontId="39" fillId="0" borderId="61" xfId="0" applyNumberFormat="1" applyFont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41" fillId="0" borderId="0" xfId="0" applyFont="1"/>
    <xf numFmtId="49" fontId="6" fillId="0" borderId="0" xfId="0" applyNumberFormat="1" applyFont="1" applyAlignment="1">
      <alignment horizontal="right"/>
    </xf>
    <xf numFmtId="0" fontId="4" fillId="0" borderId="50" xfId="0" applyFont="1" applyBorder="1" applyAlignment="1">
      <alignment horizontal="center" vertical="center"/>
    </xf>
    <xf numFmtId="1" fontId="3" fillId="0" borderId="45" xfId="0" applyNumberFormat="1" applyFont="1" applyBorder="1" applyAlignment="1">
      <alignment horizontal="center" vertical="center"/>
    </xf>
    <xf numFmtId="1" fontId="4" fillId="0" borderId="46" xfId="0" applyNumberFormat="1" applyFont="1" applyBorder="1" applyAlignment="1">
      <alignment vertical="center"/>
    </xf>
    <xf numFmtId="1" fontId="4" fillId="0" borderId="46" xfId="0" applyNumberFormat="1" applyFont="1" applyBorder="1" applyAlignment="1">
      <alignment horizontal="center" vertical="center"/>
    </xf>
    <xf numFmtId="0" fontId="42" fillId="0" borderId="47" xfId="0" applyFont="1" applyBorder="1" applyAlignment="1">
      <alignment horizontal="left" vertical="center"/>
    </xf>
    <xf numFmtId="0" fontId="0" fillId="0" borderId="29" xfId="0" applyFill="1" applyBorder="1"/>
    <xf numFmtId="0" fontId="5" fillId="0" borderId="66" xfId="0" applyFont="1" applyBorder="1"/>
    <xf numFmtId="0" fontId="5" fillId="0" borderId="67" xfId="0" applyFont="1" applyBorder="1"/>
    <xf numFmtId="0" fontId="5" fillId="0" borderId="68" xfId="0" applyFont="1" applyBorder="1"/>
    <xf numFmtId="1" fontId="3" fillId="0" borderId="53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0" fontId="42" fillId="0" borderId="54" xfId="0" applyFont="1" applyBorder="1" applyAlignment="1">
      <alignment horizontal="left" vertical="center"/>
    </xf>
    <xf numFmtId="0" fontId="5" fillId="0" borderId="10" xfId="0" applyFont="1" applyBorder="1"/>
    <xf numFmtId="0" fontId="5" fillId="0" borderId="54" xfId="0" applyFont="1" applyBorder="1"/>
    <xf numFmtId="0" fontId="5" fillId="0" borderId="59" xfId="0" applyFont="1" applyBorder="1"/>
    <xf numFmtId="1" fontId="4" fillId="0" borderId="42" xfId="0" applyNumberFormat="1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2" fillId="0" borderId="50" xfId="0" applyFont="1" applyBorder="1" applyAlignment="1">
      <alignment vertical="center"/>
    </xf>
    <xf numFmtId="1" fontId="4" fillId="0" borderId="50" xfId="0" applyNumberFormat="1" applyFont="1" applyBorder="1" applyAlignment="1">
      <alignment horizontal="center" vertical="center"/>
    </xf>
    <xf numFmtId="0" fontId="42" fillId="0" borderId="62" xfId="0" applyFont="1" applyBorder="1" applyAlignment="1">
      <alignment horizontal="left" vertical="center"/>
    </xf>
    <xf numFmtId="0" fontId="0" fillId="0" borderId="49" xfId="0" applyBorder="1"/>
    <xf numFmtId="0" fontId="0" fillId="0" borderId="50" xfId="0" applyBorder="1"/>
    <xf numFmtId="0" fontId="0" fillId="0" borderId="62" xfId="0" applyBorder="1"/>
    <xf numFmtId="0" fontId="0" fillId="0" borderId="63" xfId="0" applyBorder="1"/>
    <xf numFmtId="0" fontId="0" fillId="0" borderId="0" xfId="0" applyBorder="1"/>
    <xf numFmtId="0" fontId="5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61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1" fontId="4" fillId="0" borderId="53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vertical="center"/>
    </xf>
    <xf numFmtId="1" fontId="4" fillId="0" borderId="54" xfId="0" applyNumberFormat="1" applyFont="1" applyBorder="1" applyAlignment="1">
      <alignment vertical="center"/>
    </xf>
    <xf numFmtId="0" fontId="42" fillId="0" borderId="29" xfId="0" applyFont="1" applyFill="1" applyBorder="1"/>
    <xf numFmtId="0" fontId="5" fillId="0" borderId="10" xfId="0" applyFont="1" applyFill="1" applyBorder="1"/>
    <xf numFmtId="0" fontId="5" fillId="0" borderId="54" xfId="0" applyFont="1" applyFill="1" applyBorder="1"/>
    <xf numFmtId="0" fontId="5" fillId="0" borderId="69" xfId="0" applyFont="1" applyBorder="1"/>
    <xf numFmtId="1" fontId="4" fillId="0" borderId="61" xfId="0" applyNumberFormat="1" applyFont="1" applyBorder="1" applyAlignment="1">
      <alignment horizontal="center" vertical="center"/>
    </xf>
    <xf numFmtId="1" fontId="44" fillId="0" borderId="50" xfId="0" applyNumberFormat="1" applyFont="1" applyBorder="1" applyAlignment="1">
      <alignment vertical="center"/>
    </xf>
    <xf numFmtId="1" fontId="4" fillId="0" borderId="62" xfId="0" applyNumberFormat="1" applyFont="1" applyBorder="1" applyAlignment="1">
      <alignment vertical="center"/>
    </xf>
    <xf numFmtId="0" fontId="42" fillId="0" borderId="49" xfId="0" applyFont="1" applyFill="1" applyBorder="1"/>
    <xf numFmtId="0" fontId="5" fillId="0" borderId="50" xfId="0" applyFont="1" applyFill="1" applyBorder="1"/>
    <xf numFmtId="0" fontId="5" fillId="0" borderId="62" xfId="0" applyFont="1" applyFill="1" applyBorder="1"/>
    <xf numFmtId="0" fontId="5" fillId="0" borderId="52" xfId="0" applyFont="1" applyBorder="1"/>
    <xf numFmtId="0" fontId="6" fillId="0" borderId="70" xfId="0" applyFont="1" applyBorder="1" applyAlignment="1"/>
    <xf numFmtId="0" fontId="4" fillId="0" borderId="42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1" fontId="4" fillId="0" borderId="45" xfId="0" applyNumberFormat="1" applyFont="1" applyBorder="1" applyAlignment="1">
      <alignment horizontal="center" vertical="center"/>
    </xf>
    <xf numFmtId="1" fontId="44" fillId="0" borderId="46" xfId="0" applyNumberFormat="1" applyFont="1" applyBorder="1" applyAlignment="1">
      <alignment vertical="center"/>
    </xf>
    <xf numFmtId="1" fontId="4" fillId="0" borderId="47" xfId="0" applyNumberFormat="1" applyFont="1" applyBorder="1" applyAlignment="1">
      <alignment vertical="center"/>
    </xf>
    <xf numFmtId="0" fontId="5" fillId="0" borderId="46" xfId="0" applyFont="1" applyFill="1" applyBorder="1"/>
    <xf numFmtId="0" fontId="5" fillId="0" borderId="47" xfId="0" applyFont="1" applyFill="1" applyBorder="1"/>
    <xf numFmtId="0" fontId="5" fillId="0" borderId="45" xfId="0" applyFont="1" applyFill="1" applyBorder="1"/>
    <xf numFmtId="0" fontId="5" fillId="0" borderId="71" xfId="0" applyFont="1" applyBorder="1"/>
    <xf numFmtId="0" fontId="5" fillId="0" borderId="44" xfId="0" applyFont="1" applyBorder="1"/>
    <xf numFmtId="0" fontId="5" fillId="0" borderId="53" xfId="0" applyFont="1" applyFill="1" applyBorder="1"/>
    <xf numFmtId="0" fontId="5" fillId="0" borderId="72" xfId="0" applyFont="1" applyBorder="1"/>
    <xf numFmtId="0" fontId="5" fillId="0" borderId="61" xfId="0" applyFont="1" applyFill="1" applyBorder="1"/>
    <xf numFmtId="0" fontId="5" fillId="0" borderId="73" xfId="0" applyFont="1" applyBorder="1"/>
    <xf numFmtId="0" fontId="45" fillId="0" borderId="0" xfId="0" applyFont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1" fontId="2" fillId="0" borderId="7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1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 vertical="center"/>
    </xf>
    <xf numFmtId="164" fontId="42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/>
    <xf numFmtId="164" fontId="1" fillId="25" borderId="27" xfId="0" applyNumberFormat="1" applyFont="1" applyFill="1" applyBorder="1" applyAlignment="1">
      <alignment horizontal="center" vertical="center"/>
    </xf>
    <xf numFmtId="49" fontId="0" fillId="27" borderId="0" xfId="0" applyNumberFormat="1" applyFill="1"/>
    <xf numFmtId="49" fontId="0" fillId="24" borderId="0" xfId="0" applyNumberFormat="1" applyFill="1"/>
    <xf numFmtId="49" fontId="30" fillId="24" borderId="0" xfId="0" applyNumberFormat="1" applyFont="1" applyFill="1" applyAlignment="1">
      <alignment horizontal="left"/>
    </xf>
    <xf numFmtId="49" fontId="30" fillId="27" borderId="0" xfId="0" applyNumberFormat="1" applyFont="1" applyFill="1" applyAlignment="1">
      <alignment horizontal="left"/>
    </xf>
    <xf numFmtId="0" fontId="30" fillId="27" borderId="0" xfId="0" applyFont="1" applyFill="1" applyAlignment="1">
      <alignment horizontal="left"/>
    </xf>
    <xf numFmtId="0" fontId="30" fillId="27" borderId="0" xfId="0" applyFont="1" applyFill="1"/>
    <xf numFmtId="0" fontId="0" fillId="30" borderId="0" xfId="0" applyFill="1" applyAlignment="1">
      <alignment horizontal="center"/>
    </xf>
    <xf numFmtId="0" fontId="0" fillId="30" borderId="0" xfId="0" applyFill="1"/>
    <xf numFmtId="49" fontId="0" fillId="30" borderId="0" xfId="0" applyNumberFormat="1" applyFill="1"/>
    <xf numFmtId="49" fontId="30" fillId="30" borderId="0" xfId="0" applyNumberFormat="1" applyFont="1" applyFill="1" applyAlignment="1">
      <alignment horizontal="left"/>
    </xf>
    <xf numFmtId="0" fontId="30" fillId="30" borderId="0" xfId="0" applyFont="1" applyFill="1" applyAlignment="1">
      <alignment horizontal="left"/>
    </xf>
    <xf numFmtId="0" fontId="30" fillId="30" borderId="0" xfId="0" applyFont="1" applyFill="1"/>
    <xf numFmtId="0" fontId="0" fillId="30" borderId="0" xfId="0" applyFill="1" applyAlignment="1">
      <alignment horizontal="left"/>
    </xf>
    <xf numFmtId="49" fontId="0" fillId="30" borderId="0" xfId="0" applyNumberFormat="1" applyFill="1" applyAlignment="1">
      <alignment horizontal="left"/>
    </xf>
    <xf numFmtId="0" fontId="0" fillId="31" borderId="0" xfId="0" applyFill="1" applyAlignment="1">
      <alignment horizontal="center"/>
    </xf>
    <xf numFmtId="0" fontId="0" fillId="31" borderId="0" xfId="0" applyFill="1" applyAlignment="1">
      <alignment horizontal="left"/>
    </xf>
    <xf numFmtId="0" fontId="0" fillId="31" borderId="0" xfId="0" applyFill="1"/>
    <xf numFmtId="49" fontId="0" fillId="31" borderId="0" xfId="0" applyNumberFormat="1" applyFill="1" applyAlignment="1">
      <alignment horizontal="left"/>
    </xf>
    <xf numFmtId="49" fontId="30" fillId="31" borderId="0" xfId="0" applyNumberFormat="1" applyFont="1" applyFill="1" applyAlignment="1">
      <alignment horizontal="left"/>
    </xf>
    <xf numFmtId="0" fontId="30" fillId="31" borderId="0" xfId="0" applyFont="1" applyFill="1" applyAlignment="1">
      <alignment horizontal="left"/>
    </xf>
    <xf numFmtId="0" fontId="30" fillId="31" borderId="0" xfId="0" applyFont="1" applyFill="1"/>
    <xf numFmtId="0" fontId="0" fillId="26" borderId="0" xfId="0" applyFill="1" applyAlignment="1">
      <alignment horizontal="center"/>
    </xf>
    <xf numFmtId="0" fontId="0" fillId="26" borderId="0" xfId="0" applyFill="1" applyAlignment="1">
      <alignment horizontal="left"/>
    </xf>
    <xf numFmtId="49" fontId="0" fillId="26" borderId="0" xfId="0" applyNumberFormat="1" applyFill="1" applyAlignment="1">
      <alignment horizontal="left"/>
    </xf>
    <xf numFmtId="49" fontId="30" fillId="26" borderId="0" xfId="0" applyNumberFormat="1" applyFont="1" applyFill="1" applyAlignment="1">
      <alignment horizontal="left"/>
    </xf>
    <xf numFmtId="0" fontId="30" fillId="26" borderId="0" xfId="0" applyFont="1" applyFill="1" applyAlignment="1">
      <alignment horizontal="left"/>
    </xf>
    <xf numFmtId="0" fontId="30" fillId="26" borderId="0" xfId="0" applyFont="1" applyFill="1"/>
    <xf numFmtId="0" fontId="0" fillId="29" borderId="0" xfId="0" applyFill="1" applyAlignment="1">
      <alignment horizontal="left"/>
    </xf>
    <xf numFmtId="49" fontId="0" fillId="29" borderId="0" xfId="0" applyNumberFormat="1" applyFill="1" applyAlignment="1">
      <alignment horizontal="left"/>
    </xf>
    <xf numFmtId="49" fontId="30" fillId="29" borderId="0" xfId="0" applyNumberFormat="1" applyFont="1" applyFill="1" applyAlignment="1">
      <alignment horizontal="left"/>
    </xf>
    <xf numFmtId="0" fontId="30" fillId="29" borderId="0" xfId="0" applyFont="1" applyFill="1" applyAlignment="1">
      <alignment horizontal="left"/>
    </xf>
    <xf numFmtId="0" fontId="30" fillId="29" borderId="0" xfId="0" applyFont="1" applyFill="1"/>
    <xf numFmtId="0" fontId="0" fillId="32" borderId="0" xfId="0" applyFill="1" applyAlignment="1">
      <alignment horizontal="center"/>
    </xf>
    <xf numFmtId="0" fontId="0" fillId="32" borderId="0" xfId="0" applyFill="1" applyAlignment="1">
      <alignment horizontal="left"/>
    </xf>
    <xf numFmtId="49" fontId="0" fillId="32" borderId="0" xfId="0" applyNumberFormat="1" applyFill="1" applyAlignment="1">
      <alignment horizontal="left"/>
    </xf>
    <xf numFmtId="49" fontId="30" fillId="32" borderId="0" xfId="0" applyNumberFormat="1" applyFont="1" applyFill="1" applyAlignment="1">
      <alignment horizontal="left"/>
    </xf>
    <xf numFmtId="0" fontId="30" fillId="32" borderId="0" xfId="0" applyFont="1" applyFill="1" applyAlignment="1">
      <alignment horizontal="left"/>
    </xf>
    <xf numFmtId="0" fontId="30" fillId="32" borderId="0" xfId="0" applyFont="1" applyFill="1"/>
    <xf numFmtId="1" fontId="2" fillId="0" borderId="68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0" fontId="2" fillId="0" borderId="63" xfId="0" applyFont="1" applyBorder="1" applyAlignment="1">
      <alignment horizontal="center"/>
    </xf>
    <xf numFmtId="1" fontId="4" fillId="0" borderId="55" xfId="0" applyNumberFormat="1" applyFont="1" applyBorder="1" applyAlignment="1">
      <alignment horizontal="center" vertical="center"/>
    </xf>
    <xf numFmtId="1" fontId="44" fillId="0" borderId="42" xfId="0" applyNumberFormat="1" applyFont="1" applyBorder="1" applyAlignment="1">
      <alignment vertical="center"/>
    </xf>
    <xf numFmtId="1" fontId="4" fillId="0" borderId="56" xfId="0" applyNumberFormat="1" applyFont="1" applyBorder="1" applyAlignment="1">
      <alignment vertical="center"/>
    </xf>
    <xf numFmtId="0" fontId="42" fillId="0" borderId="75" xfId="0" applyFont="1" applyFill="1" applyBorder="1"/>
    <xf numFmtId="0" fontId="5" fillId="0" borderId="42" xfId="0" applyFont="1" applyFill="1" applyBorder="1"/>
    <xf numFmtId="0" fontId="5" fillId="0" borderId="56" xfId="0" applyFont="1" applyFill="1" applyBorder="1"/>
    <xf numFmtId="0" fontId="5" fillId="0" borderId="76" xfId="0" applyFont="1" applyBorder="1"/>
    <xf numFmtId="1" fontId="2" fillId="0" borderId="77" xfId="0" applyNumberFormat="1" applyFont="1" applyBorder="1" applyAlignment="1">
      <alignment horizontal="center" vertical="center"/>
    </xf>
    <xf numFmtId="0" fontId="39" fillId="0" borderId="42" xfId="0" applyFont="1" applyBorder="1"/>
    <xf numFmtId="0" fontId="39" fillId="0" borderId="56" xfId="0" applyFont="1" applyBorder="1"/>
    <xf numFmtId="0" fontId="39" fillId="0" borderId="77" xfId="0" applyFont="1" applyBorder="1" applyAlignment="1">
      <alignment horizontal="center"/>
    </xf>
    <xf numFmtId="0" fontId="45" fillId="0" borderId="0" xfId="0" applyFont="1" applyFill="1" applyAlignment="1">
      <alignment horizontal="center"/>
    </xf>
    <xf numFmtId="164" fontId="47" fillId="25" borderId="27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39" fillId="0" borderId="69" xfId="0" applyFont="1" applyBorder="1" applyAlignment="1">
      <alignment horizontal="center"/>
    </xf>
    <xf numFmtId="0" fontId="39" fillId="0" borderId="53" xfId="0" applyFont="1" applyBorder="1"/>
    <xf numFmtId="0" fontId="39" fillId="0" borderId="52" xfId="0" applyFont="1" applyBorder="1" applyAlignment="1">
      <alignment horizontal="center"/>
    </xf>
    <xf numFmtId="0" fontId="39" fillId="0" borderId="61" xfId="0" applyFont="1" applyBorder="1"/>
    <xf numFmtId="0" fontId="39" fillId="0" borderId="50" xfId="0" applyFont="1" applyBorder="1" applyAlignment="1">
      <alignment horizontal="center"/>
    </xf>
    <xf numFmtId="0" fontId="39" fillId="0" borderId="62" xfId="0" applyFont="1" applyBorder="1"/>
    <xf numFmtId="0" fontId="39" fillId="0" borderId="58" xfId="0" applyFont="1" applyBorder="1" applyAlignment="1">
      <alignment horizontal="center"/>
    </xf>
    <xf numFmtId="0" fontId="39" fillId="0" borderId="44" xfId="0" applyFont="1" applyBorder="1" applyAlignment="1">
      <alignment horizontal="center"/>
    </xf>
    <xf numFmtId="2" fontId="2" fillId="27" borderId="29" xfId="0" applyNumberFormat="1" applyFont="1" applyFill="1" applyBorder="1" applyAlignment="1">
      <alignment horizontal="center" vertical="center"/>
    </xf>
    <xf numFmtId="2" fontId="2" fillId="27" borderId="10" xfId="0" applyNumberFormat="1" applyFont="1" applyFill="1" applyBorder="1" applyAlignment="1">
      <alignment horizontal="center" vertical="center"/>
    </xf>
    <xf numFmtId="2" fontId="2" fillId="27" borderId="28" xfId="0" applyNumberFormat="1" applyFont="1" applyFill="1" applyBorder="1" applyAlignment="1">
      <alignment horizontal="center" vertical="center"/>
    </xf>
    <xf numFmtId="2" fontId="11" fillId="27" borderId="11" xfId="0" applyNumberFormat="1" applyFont="1" applyFill="1" applyBorder="1" applyAlignment="1">
      <alignment horizontal="center" vertical="center"/>
    </xf>
    <xf numFmtId="2" fontId="11" fillId="27" borderId="10" xfId="0" applyNumberFormat="1" applyFont="1" applyFill="1" applyBorder="1" applyAlignment="1">
      <alignment horizontal="center" vertical="center"/>
    </xf>
    <xf numFmtId="2" fontId="11" fillId="27" borderId="16" xfId="0" applyNumberFormat="1" applyFont="1" applyFill="1" applyBorder="1" applyAlignment="1">
      <alignment horizontal="center" vertical="center"/>
    </xf>
    <xf numFmtId="0" fontId="45" fillId="27" borderId="0" xfId="0" applyFont="1" applyFill="1" applyAlignment="1">
      <alignment horizontal="center"/>
    </xf>
    <xf numFmtId="0" fontId="2" fillId="27" borderId="10" xfId="0" applyFont="1" applyFill="1" applyBorder="1" applyAlignment="1">
      <alignment horizontal="center" vertical="center"/>
    </xf>
    <xf numFmtId="0" fontId="49" fillId="0" borderId="0" xfId="0" applyFont="1"/>
    <xf numFmtId="0" fontId="6" fillId="0" borderId="0" xfId="0" applyFont="1" applyBorder="1" applyAlignment="1"/>
    <xf numFmtId="0" fontId="5" fillId="0" borderId="80" xfId="0" applyFont="1" applyFill="1" applyBorder="1"/>
    <xf numFmtId="0" fontId="5" fillId="0" borderId="29" xfId="0" applyFont="1" applyFill="1" applyBorder="1"/>
    <xf numFmtId="0" fontId="5" fillId="0" borderId="49" xfId="0" applyFont="1" applyFill="1" applyBorder="1"/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0" fillId="24" borderId="0" xfId="0" applyFill="1"/>
    <xf numFmtId="0" fontId="30" fillId="24" borderId="0" xfId="0" applyFont="1" applyFill="1"/>
    <xf numFmtId="0" fontId="30" fillId="24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/>
    <xf numFmtId="0" fontId="30" fillId="33" borderId="0" xfId="0" applyFont="1" applyFill="1"/>
    <xf numFmtId="0" fontId="30" fillId="33" borderId="0" xfId="0" applyFont="1" applyFill="1" applyAlignment="1">
      <alignment horizontal="left"/>
    </xf>
    <xf numFmtId="1" fontId="38" fillId="0" borderId="52" xfId="0" applyNumberFormat="1" applyFont="1" applyBorder="1" applyAlignment="1">
      <alignment horizontal="center"/>
    </xf>
    <xf numFmtId="1" fontId="38" fillId="0" borderId="61" xfId="0" applyNumberFormat="1" applyFont="1" applyBorder="1" applyAlignment="1">
      <alignment horizontal="center"/>
    </xf>
    <xf numFmtId="1" fontId="38" fillId="0" borderId="50" xfId="0" applyNumberFormat="1" applyFont="1" applyBorder="1"/>
    <xf numFmtId="1" fontId="38" fillId="0" borderId="50" xfId="0" applyNumberFormat="1" applyFont="1" applyBorder="1" applyAlignment="1">
      <alignment horizontal="center"/>
    </xf>
    <xf numFmtId="1" fontId="38" fillId="0" borderId="62" xfId="0" applyNumberFormat="1" applyFont="1" applyBorder="1" applyAlignment="1">
      <alignment horizontal="left"/>
    </xf>
    <xf numFmtId="164" fontId="39" fillId="0" borderId="77" xfId="0" applyNumberFormat="1" applyFont="1" applyBorder="1" applyAlignment="1">
      <alignment horizontal="center"/>
    </xf>
    <xf numFmtId="164" fontId="39" fillId="0" borderId="63" xfId="0" applyNumberFormat="1" applyFont="1" applyBorder="1" applyAlignment="1">
      <alignment horizontal="center"/>
    </xf>
    <xf numFmtId="2" fontId="39" fillId="0" borderId="56" xfId="0" applyNumberFormat="1" applyFont="1" applyBorder="1" applyAlignment="1">
      <alignment horizontal="center"/>
    </xf>
    <xf numFmtId="2" fontId="39" fillId="0" borderId="62" xfId="0" applyNumberFormat="1" applyFont="1" applyBorder="1" applyAlignment="1">
      <alignment horizontal="center"/>
    </xf>
    <xf numFmtId="1" fontId="38" fillId="0" borderId="36" xfId="0" applyNumberFormat="1" applyFont="1" applyBorder="1" applyAlignment="1">
      <alignment horizontal="center"/>
    </xf>
    <xf numFmtId="1" fontId="38" fillId="0" borderId="37" xfId="0" applyNumberFormat="1" applyFont="1" applyBorder="1" applyAlignment="1">
      <alignment horizontal="center"/>
    </xf>
    <xf numFmtId="1" fontId="38" fillId="0" borderId="38" xfId="0" applyNumberFormat="1" applyFont="1" applyBorder="1"/>
    <xf numFmtId="1" fontId="38" fillId="0" borderId="38" xfId="0" applyNumberFormat="1" applyFont="1" applyBorder="1" applyAlignment="1">
      <alignment horizontal="center"/>
    </xf>
    <xf numFmtId="1" fontId="38" fillId="0" borderId="40" xfId="0" applyNumberFormat="1" applyFont="1" applyBorder="1" applyAlignment="1">
      <alignment horizontal="left"/>
    </xf>
    <xf numFmtId="2" fontId="38" fillId="0" borderId="38" xfId="0" applyNumberFormat="1" applyFont="1" applyBorder="1" applyAlignment="1">
      <alignment horizontal="center" vertical="center"/>
    </xf>
    <xf numFmtId="164" fontId="38" fillId="0" borderId="38" xfId="0" applyNumberFormat="1" applyFont="1" applyBorder="1" applyAlignment="1">
      <alignment horizontal="center"/>
    </xf>
    <xf numFmtId="2" fontId="38" fillId="0" borderId="39" xfId="0" applyNumberFormat="1" applyFont="1" applyBorder="1" applyAlignment="1">
      <alignment horizontal="center"/>
    </xf>
    <xf numFmtId="164" fontId="38" fillId="0" borderId="36" xfId="0" applyNumberFormat="1" applyFont="1" applyBorder="1" applyAlignment="1">
      <alignment horizontal="center"/>
    </xf>
    <xf numFmtId="0" fontId="4" fillId="0" borderId="75" xfId="0" applyFont="1" applyFill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0" fontId="42" fillId="0" borderId="46" xfId="0" applyFont="1" applyFill="1" applyBorder="1"/>
    <xf numFmtId="0" fontId="42" fillId="0" borderId="80" xfId="0" applyFont="1" applyFill="1" applyBorder="1"/>
    <xf numFmtId="0" fontId="42" fillId="0" borderId="10" xfId="0" applyFont="1" applyFill="1" applyBorder="1"/>
    <xf numFmtId="1" fontId="2" fillId="0" borderId="64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42" fillId="0" borderId="42" xfId="0" applyFont="1" applyFill="1" applyBorder="1"/>
    <xf numFmtId="0" fontId="5" fillId="0" borderId="55" xfId="0" applyFont="1" applyFill="1" applyBorder="1"/>
    <xf numFmtId="0" fontId="5" fillId="0" borderId="89" xfId="0" applyFont="1" applyBorder="1"/>
    <xf numFmtId="1" fontId="4" fillId="0" borderId="88" xfId="0" applyNumberFormat="1" applyFont="1" applyBorder="1" applyAlignment="1">
      <alignment horizontal="center" vertical="center"/>
    </xf>
    <xf numFmtId="1" fontId="44" fillId="0" borderId="90" xfId="0" applyNumberFormat="1" applyFont="1" applyBorder="1" applyAlignment="1">
      <alignment vertical="center"/>
    </xf>
    <xf numFmtId="1" fontId="4" fillId="0" borderId="90" xfId="0" applyNumberFormat="1" applyFont="1" applyBorder="1" applyAlignment="1">
      <alignment horizontal="center" vertical="center"/>
    </xf>
    <xf numFmtId="1" fontId="4" fillId="0" borderId="91" xfId="0" applyNumberFormat="1" applyFont="1" applyBorder="1" applyAlignment="1">
      <alignment vertical="center"/>
    </xf>
    <xf numFmtId="0" fontId="2" fillId="0" borderId="73" xfId="0" applyFont="1" applyBorder="1" applyAlignment="1">
      <alignment horizontal="center"/>
    </xf>
    <xf numFmtId="0" fontId="42" fillId="0" borderId="50" xfId="0" applyFont="1" applyFill="1" applyBorder="1"/>
    <xf numFmtId="165" fontId="38" fillId="0" borderId="46" xfId="0" applyNumberFormat="1" applyFont="1" applyBorder="1" applyAlignment="1">
      <alignment horizontal="center" vertical="center"/>
    </xf>
    <xf numFmtId="165" fontId="38" fillId="0" borderId="46" xfId="0" applyNumberFormat="1" applyFont="1" applyBorder="1" applyAlignment="1">
      <alignment horizontal="center"/>
    </xf>
    <xf numFmtId="164" fontId="39" fillId="0" borderId="55" xfId="0" applyNumberFormat="1" applyFont="1" applyBorder="1" applyAlignment="1">
      <alignment horizontal="center"/>
    </xf>
    <xf numFmtId="0" fontId="38" fillId="0" borderId="78" xfId="0" applyFont="1" applyBorder="1" applyAlignment="1">
      <alignment horizontal="center"/>
    </xf>
    <xf numFmtId="0" fontId="38" fillId="0" borderId="45" xfId="0" applyFont="1" applyBorder="1" applyAlignment="1">
      <alignment horizontal="center"/>
    </xf>
    <xf numFmtId="0" fontId="38" fillId="0" borderId="46" xfId="0" applyFont="1" applyBorder="1"/>
    <xf numFmtId="0" fontId="38" fillId="0" borderId="46" xfId="0" applyFont="1" applyBorder="1" applyAlignment="1">
      <alignment horizontal="center"/>
    </xf>
    <xf numFmtId="0" fontId="38" fillId="0" borderId="47" xfId="0" applyFont="1" applyBorder="1"/>
    <xf numFmtId="0" fontId="38" fillId="0" borderId="79" xfId="0" applyFont="1" applyBorder="1" applyAlignment="1">
      <alignment horizontal="center"/>
    </xf>
    <xf numFmtId="164" fontId="38" fillId="0" borderId="45" xfId="0" applyNumberFormat="1" applyFont="1" applyBorder="1" applyAlignment="1">
      <alignment horizontal="center"/>
    </xf>
    <xf numFmtId="2" fontId="38" fillId="0" borderId="47" xfId="0" applyNumberFormat="1" applyFont="1" applyBorder="1" applyAlignment="1">
      <alignment horizontal="center"/>
    </xf>
    <xf numFmtId="164" fontId="38" fillId="0" borderId="79" xfId="0" applyNumberFormat="1" applyFont="1" applyBorder="1" applyAlignment="1">
      <alignment horizontal="center"/>
    </xf>
    <xf numFmtId="0" fontId="38" fillId="0" borderId="58" xfId="0" applyFont="1" applyBorder="1" applyAlignment="1">
      <alignment horizontal="center"/>
    </xf>
    <xf numFmtId="0" fontId="38" fillId="0" borderId="53" xfId="0" applyFont="1" applyBorder="1" applyAlignment="1">
      <alignment horizont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54" xfId="0" applyFont="1" applyBorder="1" applyAlignment="1">
      <alignment vertical="center"/>
    </xf>
    <xf numFmtId="0" fontId="38" fillId="0" borderId="59" xfId="0" applyFont="1" applyBorder="1" applyAlignment="1">
      <alignment horizontal="center" vertical="center"/>
    </xf>
    <xf numFmtId="164" fontId="38" fillId="0" borderId="53" xfId="0" applyNumberFormat="1" applyFont="1" applyBorder="1" applyAlignment="1">
      <alignment horizontal="center"/>
    </xf>
    <xf numFmtId="164" fontId="38" fillId="0" borderId="10" xfId="0" applyNumberFormat="1" applyFont="1" applyBorder="1" applyAlignment="1">
      <alignment horizontal="center"/>
    </xf>
    <xf numFmtId="2" fontId="38" fillId="0" borderId="54" xfId="0" applyNumberFormat="1" applyFont="1" applyBorder="1" applyAlignment="1">
      <alignment horizontal="center"/>
    </xf>
    <xf numFmtId="164" fontId="38" fillId="0" borderId="59" xfId="0" applyNumberFormat="1" applyFont="1" applyBorder="1" applyAlignment="1">
      <alignment horizontal="center"/>
    </xf>
    <xf numFmtId="0" fontId="38" fillId="0" borderId="58" xfId="0" applyNumberFormat="1" applyFont="1" applyBorder="1" applyAlignment="1">
      <alignment horizontal="center"/>
    </xf>
    <xf numFmtId="0" fontId="38" fillId="0" borderId="10" xfId="0" applyFont="1" applyBorder="1"/>
    <xf numFmtId="0" fontId="38" fillId="0" borderId="10" xfId="0" applyFont="1" applyBorder="1" applyAlignment="1">
      <alignment horizontal="center"/>
    </xf>
    <xf numFmtId="0" fontId="38" fillId="0" borderId="54" xfId="0" applyFont="1" applyBorder="1"/>
    <xf numFmtId="0" fontId="38" fillId="0" borderId="59" xfId="0" applyFont="1" applyBorder="1" applyAlignment="1">
      <alignment horizontal="center"/>
    </xf>
    <xf numFmtId="1" fontId="38" fillId="0" borderId="49" xfId="0" applyNumberFormat="1" applyFont="1" applyBorder="1" applyAlignment="1">
      <alignment horizontal="left"/>
    </xf>
    <xf numFmtId="2" fontId="38" fillId="0" borderId="50" xfId="0" applyNumberFormat="1" applyFont="1" applyBorder="1" applyAlignment="1">
      <alignment horizontal="center" vertical="center"/>
    </xf>
    <xf numFmtId="164" fontId="38" fillId="0" borderId="50" xfId="0" applyNumberFormat="1" applyFont="1" applyBorder="1" applyAlignment="1">
      <alignment horizontal="center"/>
    </xf>
    <xf numFmtId="2" fontId="38" fillId="0" borderId="51" xfId="0" applyNumberFormat="1" applyFont="1" applyBorder="1" applyAlignment="1">
      <alignment horizontal="center"/>
    </xf>
    <xf numFmtId="164" fontId="38" fillId="0" borderId="52" xfId="0" applyNumberFormat="1" applyFont="1" applyBorder="1" applyAlignment="1">
      <alignment horizontal="center"/>
    </xf>
    <xf numFmtId="164" fontId="38" fillId="0" borderId="0" xfId="0" applyNumberFormat="1" applyFont="1" applyBorder="1" applyAlignment="1">
      <alignment horizontal="center"/>
    </xf>
    <xf numFmtId="165" fontId="38" fillId="0" borderId="50" xfId="0" applyNumberFormat="1" applyFont="1" applyBorder="1" applyAlignment="1">
      <alignment horizontal="center" vertical="center"/>
    </xf>
    <xf numFmtId="165" fontId="38" fillId="0" borderId="50" xfId="0" applyNumberFormat="1" applyFont="1" applyBorder="1" applyAlignment="1">
      <alignment horizontal="center"/>
    </xf>
    <xf numFmtId="164" fontId="38" fillId="0" borderId="47" xfId="0" applyNumberFormat="1" applyFont="1" applyBorder="1" applyAlignment="1">
      <alignment horizontal="center"/>
    </xf>
    <xf numFmtId="0" fontId="38" fillId="0" borderId="69" xfId="0" applyFont="1" applyBorder="1" applyAlignment="1">
      <alignment horizontal="center"/>
    </xf>
    <xf numFmtId="0" fontId="38" fillId="0" borderId="53" xfId="0" applyFont="1" applyBorder="1"/>
    <xf numFmtId="2" fontId="38" fillId="0" borderId="10" xfId="0" applyNumberFormat="1" applyFont="1" applyBorder="1" applyAlignment="1">
      <alignment horizontal="center"/>
    </xf>
    <xf numFmtId="164" fontId="38" fillId="0" borderId="54" xfId="0" applyNumberFormat="1" applyFont="1" applyBorder="1" applyAlignment="1">
      <alignment horizontal="center"/>
    </xf>
    <xf numFmtId="0" fontId="38" fillId="0" borderId="44" xfId="0" applyFont="1" applyBorder="1" applyAlignment="1">
      <alignment horizontal="center"/>
    </xf>
    <xf numFmtId="0" fontId="38" fillId="0" borderId="45" xfId="0" applyFont="1" applyBorder="1"/>
    <xf numFmtId="2" fontId="38" fillId="0" borderId="46" xfId="0" applyNumberFormat="1" applyFont="1" applyBorder="1" applyAlignment="1">
      <alignment horizontal="center"/>
    </xf>
    <xf numFmtId="164" fontId="38" fillId="0" borderId="69" xfId="0" applyNumberFormat="1" applyFont="1" applyBorder="1" applyAlignment="1">
      <alignment horizontal="center"/>
    </xf>
    <xf numFmtId="0" fontId="39" fillId="0" borderId="76" xfId="0" applyFont="1" applyBorder="1" applyAlignment="1">
      <alignment horizontal="center"/>
    </xf>
    <xf numFmtId="0" fontId="38" fillId="0" borderId="76" xfId="0" applyFont="1" applyBorder="1" applyAlignment="1">
      <alignment horizontal="center"/>
    </xf>
    <xf numFmtId="0" fontId="38" fillId="0" borderId="55" xfId="0" applyFont="1" applyBorder="1"/>
    <xf numFmtId="0" fontId="38" fillId="0" borderId="42" xfId="0" applyFont="1" applyBorder="1" applyAlignment="1">
      <alignment horizontal="center"/>
    </xf>
    <xf numFmtId="0" fontId="38" fillId="0" borderId="56" xfId="0" applyFont="1" applyBorder="1"/>
    <xf numFmtId="164" fontId="38" fillId="0" borderId="55" xfId="0" applyNumberFormat="1" applyFont="1" applyBorder="1" applyAlignment="1">
      <alignment horizontal="center"/>
    </xf>
    <xf numFmtId="2" fontId="38" fillId="0" borderId="42" xfId="0" applyNumberFormat="1" applyFont="1" applyBorder="1" applyAlignment="1">
      <alignment horizontal="center"/>
    </xf>
    <xf numFmtId="164" fontId="38" fillId="0" borderId="42" xfId="0" applyNumberFormat="1" applyFont="1" applyBorder="1" applyAlignment="1">
      <alignment horizontal="center"/>
    </xf>
    <xf numFmtId="164" fontId="38" fillId="0" borderId="56" xfId="0" applyNumberFormat="1" applyFont="1" applyBorder="1" applyAlignment="1">
      <alignment horizontal="center"/>
    </xf>
    <xf numFmtId="0" fontId="38" fillId="0" borderId="52" xfId="0" applyFont="1" applyBorder="1" applyAlignment="1">
      <alignment horizontal="center"/>
    </xf>
    <xf numFmtId="0" fontId="38" fillId="0" borderId="61" xfId="0" applyFont="1" applyBorder="1"/>
    <xf numFmtId="0" fontId="38" fillId="0" borderId="50" xfId="0" applyFont="1" applyBorder="1" applyAlignment="1">
      <alignment horizontal="center"/>
    </xf>
    <xf numFmtId="0" fontId="38" fillId="0" borderId="62" xfId="0" applyFont="1" applyBorder="1"/>
    <xf numFmtId="164" fontId="38" fillId="0" borderId="61" xfId="0" applyNumberFormat="1" applyFont="1" applyBorder="1" applyAlignment="1">
      <alignment horizontal="center"/>
    </xf>
    <xf numFmtId="2" fontId="38" fillId="0" borderId="50" xfId="0" applyNumberFormat="1" applyFont="1" applyBorder="1" applyAlignment="1">
      <alignment horizontal="center"/>
    </xf>
    <xf numFmtId="164" fontId="38" fillId="0" borderId="62" xfId="0" applyNumberFormat="1" applyFont="1" applyBorder="1" applyAlignment="1">
      <alignment horizontal="center"/>
    </xf>
    <xf numFmtId="164" fontId="38" fillId="0" borderId="77" xfId="0" applyNumberFormat="1" applyFont="1" applyBorder="1" applyAlignment="1">
      <alignment horizontal="center"/>
    </xf>
    <xf numFmtId="0" fontId="4" fillId="0" borderId="6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48" fillId="0" borderId="86" xfId="0" applyFont="1" applyBorder="1" applyAlignment="1">
      <alignment horizontal="center" vertical="center" wrapText="1"/>
    </xf>
    <xf numFmtId="0" fontId="48" fillId="0" borderId="87" xfId="0" applyFont="1" applyBorder="1" applyAlignment="1">
      <alignment horizontal="center" vertical="center" wrapText="1"/>
    </xf>
    <xf numFmtId="0" fontId="3" fillId="27" borderId="85" xfId="0" applyFont="1" applyFill="1" applyBorder="1" applyAlignment="1">
      <alignment horizontal="center" vertical="center" wrapText="1"/>
    </xf>
    <xf numFmtId="0" fontId="3" fillId="27" borderId="19" xfId="0" applyFont="1" applyFill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/>
    </xf>
    <xf numFmtId="0" fontId="37" fillId="0" borderId="71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44" fontId="33" fillId="0" borderId="0" xfId="22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8" fillId="0" borderId="55" xfId="0" applyFont="1" applyBorder="1" applyAlignment="1">
      <alignment horizontal="center" vertical="center"/>
    </xf>
    <xf numFmtId="0" fontId="38" fillId="0" borderId="88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/>
    </xf>
    <xf numFmtId="0" fontId="38" fillId="0" borderId="65" xfId="0" applyFont="1" applyBorder="1" applyAlignment="1">
      <alignment horizontal="center"/>
    </xf>
    <xf numFmtId="0" fontId="38" fillId="0" borderId="57" xfId="0" applyFont="1" applyBorder="1" applyAlignment="1">
      <alignment horizontal="center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měny" xfId="22" builtinId="4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390525</xdr:colOff>
      <xdr:row>0</xdr:row>
      <xdr:rowOff>0</xdr:rowOff>
    </xdr:from>
    <xdr:to>
      <xdr:col>10</xdr:col>
      <xdr:colOff>47625</xdr:colOff>
      <xdr:row>7</xdr:row>
      <xdr:rowOff>9525</xdr:rowOff>
    </xdr:to>
    <xdr:pic>
      <xdr:nvPicPr>
        <xdr:cNvPr id="3073" name="Picture 1" descr="logo_mg_milevsko">
          <a:extLst>
            <a:ext uri="{FF2B5EF4-FFF2-40B4-BE49-F238E27FC236}">
              <a16:creationId xmlns:a16="http://schemas.microsoft.com/office/drawing/2014/main" xmlns="" id="{00000000-0008-0000-10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48300" y="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0</xdr:row>
      <xdr:rowOff>114300</xdr:rowOff>
    </xdr:from>
    <xdr:to>
      <xdr:col>15</xdr:col>
      <xdr:colOff>561975</xdr:colOff>
      <xdr:row>7</xdr:row>
      <xdr:rowOff>123825</xdr:rowOff>
    </xdr:to>
    <xdr:pic>
      <xdr:nvPicPr>
        <xdr:cNvPr id="7169" name="Picture 1" descr="logo_mg_milevsko">
          <a:extLst>
            <a:ext uri="{FF2B5EF4-FFF2-40B4-BE49-F238E27FC236}">
              <a16:creationId xmlns:a16="http://schemas.microsoft.com/office/drawing/2014/main" xmlns="" id="{00000000-0008-0000-11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01125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0</xdr:row>
      <xdr:rowOff>114300</xdr:rowOff>
    </xdr:from>
    <xdr:to>
      <xdr:col>15</xdr:col>
      <xdr:colOff>561975</xdr:colOff>
      <xdr:row>7</xdr:row>
      <xdr:rowOff>123825</xdr:rowOff>
    </xdr:to>
    <xdr:pic>
      <xdr:nvPicPr>
        <xdr:cNvPr id="9217" name="Picture 1" descr="logo_mg_milevsko">
          <a:extLst>
            <a:ext uri="{FF2B5EF4-FFF2-40B4-BE49-F238E27FC236}">
              <a16:creationId xmlns:a16="http://schemas.microsoft.com/office/drawing/2014/main" xmlns="" id="{00000000-0008-0000-12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20125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0</xdr:row>
      <xdr:rowOff>114300</xdr:rowOff>
    </xdr:from>
    <xdr:to>
      <xdr:col>15</xdr:col>
      <xdr:colOff>561975</xdr:colOff>
      <xdr:row>7</xdr:row>
      <xdr:rowOff>123825</xdr:rowOff>
    </xdr:to>
    <xdr:pic>
      <xdr:nvPicPr>
        <xdr:cNvPr id="10241" name="Picture 1" descr="logo_mg_milevsko">
          <a:extLst>
            <a:ext uri="{FF2B5EF4-FFF2-40B4-BE49-F238E27FC236}">
              <a16:creationId xmlns:a16="http://schemas.microsoft.com/office/drawing/2014/main" xmlns="" id="{00000000-0008-0000-1300-00000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96300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opLeftCell="A16" workbookViewId="0">
      <selection activeCell="B31" sqref="B31:F34"/>
    </sheetView>
  </sheetViews>
  <sheetFormatPr defaultRowHeight="12.75"/>
  <cols>
    <col min="1" max="1" width="8.140625" style="38" bestFit="1" customWidth="1"/>
    <col min="2" max="2" width="8.7109375" style="38" bestFit="1" customWidth="1"/>
    <col min="3" max="3" width="19.140625" style="39" bestFit="1" customWidth="1"/>
    <col min="4" max="4" width="11" style="38" bestFit="1" customWidth="1"/>
    <col min="5" max="5" width="26" style="40" bestFit="1" customWidth="1"/>
    <col min="6" max="6" width="8.7109375" style="38" bestFit="1" customWidth="1"/>
    <col min="7" max="7" width="10.5703125" style="39" bestFit="1" customWidth="1"/>
    <col min="8" max="8" width="13.140625" style="39" bestFit="1" customWidth="1"/>
    <col min="9" max="9" width="12.5703125" style="39" bestFit="1" customWidth="1"/>
    <col min="10" max="10" width="10.140625" style="39" bestFit="1" customWidth="1"/>
    <col min="11" max="11" width="46.5703125" style="41" bestFit="1" customWidth="1"/>
    <col min="12" max="16384" width="9.140625" style="41"/>
  </cols>
  <sheetData>
    <row r="1" spans="1:11">
      <c r="A1" s="48" t="s">
        <v>0</v>
      </c>
      <c r="B1" s="48" t="s">
        <v>1</v>
      </c>
      <c r="C1" s="49" t="s">
        <v>2</v>
      </c>
      <c r="D1" s="48" t="s">
        <v>3</v>
      </c>
      <c r="E1" s="50" t="s">
        <v>4</v>
      </c>
      <c r="F1" s="38" t="s">
        <v>5</v>
      </c>
      <c r="G1" s="39" t="s">
        <v>6</v>
      </c>
      <c r="H1" s="39" t="s">
        <v>7</v>
      </c>
      <c r="I1" s="39" t="s">
        <v>8</v>
      </c>
      <c r="J1" s="39" t="s">
        <v>9</v>
      </c>
      <c r="K1" s="41" t="s">
        <v>10</v>
      </c>
    </row>
    <row r="2" spans="1:11">
      <c r="A2" s="319">
        <v>1</v>
      </c>
      <c r="B2" s="319">
        <v>1</v>
      </c>
      <c r="C2" s="321" t="s">
        <v>11</v>
      </c>
      <c r="D2" s="319">
        <v>2010</v>
      </c>
      <c r="E2" s="321" t="s">
        <v>12</v>
      </c>
      <c r="F2" s="319"/>
      <c r="G2" s="244" t="s">
        <v>13</v>
      </c>
      <c r="H2" s="245" t="s">
        <v>14</v>
      </c>
      <c r="I2" s="323" t="str">
        <f>VLOOKUP(G2,Příjmení!$A$1:$B$1000,2,FALSE)</f>
        <v>Rollové</v>
      </c>
      <c r="J2" s="323" t="str">
        <f>VLOOKUP(H2,Jména!$A$1:$B$1000,2,FALSE)</f>
        <v>Haně</v>
      </c>
      <c r="K2" s="322" t="str">
        <f>VLOOKUP(A2,Popis!$A$6:$B$16,2,FALSE)</f>
        <v>1.kategorie - Přípravka A, ročník 2010 a mladší</v>
      </c>
    </row>
    <row r="3" spans="1:11">
      <c r="A3" s="319">
        <v>1</v>
      </c>
      <c r="B3" s="319">
        <v>2</v>
      </c>
      <c r="C3" s="321" t="s">
        <v>15</v>
      </c>
      <c r="D3" s="319">
        <v>2010</v>
      </c>
      <c r="E3" s="321" t="s">
        <v>16</v>
      </c>
      <c r="F3" s="319"/>
      <c r="G3" s="244" t="s">
        <v>17</v>
      </c>
      <c r="H3" s="245" t="s">
        <v>18</v>
      </c>
      <c r="I3" s="323" t="str">
        <f>VLOOKUP(G3,Příjmení!$A$1:$B$1000,2,FALSE)</f>
        <v>Kroufkové</v>
      </c>
      <c r="J3" s="323" t="str">
        <f>VLOOKUP(H3,Jména!$A$1:$B$1000,2,FALSE)</f>
        <v>Barboře</v>
      </c>
      <c r="K3" s="322" t="str">
        <f>VLOOKUP(A3,Popis!$A$6:$B$16,2,FALSE)</f>
        <v>1.kategorie - Přípravka A, ročník 2010 a mladší</v>
      </c>
    </row>
    <row r="4" spans="1:11">
      <c r="A4" s="55">
        <v>2</v>
      </c>
      <c r="B4" s="55">
        <v>1</v>
      </c>
      <c r="C4" s="56" t="s">
        <v>19</v>
      </c>
      <c r="D4" s="55">
        <v>2009</v>
      </c>
      <c r="E4" s="56" t="s">
        <v>20</v>
      </c>
      <c r="F4" s="55"/>
      <c r="G4" s="243" t="s">
        <v>21</v>
      </c>
      <c r="H4" s="246" t="s">
        <v>22</v>
      </c>
      <c r="I4" s="247" t="str">
        <f>VLOOKUP(G4,Příjmení!$A$1:$B$1000,2,FALSE)</f>
        <v>Navárové</v>
      </c>
      <c r="J4" s="247" t="str">
        <f>VLOOKUP(H4,Jména!$A$1:$B$1000,2,FALSE)</f>
        <v>Adéle</v>
      </c>
      <c r="K4" s="248" t="str">
        <f>VLOOKUP(A4,Popis!$A$6:$B$16,2,FALSE)</f>
        <v>2.kategorie - Přípravka B, ročník 2009</v>
      </c>
    </row>
    <row r="5" spans="1:11">
      <c r="A5" s="55">
        <v>2</v>
      </c>
      <c r="B5" s="55">
        <v>2</v>
      </c>
      <c r="C5" s="56" t="s">
        <v>23</v>
      </c>
      <c r="D5" s="55">
        <v>2009</v>
      </c>
      <c r="E5" s="56" t="s">
        <v>20</v>
      </c>
      <c r="F5" s="55"/>
      <c r="G5" s="243" t="s">
        <v>24</v>
      </c>
      <c r="H5" s="246" t="s">
        <v>25</v>
      </c>
      <c r="I5" s="247" t="str">
        <f>VLOOKUP(G5,Příjmení!$A$1:$B$1000,2,FALSE)</f>
        <v>Karnišové</v>
      </c>
      <c r="J5" s="247" t="str">
        <f>VLOOKUP(H5,Jména!$A$1:$B$1000,2,FALSE)</f>
        <v>Valérii</v>
      </c>
      <c r="K5" s="248" t="str">
        <f>VLOOKUP(A5,Popis!$A$6:$B$16,2,FALSE)</f>
        <v>2.kategorie - Přípravka B, ročník 2009</v>
      </c>
    </row>
    <row r="6" spans="1:11">
      <c r="A6" s="55">
        <v>2</v>
      </c>
      <c r="B6" s="55">
        <v>3</v>
      </c>
      <c r="C6" s="56" t="s">
        <v>26</v>
      </c>
      <c r="D6" s="55">
        <v>2009</v>
      </c>
      <c r="E6" s="56" t="s">
        <v>20</v>
      </c>
      <c r="F6" s="55"/>
      <c r="G6" s="243" t="s">
        <v>27</v>
      </c>
      <c r="H6" s="246" t="s">
        <v>28</v>
      </c>
      <c r="I6" s="247" t="str">
        <f>VLOOKUP(G6,Příjmení!$A$1:$B$1000,2,FALSE)</f>
        <v>Kotaškové</v>
      </c>
      <c r="J6" s="247" t="str">
        <f>VLOOKUP(H6,Jména!$A$1:$B$1000,2,FALSE)</f>
        <v>Elen</v>
      </c>
      <c r="K6" s="248" t="str">
        <f>VLOOKUP(A6,Popis!$A$6:$B$16,2,FALSE)</f>
        <v>2.kategorie - Přípravka B, ročník 2009</v>
      </c>
    </row>
    <row r="7" spans="1:11">
      <c r="A7" s="55">
        <v>2</v>
      </c>
      <c r="B7" s="55">
        <v>4</v>
      </c>
      <c r="C7" s="56" t="s">
        <v>29</v>
      </c>
      <c r="D7" s="55">
        <v>2009</v>
      </c>
      <c r="E7" s="56" t="s">
        <v>16</v>
      </c>
      <c r="F7" s="55"/>
      <c r="G7" s="243" t="s">
        <v>30</v>
      </c>
      <c r="H7" s="246" t="s">
        <v>31</v>
      </c>
      <c r="I7" s="247" t="str">
        <f>VLOOKUP(G7,Příjmení!$A$1:$B$1000,2,FALSE)</f>
        <v>Kučerové</v>
      </c>
      <c r="J7" s="247" t="str">
        <f>VLOOKUP(H7,Jména!$A$1:$B$1000,2,FALSE)</f>
        <v>Emě</v>
      </c>
      <c r="K7" s="248" t="str">
        <f>VLOOKUP(A7,Popis!$A$6:$B$16,2,FALSE)</f>
        <v>2.kategorie - Přípravka B, ročník 2009</v>
      </c>
    </row>
    <row r="8" spans="1:11">
      <c r="A8" s="55">
        <v>2</v>
      </c>
      <c r="B8" s="55">
        <v>5</v>
      </c>
      <c r="C8" s="56" t="s">
        <v>32</v>
      </c>
      <c r="D8" s="55">
        <v>2009</v>
      </c>
      <c r="E8" s="56" t="s">
        <v>20</v>
      </c>
      <c r="F8" s="55"/>
      <c r="G8" s="243" t="s">
        <v>33</v>
      </c>
      <c r="H8" s="246" t="s">
        <v>34</v>
      </c>
      <c r="I8" s="247" t="str">
        <f>VLOOKUP(G8,Příjmení!$A$1:$B$1000,2,FALSE)</f>
        <v>Lacinové</v>
      </c>
      <c r="J8" s="247" t="str">
        <f>VLOOKUP(H8,Jména!$A$1:$B$1000,2,FALSE)</f>
        <v>Andree</v>
      </c>
      <c r="K8" s="248" t="str">
        <f>VLOOKUP(A8,Popis!$A$6:$B$16,2,FALSE)</f>
        <v>2.kategorie - Přípravka B, ročník 2009</v>
      </c>
    </row>
    <row r="9" spans="1:11">
      <c r="A9" s="55">
        <v>2</v>
      </c>
      <c r="B9" s="55">
        <v>6</v>
      </c>
      <c r="C9" s="56" t="s">
        <v>35</v>
      </c>
      <c r="D9" s="55">
        <v>2009</v>
      </c>
      <c r="E9" s="56" t="s">
        <v>20</v>
      </c>
      <c r="F9" s="55"/>
      <c r="G9" s="243" t="s">
        <v>36</v>
      </c>
      <c r="H9" s="246" t="s">
        <v>37</v>
      </c>
      <c r="I9" s="247" t="str">
        <f>VLOOKUP(G9,Příjmení!$A$1:$B$1000,2,FALSE)</f>
        <v>Vackové</v>
      </c>
      <c r="J9" s="247" t="str">
        <f>VLOOKUP(H9,Jména!$A$1:$B$1000,2,FALSE)</f>
        <v>Matyldě</v>
      </c>
      <c r="K9" s="248" t="str">
        <f>VLOOKUP(A9,Popis!$A$6:$B$16,2,FALSE)</f>
        <v>2.kategorie - Přípravka B, ročník 2009</v>
      </c>
    </row>
    <row r="10" spans="1:11">
      <c r="A10" s="55">
        <v>2</v>
      </c>
      <c r="B10" s="55">
        <v>7</v>
      </c>
      <c r="C10" s="56" t="s">
        <v>38</v>
      </c>
      <c r="D10" s="55">
        <v>2009</v>
      </c>
      <c r="E10" s="56" t="s">
        <v>20</v>
      </c>
      <c r="F10" s="55"/>
      <c r="G10" s="243" t="s">
        <v>39</v>
      </c>
      <c r="H10" s="246" t="s">
        <v>31</v>
      </c>
      <c r="I10" s="247" t="str">
        <f>VLOOKUP(G10,Příjmení!$A$1:$B$1000,2,FALSE)</f>
        <v>Rajtíkové</v>
      </c>
      <c r="J10" s="247" t="str">
        <f>VLOOKUP(H10,Jména!$A$1:$B$1000,2,FALSE)</f>
        <v>Emě</v>
      </c>
      <c r="K10" s="248" t="str">
        <f>VLOOKUP(A10,Popis!$A$6:$B$16,2,FALSE)</f>
        <v>2.kategorie - Přípravka B, ročník 2009</v>
      </c>
    </row>
    <row r="11" spans="1:11">
      <c r="A11" s="55">
        <v>2</v>
      </c>
      <c r="B11" s="55">
        <v>8</v>
      </c>
      <c r="C11" s="56" t="s">
        <v>40</v>
      </c>
      <c r="D11" s="55">
        <v>2009</v>
      </c>
      <c r="E11" s="56" t="s">
        <v>16</v>
      </c>
      <c r="F11" s="55"/>
      <c r="G11" s="243" t="s">
        <v>41</v>
      </c>
      <c r="H11" s="246" t="s">
        <v>42</v>
      </c>
      <c r="I11" s="247" t="str">
        <f>VLOOKUP(G11,Příjmení!$A$1:$B$1000,2,FALSE)</f>
        <v>Bendové</v>
      </c>
      <c r="J11" s="247" t="str">
        <f>VLOOKUP(H11,Jména!$A$1:$B$1000,2,FALSE)</f>
        <v>Kateřině</v>
      </c>
      <c r="K11" s="248" t="str">
        <f>VLOOKUP(A11,Popis!$A$6:$B$16,2,FALSE)</f>
        <v>2.kategorie - Přípravka B, ročník 2009</v>
      </c>
    </row>
    <row r="12" spans="1:11">
      <c r="A12" s="55">
        <v>2</v>
      </c>
      <c r="B12" s="55">
        <v>9</v>
      </c>
      <c r="C12" s="56" t="s">
        <v>43</v>
      </c>
      <c r="D12" s="55">
        <v>2009</v>
      </c>
      <c r="E12" s="56" t="s">
        <v>20</v>
      </c>
      <c r="F12" s="55"/>
      <c r="G12" s="243" t="s">
        <v>44</v>
      </c>
      <c r="H12" s="246" t="s">
        <v>42</v>
      </c>
      <c r="I12" s="247" t="str">
        <f>VLOOKUP(G12,Příjmení!$A$1:$B$1000,2,FALSE)</f>
        <v>Hanusové</v>
      </c>
      <c r="J12" s="247" t="str">
        <f>VLOOKUP(H12,Jména!$A$1:$B$1000,2,FALSE)</f>
        <v>Kateřině</v>
      </c>
      <c r="K12" s="248" t="str">
        <f>VLOOKUP(A12,Popis!$A$6:$B$16,2,FALSE)</f>
        <v>2.kategorie - Přípravka B, ročník 2009</v>
      </c>
    </row>
    <row r="13" spans="1:11">
      <c r="A13" s="249" t="s">
        <v>45</v>
      </c>
      <c r="B13" s="249">
        <v>1</v>
      </c>
      <c r="C13" s="250" t="s">
        <v>46</v>
      </c>
      <c r="D13" s="249">
        <v>2008</v>
      </c>
      <c r="E13" s="250" t="s">
        <v>16</v>
      </c>
      <c r="F13" s="249"/>
      <c r="G13" s="251" t="s">
        <v>47</v>
      </c>
      <c r="H13" s="252" t="s">
        <v>48</v>
      </c>
      <c r="I13" s="253" t="str">
        <f>VLOOKUP(G13,Příjmení!$A$1:$B$1000,2,FALSE)</f>
        <v>Procházkové</v>
      </c>
      <c r="J13" s="253" t="str">
        <f>VLOOKUP(H13,Jména!$A$1:$B$1000,2,FALSE)</f>
        <v>Kristině</v>
      </c>
      <c r="K13" s="254" t="str">
        <f>VLOOKUP(A13,Popis!$A$6:$B$16,2,FALSE)</f>
        <v>3a.kategorie - Naděje nejmladší, ročník 2008</v>
      </c>
    </row>
    <row r="14" spans="1:11">
      <c r="A14" s="249" t="s">
        <v>45</v>
      </c>
      <c r="B14" s="249">
        <v>2</v>
      </c>
      <c r="C14" s="255" t="s">
        <v>49</v>
      </c>
      <c r="D14" s="249">
        <v>2008</v>
      </c>
      <c r="E14" s="255" t="s">
        <v>20</v>
      </c>
      <c r="F14" s="249"/>
      <c r="G14" s="256" t="s">
        <v>50</v>
      </c>
      <c r="H14" s="252" t="s">
        <v>51</v>
      </c>
      <c r="I14" s="253" t="str">
        <f>VLOOKUP(G14,Příjmení!$A$1:$B$1000,2,FALSE)</f>
        <v>Kušnírové</v>
      </c>
      <c r="J14" s="253" t="str">
        <f>VLOOKUP(H14,Jména!$A$1:$B$1000,2,FALSE)</f>
        <v>Světlaně Petre</v>
      </c>
      <c r="K14" s="254" t="str">
        <f>VLOOKUP(A14,Popis!$A$6:$B$16,2,FALSE)</f>
        <v>3a.kategorie - Naděje nejmladší, ročník 2008</v>
      </c>
    </row>
    <row r="15" spans="1:11">
      <c r="A15" s="249" t="s">
        <v>45</v>
      </c>
      <c r="B15" s="249">
        <v>3</v>
      </c>
      <c r="C15" s="250" t="s">
        <v>52</v>
      </c>
      <c r="D15" s="249">
        <v>2008</v>
      </c>
      <c r="E15" s="250" t="s">
        <v>16</v>
      </c>
      <c r="F15" s="249"/>
      <c r="G15" s="251" t="s">
        <v>53</v>
      </c>
      <c r="H15" s="252" t="s">
        <v>54</v>
      </c>
      <c r="I15" s="253" t="str">
        <f>VLOOKUP(G15,Příjmení!$A$1:$B$1000,2,FALSE)</f>
        <v>Blažkové</v>
      </c>
      <c r="J15" s="253" t="str">
        <f>VLOOKUP(H15,Jména!$A$1:$B$1000,2,FALSE)</f>
        <v>Nikole</v>
      </c>
      <c r="K15" s="254" t="str">
        <f>VLOOKUP(A15,Popis!$A$6:$B$16,2,FALSE)</f>
        <v>3a.kategorie - Naděje nejmladší, ročník 2008</v>
      </c>
    </row>
    <row r="16" spans="1:11">
      <c r="A16" s="249" t="s">
        <v>55</v>
      </c>
      <c r="B16" s="249">
        <v>1</v>
      </c>
      <c r="C16" s="250"/>
      <c r="D16" s="249"/>
      <c r="E16" s="250"/>
      <c r="F16" s="249"/>
      <c r="G16" s="251"/>
      <c r="H16" s="252"/>
      <c r="I16" s="253" t="e">
        <f>VLOOKUP(G16,Příjmení!$A$1:$B$1000,2,FALSE)</f>
        <v>#N/A</v>
      </c>
      <c r="J16" s="253" t="e">
        <f>VLOOKUP(H16,Jména!$A$1:$B$1000,2,FALSE)</f>
        <v>#N/A</v>
      </c>
      <c r="K16" s="254" t="str">
        <f>VLOOKUP(A16,Popis!$A$6:$B$16,2,FALSE)</f>
        <v>3b.kategorie - Naděje nejmladší, ročník 2008 a mladší</v>
      </c>
    </row>
    <row r="17" spans="1:11">
      <c r="A17" s="249" t="s">
        <v>55</v>
      </c>
      <c r="B17" s="249">
        <v>2</v>
      </c>
      <c r="C17" s="250" t="s">
        <v>56</v>
      </c>
      <c r="D17" s="249">
        <v>2008</v>
      </c>
      <c r="E17" s="250" t="s">
        <v>12</v>
      </c>
      <c r="F17" s="249"/>
      <c r="G17" s="251" t="s">
        <v>57</v>
      </c>
      <c r="H17" s="252" t="s">
        <v>58</v>
      </c>
      <c r="I17" s="253" t="str">
        <f>VLOOKUP(G17,Příjmení!$A$1:$B$1000,2,FALSE)</f>
        <v>Kapustové</v>
      </c>
      <c r="J17" s="253" t="str">
        <f>VLOOKUP(H17,Jména!$A$1:$B$1000,2,FALSE)</f>
        <v>Tereze</v>
      </c>
      <c r="K17" s="254" t="str">
        <f>VLOOKUP(A17,Popis!$A$6:$B$16,2,FALSE)</f>
        <v>3b.kategorie - Naděje nejmladší, ročník 2008 a mladší</v>
      </c>
    </row>
    <row r="18" spans="1:11">
      <c r="A18" s="249" t="s">
        <v>55</v>
      </c>
      <c r="B18" s="249">
        <v>3</v>
      </c>
      <c r="C18" s="250" t="s">
        <v>59</v>
      </c>
      <c r="D18" s="249">
        <v>2008</v>
      </c>
      <c r="E18" s="250" t="s">
        <v>16</v>
      </c>
      <c r="F18" s="249"/>
      <c r="G18" s="251" t="s">
        <v>60</v>
      </c>
      <c r="H18" s="252" t="s">
        <v>61</v>
      </c>
      <c r="I18" s="253" t="str">
        <f>VLOOKUP(G18,Příjmení!$A$1:$B$1000,2,FALSE)</f>
        <v>Králové</v>
      </c>
      <c r="J18" s="253" t="str">
        <f>VLOOKUP(H18,Jména!$A$1:$B$1000,2,FALSE)</f>
        <v>Karin</v>
      </c>
      <c r="K18" s="254" t="str">
        <f>VLOOKUP(A18,Popis!$A$6:$B$16,2,FALSE)</f>
        <v>3b.kategorie - Naděje nejmladší, ročník 2008 a mladší</v>
      </c>
    </row>
    <row r="19" spans="1:11">
      <c r="A19" s="249" t="s">
        <v>55</v>
      </c>
      <c r="B19" s="249">
        <v>4</v>
      </c>
      <c r="C19" s="255"/>
      <c r="D19" s="249">
        <v>2008</v>
      </c>
      <c r="E19" s="255"/>
      <c r="F19" s="249"/>
      <c r="G19" s="256"/>
      <c r="H19" s="252"/>
      <c r="I19" s="253" t="e">
        <f>VLOOKUP(G19,Příjmení!$A$1:$B$1000,2,FALSE)</f>
        <v>#N/A</v>
      </c>
      <c r="J19" s="253" t="e">
        <f>VLOOKUP(H19,Jména!$A$1:$B$1000,2,FALSE)</f>
        <v>#N/A</v>
      </c>
      <c r="K19" s="254" t="str">
        <f>VLOOKUP(A19,Popis!$A$6:$B$16,2,FALSE)</f>
        <v>3b.kategorie - Naděje nejmladší, ročník 2008 a mladší</v>
      </c>
    </row>
    <row r="20" spans="1:11">
      <c r="A20" s="249" t="s">
        <v>55</v>
      </c>
      <c r="B20" s="249">
        <v>5</v>
      </c>
      <c r="C20" s="250" t="s">
        <v>62</v>
      </c>
      <c r="D20" s="249">
        <v>2008</v>
      </c>
      <c r="E20" s="250" t="s">
        <v>20</v>
      </c>
      <c r="F20" s="249"/>
      <c r="G20" s="251" t="s">
        <v>63</v>
      </c>
      <c r="H20" s="252" t="s">
        <v>64</v>
      </c>
      <c r="I20" s="253" t="str">
        <f>VLOOKUP(G20,Příjmení!$A$1:$B$1000,2,FALSE)</f>
        <v>Říhové</v>
      </c>
      <c r="J20" s="253" t="str">
        <f>VLOOKUP(H20,Jména!$A$1:$B$1000,2,FALSE)</f>
        <v>Karolíně</v>
      </c>
      <c r="K20" s="254" t="str">
        <f>VLOOKUP(A20,Popis!$A$6:$B$16,2,FALSE)</f>
        <v>3b.kategorie - Naděje nejmladší, ročník 2008 a mladší</v>
      </c>
    </row>
    <row r="21" spans="1:11">
      <c r="A21" s="249" t="s">
        <v>55</v>
      </c>
      <c r="B21" s="249">
        <v>6</v>
      </c>
      <c r="C21" s="250" t="s">
        <v>65</v>
      </c>
      <c r="D21" s="249">
        <v>2008</v>
      </c>
      <c r="E21" s="250" t="s">
        <v>16</v>
      </c>
      <c r="F21" s="249"/>
      <c r="G21" s="251" t="s">
        <v>66</v>
      </c>
      <c r="H21" s="252" t="s">
        <v>67</v>
      </c>
      <c r="I21" s="253" t="str">
        <f>VLOOKUP(G21,Příjmení!$A$1:$B$1000,2,FALSE)</f>
        <v>Šimákové</v>
      </c>
      <c r="J21" s="253" t="str">
        <f>VLOOKUP(H21,Jména!$A$1:$B$1000,2,FALSE)</f>
        <v>Anetě</v>
      </c>
      <c r="K21" s="254" t="str">
        <f>VLOOKUP(A21,Popis!$A$6:$B$16,2,FALSE)</f>
        <v>3b.kategorie - Naděje nejmladší, ročník 2008 a mladší</v>
      </c>
    </row>
    <row r="22" spans="1:11">
      <c r="A22" s="257">
        <v>4</v>
      </c>
      <c r="B22" s="257">
        <v>1</v>
      </c>
      <c r="C22" s="258" t="s">
        <v>68</v>
      </c>
      <c r="D22" s="257"/>
      <c r="E22" s="258" t="s">
        <v>20</v>
      </c>
      <c r="F22" s="257"/>
      <c r="G22" s="260" t="s">
        <v>69</v>
      </c>
      <c r="H22" s="261" t="s">
        <v>70</v>
      </c>
      <c r="I22" s="262" t="str">
        <f>VLOOKUP(G22,Příjmení!$A$1:$B$1000,2,FALSE)</f>
        <v>Kressové</v>
      </c>
      <c r="J22" s="262" t="str">
        <f>VLOOKUP(H22,Jména!$A$1:$B$1000,2,FALSE)</f>
        <v>Elišce</v>
      </c>
      <c r="K22" s="263" t="str">
        <f>VLOOKUP(A22,Popis!$A$6:$B$16,2,FALSE)</f>
        <v>4.kategorie - Naděje mladší, ročník 2006 a 2007</v>
      </c>
    </row>
    <row r="23" spans="1:11">
      <c r="A23" s="257">
        <v>4</v>
      </c>
      <c r="B23" s="257">
        <v>2</v>
      </c>
      <c r="C23" s="258" t="s">
        <v>71</v>
      </c>
      <c r="D23" s="257">
        <v>2006</v>
      </c>
      <c r="E23" s="258" t="s">
        <v>12</v>
      </c>
      <c r="F23" s="257"/>
      <c r="G23" s="260" t="s">
        <v>72</v>
      </c>
      <c r="H23" s="261" t="s">
        <v>67</v>
      </c>
      <c r="I23" s="262" t="str">
        <f>VLOOKUP(G23,Příjmení!$A$1:$B$1000,2,FALSE)</f>
        <v>Němcové</v>
      </c>
      <c r="J23" s="262" t="str">
        <f>VLOOKUP(H23,Jména!$A$1:$B$1000,2,FALSE)</f>
        <v>Anetě</v>
      </c>
      <c r="K23" s="263" t="str">
        <f>VLOOKUP(A23,Popis!$A$6:$B$16,2,FALSE)</f>
        <v>4.kategorie - Naděje mladší, ročník 2006 a 2007</v>
      </c>
    </row>
    <row r="24" spans="1:11">
      <c r="A24" s="257">
        <v>4</v>
      </c>
      <c r="B24" s="257">
        <v>4</v>
      </c>
      <c r="C24" s="258" t="s">
        <v>73</v>
      </c>
      <c r="D24" s="257">
        <v>2007</v>
      </c>
      <c r="E24" s="259" t="s">
        <v>12</v>
      </c>
      <c r="F24" s="257"/>
      <c r="G24" s="260" t="s">
        <v>74</v>
      </c>
      <c r="H24" s="261" t="s">
        <v>54</v>
      </c>
      <c r="I24" s="262" t="str">
        <f>VLOOKUP(G24,Příjmení!$A$1:$B$1000,2,FALSE)</f>
        <v>Petrikové</v>
      </c>
      <c r="J24" s="262" t="str">
        <f>VLOOKUP(H24,Jména!$A$1:$B$1000,2,FALSE)</f>
        <v>Nikole</v>
      </c>
      <c r="K24" s="263" t="str">
        <f>VLOOKUP(A24,Popis!$A$6:$B$16,2,FALSE)</f>
        <v>4.kategorie - Naděje mladší, ročník 2006 a 2007</v>
      </c>
    </row>
    <row r="25" spans="1:11">
      <c r="A25" s="257">
        <v>4</v>
      </c>
      <c r="B25" s="257">
        <v>6</v>
      </c>
      <c r="C25" s="258" t="s">
        <v>75</v>
      </c>
      <c r="D25" s="257"/>
      <c r="E25" s="258" t="s">
        <v>20</v>
      </c>
      <c r="F25" s="257"/>
      <c r="G25" s="260" t="s">
        <v>76</v>
      </c>
      <c r="H25" s="261" t="s">
        <v>77</v>
      </c>
      <c r="I25" s="262" t="str">
        <f>VLOOKUP(G25,Příjmení!$A$1:$B$1000,2,FALSE)</f>
        <v>Hadačové</v>
      </c>
      <c r="J25" s="262" t="str">
        <f>VLOOKUP(H25,Jména!$A$1:$B$1000,2,FALSE)</f>
        <v>Vandě</v>
      </c>
      <c r="K25" s="263" t="str">
        <f>VLOOKUP(A25,Popis!$A$6:$B$16,2,FALSE)</f>
        <v>4.kategorie - Naděje mladší, ročník 2006 a 2007</v>
      </c>
    </row>
    <row r="26" spans="1:11">
      <c r="A26" s="257">
        <v>4</v>
      </c>
      <c r="B26" s="257">
        <v>8</v>
      </c>
      <c r="C26" s="258" t="s">
        <v>78</v>
      </c>
      <c r="D26" s="257">
        <v>2007</v>
      </c>
      <c r="E26" s="258" t="s">
        <v>16</v>
      </c>
      <c r="F26" s="257"/>
      <c r="G26" s="260" t="s">
        <v>79</v>
      </c>
      <c r="H26" s="261" t="s">
        <v>80</v>
      </c>
      <c r="I26" s="262" t="str">
        <f>VLOOKUP(G26,Příjmení!$A$1:$B$1000,2,FALSE)</f>
        <v>Petříkové</v>
      </c>
      <c r="J26" s="262" t="str">
        <f>VLOOKUP(H26,Jména!$A$1:$B$1000,2,FALSE)</f>
        <v>Valentýně</v>
      </c>
      <c r="K26" s="263" t="str">
        <f>VLOOKUP(A26,Popis!$A$6:$B$16,2,FALSE)</f>
        <v>4.kategorie - Naděje mladší, ročník 2006 a 2007</v>
      </c>
    </row>
    <row r="27" spans="1:11">
      <c r="A27" s="257">
        <v>4</v>
      </c>
      <c r="B27" s="257">
        <v>9</v>
      </c>
      <c r="C27" s="258" t="s">
        <v>81</v>
      </c>
      <c r="D27" s="257">
        <v>2007</v>
      </c>
      <c r="E27" s="259" t="s">
        <v>12</v>
      </c>
      <c r="F27" s="257"/>
      <c r="G27" s="260" t="s">
        <v>82</v>
      </c>
      <c r="H27" s="261" t="s">
        <v>58</v>
      </c>
      <c r="I27" s="262" t="str">
        <f>VLOOKUP(G27,Příjmení!$A$1:$B$1000,2,FALSE)</f>
        <v>Benešové</v>
      </c>
      <c r="J27" s="262" t="str">
        <f>VLOOKUP(H27,Jména!$A$1:$B$1000,2,FALSE)</f>
        <v>Tereze</v>
      </c>
      <c r="K27" s="263" t="str">
        <f>VLOOKUP(A27,Popis!$A$6:$B$16,2,FALSE)</f>
        <v>4.kategorie - Naděje mladší, ročník 2006 a 2007</v>
      </c>
    </row>
    <row r="28" spans="1:11">
      <c r="A28" s="257">
        <v>4</v>
      </c>
      <c r="B28" s="257">
        <v>10</v>
      </c>
      <c r="C28" s="258" t="s">
        <v>83</v>
      </c>
      <c r="D28" s="257"/>
      <c r="E28" s="259" t="s">
        <v>20</v>
      </c>
      <c r="F28" s="257"/>
      <c r="G28" s="260" t="s">
        <v>84</v>
      </c>
      <c r="H28" s="261" t="s">
        <v>85</v>
      </c>
      <c r="I28" s="262" t="str">
        <f>VLOOKUP(G28,Příjmení!$A$1:$B$1000,2,FALSE)</f>
        <v>Berchové</v>
      </c>
      <c r="J28" s="262" t="str">
        <f>VLOOKUP(H28,Jména!$A$1:$B$1000,2,FALSE)</f>
        <v>Jolaně</v>
      </c>
      <c r="K28" s="263" t="str">
        <f>VLOOKUP(A28,Popis!$A$6:$B$16,2,FALSE)</f>
        <v>4.kategorie - Naděje mladší, ročník 2006 a 2007</v>
      </c>
    </row>
    <row r="29" spans="1:11">
      <c r="A29" s="257">
        <v>4</v>
      </c>
      <c r="B29" s="257">
        <v>12</v>
      </c>
      <c r="C29" s="258" t="s">
        <v>86</v>
      </c>
      <c r="D29" s="257"/>
      <c r="E29" s="258" t="s">
        <v>20</v>
      </c>
      <c r="F29" s="257"/>
      <c r="G29" s="260" t="s">
        <v>87</v>
      </c>
      <c r="H29" s="261" t="s">
        <v>88</v>
      </c>
      <c r="I29" s="262" t="str">
        <f>VLOOKUP(G29,Příjmení!$A$1:$B$1000,2,FALSE)</f>
        <v>Hirn</v>
      </c>
      <c r="J29" s="262" t="str">
        <f>VLOOKUP(H29,Jména!$A$1:$B$1000,2,FALSE)</f>
        <v>Anabel Julii</v>
      </c>
      <c r="K29" s="263" t="str">
        <f>VLOOKUP(A29,Popis!$A$6:$B$16,2,FALSE)</f>
        <v>4.kategorie - Naděje mladší, ročník 2006 a 2007</v>
      </c>
    </row>
    <row r="30" spans="1:11">
      <c r="A30" s="257">
        <v>4</v>
      </c>
      <c r="B30" s="257">
        <v>15</v>
      </c>
      <c r="C30" s="258" t="s">
        <v>89</v>
      </c>
      <c r="D30" s="257">
        <v>2007</v>
      </c>
      <c r="E30" s="258" t="s">
        <v>16</v>
      </c>
      <c r="F30" s="257"/>
      <c r="G30" s="260" t="s">
        <v>66</v>
      </c>
      <c r="H30" s="261" t="s">
        <v>90</v>
      </c>
      <c r="I30" s="262" t="str">
        <f>VLOOKUP(G30,Příjmení!$A$1:$B$1000,2,FALSE)</f>
        <v>Šimákové</v>
      </c>
      <c r="J30" s="262" t="str">
        <f>VLOOKUP(H30,Jména!$A$1:$B$1000,2,FALSE)</f>
        <v>Veronice</v>
      </c>
      <c r="K30" s="263" t="str">
        <f>VLOOKUP(A30,Popis!$A$6:$B$16,2,FALSE)</f>
        <v>4.kategorie - Naděje mladší, ročník 2006 a 2007</v>
      </c>
    </row>
    <row r="31" spans="1:11">
      <c r="A31" s="264">
        <v>5</v>
      </c>
      <c r="B31" s="264">
        <v>1</v>
      </c>
      <c r="C31" s="265" t="s">
        <v>91</v>
      </c>
      <c r="D31" s="264"/>
      <c r="E31" s="265" t="s">
        <v>20</v>
      </c>
      <c r="F31" s="264"/>
      <c r="G31" s="266" t="s">
        <v>92</v>
      </c>
      <c r="H31" s="267" t="s">
        <v>93</v>
      </c>
      <c r="I31" s="268" t="str">
        <f>VLOOKUP(G31,Příjmení!$A$1:$B$1000,2,FALSE)</f>
        <v>Majerové</v>
      </c>
      <c r="J31" s="268" t="str">
        <f>VLOOKUP(H31,Jména!$A$1:$B$1000,2,FALSE)</f>
        <v>Karolina</v>
      </c>
      <c r="K31" s="269" t="str">
        <f>VLOOKUP(A31,Popis!$A$6:$B$16,2,FALSE)</f>
        <v>5.kategorie - Naděje starší, ročník 2004 a 2005</v>
      </c>
    </row>
    <row r="32" spans="1:11">
      <c r="A32" s="264">
        <v>5</v>
      </c>
      <c r="B32" s="264">
        <v>2</v>
      </c>
      <c r="C32" s="265" t="s">
        <v>94</v>
      </c>
      <c r="D32" s="264"/>
      <c r="E32" s="265" t="s">
        <v>20</v>
      </c>
      <c r="F32" s="264"/>
      <c r="G32" s="266" t="s">
        <v>95</v>
      </c>
      <c r="H32" s="267" t="s">
        <v>96</v>
      </c>
      <c r="I32" s="268" t="str">
        <f>VLOOKUP(G32,Příjmení!$A$1:$B$1000,2,FALSE)</f>
        <v>Nezbedové</v>
      </c>
      <c r="J32" s="268" t="str">
        <f>VLOOKUP(H32,Jména!$A$1:$B$1000,2,FALSE)</f>
        <v>Natali</v>
      </c>
      <c r="K32" s="269" t="str">
        <f>VLOOKUP(A32,Popis!$A$6:$B$16,2,FALSE)</f>
        <v>5.kategorie - Naděje starší, ročník 2004 a 2005</v>
      </c>
    </row>
    <row r="33" spans="1:11">
      <c r="A33" s="264">
        <v>5</v>
      </c>
      <c r="B33" s="264">
        <v>3</v>
      </c>
      <c r="C33" s="265" t="s">
        <v>97</v>
      </c>
      <c r="D33" s="264"/>
      <c r="E33" s="265" t="s">
        <v>20</v>
      </c>
      <c r="F33" s="264"/>
      <c r="G33" s="266" t="s">
        <v>98</v>
      </c>
      <c r="H33" s="267" t="s">
        <v>67</v>
      </c>
      <c r="I33" s="268" t="str">
        <f>VLOOKUP(G33,Příjmení!$A$1:$B$1000,2,FALSE)</f>
        <v>Macháčkové</v>
      </c>
      <c r="J33" s="268" t="str">
        <f>VLOOKUP(H33,Jména!$A$1:$B$1000,2,FALSE)</f>
        <v>Anetě</v>
      </c>
      <c r="K33" s="269" t="str">
        <f>VLOOKUP(A33,Popis!$A$6:$B$16,2,FALSE)</f>
        <v>5.kategorie - Naděje starší, ročník 2004 a 2005</v>
      </c>
    </row>
    <row r="34" spans="1:11">
      <c r="A34" s="264">
        <v>5</v>
      </c>
      <c r="B34" s="264">
        <v>4</v>
      </c>
      <c r="C34" s="265" t="s">
        <v>99</v>
      </c>
      <c r="D34" s="264"/>
      <c r="E34" s="265" t="s">
        <v>100</v>
      </c>
      <c r="F34" s="264"/>
      <c r="G34" s="266"/>
      <c r="H34" s="267"/>
      <c r="I34" s="268"/>
      <c r="J34" s="268"/>
      <c r="K34" s="269"/>
    </row>
    <row r="35" spans="1:11">
      <c r="A35" s="61">
        <v>6</v>
      </c>
      <c r="B35" s="61">
        <v>1</v>
      </c>
      <c r="C35" s="270" t="s">
        <v>101</v>
      </c>
      <c r="D35" s="61">
        <v>2004</v>
      </c>
      <c r="E35" s="60" t="s">
        <v>12</v>
      </c>
      <c r="F35" s="61"/>
      <c r="G35" s="271" t="s">
        <v>102</v>
      </c>
      <c r="H35" s="272" t="s">
        <v>103</v>
      </c>
      <c r="I35" s="273" t="str">
        <f>VLOOKUP(G35,Příjmení!$A$1:$B$1000,2,FALSE)</f>
        <v>Kvášové</v>
      </c>
      <c r="J35" s="273" t="str">
        <f>VLOOKUP(H35,Jména!$A$1:$B$1000,2,FALSE)</f>
        <v>Diana</v>
      </c>
      <c r="K35" s="274" t="str">
        <f>VLOOKUP(A35,Popis!$A$6:$B$16,2,FALSE)</f>
        <v>6.kategorie - Kadetky mladší, ročník 2004 a 2005</v>
      </c>
    </row>
    <row r="36" spans="1:11">
      <c r="A36" s="61">
        <v>6</v>
      </c>
      <c r="B36" s="61">
        <v>2</v>
      </c>
      <c r="C36" s="270" t="s">
        <v>104</v>
      </c>
      <c r="D36" s="61">
        <v>2004</v>
      </c>
      <c r="E36" s="60" t="s">
        <v>12</v>
      </c>
      <c r="F36" s="61"/>
      <c r="G36" s="271" t="s">
        <v>105</v>
      </c>
      <c r="H36" s="272" t="s">
        <v>106</v>
      </c>
      <c r="I36" s="273" t="str">
        <f>VLOOKUP(G36,Příjmení!$A$1:$B$1000,2,FALSE)</f>
        <v>Radilové</v>
      </c>
      <c r="J36" s="273" t="str">
        <f>VLOOKUP(H36,Jména!$A$1:$B$1000,2,FALSE)</f>
        <v>Anně</v>
      </c>
      <c r="K36" s="274" t="str">
        <f>VLOOKUP(A36,Popis!$A$6:$B$16,2,FALSE)</f>
        <v>6.kategorie - Kadetky mladší, ročník 2004 a 2005</v>
      </c>
    </row>
    <row r="37" spans="1:11">
      <c r="A37" s="61">
        <v>6</v>
      </c>
      <c r="B37" s="61">
        <v>3</v>
      </c>
      <c r="C37" s="270" t="s">
        <v>107</v>
      </c>
      <c r="D37" s="61">
        <v>2004</v>
      </c>
      <c r="E37" s="60" t="s">
        <v>16</v>
      </c>
      <c r="F37" s="61"/>
      <c r="G37" s="271" t="s">
        <v>108</v>
      </c>
      <c r="H37" s="272" t="s">
        <v>109</v>
      </c>
      <c r="I37" s="273" t="str">
        <f>VLOOKUP(G37,Příjmení!$A$1:$B$1000,2,FALSE)</f>
        <v>Houdové</v>
      </c>
      <c r="J37" s="273" t="str">
        <f>VLOOKUP(H37,Jména!$A$1:$B$1000,2,FALSE)</f>
        <v>Lindě</v>
      </c>
      <c r="K37" s="274" t="str">
        <f>VLOOKUP(A37,Popis!$A$6:$B$16,2,FALSE)</f>
        <v>6.kategorie - Kadetky mladší, ročník 2004 a 2005</v>
      </c>
    </row>
    <row r="38" spans="1:11">
      <c r="A38" s="275">
        <v>8</v>
      </c>
      <c r="B38" s="275">
        <v>2</v>
      </c>
      <c r="C38" s="276" t="s">
        <v>110</v>
      </c>
      <c r="D38" s="275"/>
      <c r="E38" s="276" t="s">
        <v>20</v>
      </c>
      <c r="F38" s="275"/>
      <c r="G38" s="277" t="s">
        <v>111</v>
      </c>
      <c r="H38" s="278" t="s">
        <v>112</v>
      </c>
      <c r="I38" s="279" t="str">
        <f>VLOOKUP(G38,Příjmení!$A$1:$B$1000,2,FALSE)</f>
        <v>Jelínkové</v>
      </c>
      <c r="J38" s="279" t="str">
        <f>VLOOKUP(H38,Jména!$A$1:$B$1000,2,FALSE)</f>
        <v>Viktori</v>
      </c>
      <c r="K38" s="280" t="str">
        <f>VLOOKUP(A38,Popis!$A$6:$B$16,2,FALSE)</f>
        <v>8.kategorie - Juniorky, ročník 2001 - 2003</v>
      </c>
    </row>
    <row r="39" spans="1:11">
      <c r="A39" s="275">
        <v>8</v>
      </c>
      <c r="B39" s="275">
        <v>3</v>
      </c>
      <c r="C39" s="276" t="s">
        <v>113</v>
      </c>
      <c r="D39" s="275">
        <v>2003</v>
      </c>
      <c r="E39" s="276" t="s">
        <v>16</v>
      </c>
      <c r="F39" s="275"/>
      <c r="G39" s="277" t="s">
        <v>114</v>
      </c>
      <c r="H39" s="278" t="s">
        <v>58</v>
      </c>
      <c r="I39" s="279" t="str">
        <f>VLOOKUP(G39,Příjmení!$A$1:$B$1000,2,FALSE)</f>
        <v>Kutišové</v>
      </c>
      <c r="J39" s="279" t="str">
        <f>VLOOKUP(H39,Jména!$A$1:$B$1000,2,FALSE)</f>
        <v>Tereze</v>
      </c>
      <c r="K39" s="280" t="str">
        <f>VLOOKUP(A39,Popis!$A$6:$B$16,2,FALSE)</f>
        <v>8.kategorie - Juniorky, ročník 2001 - 2003</v>
      </c>
    </row>
    <row r="40" spans="1:11">
      <c r="A40" s="275">
        <v>8</v>
      </c>
      <c r="B40" s="275">
        <v>4</v>
      </c>
      <c r="C40" s="276" t="s">
        <v>115</v>
      </c>
      <c r="D40" s="275"/>
      <c r="E40" s="276" t="s">
        <v>20</v>
      </c>
      <c r="F40" s="275"/>
      <c r="G40" s="277" t="s">
        <v>116</v>
      </c>
      <c r="H40" s="278" t="s">
        <v>64</v>
      </c>
      <c r="I40" s="279" t="str">
        <f>VLOOKUP(G40,Příjmení!$A$1:$B$1000,2,FALSE)</f>
        <v>Kortánové</v>
      </c>
      <c r="J40" s="279" t="str">
        <f>VLOOKUP(H40,Jména!$A$1:$B$1000,2,FALSE)</f>
        <v>Karolíně</v>
      </c>
      <c r="K40" s="280" t="str">
        <f>VLOOKUP(A40,Popis!$A$6:$B$16,2,FALSE)</f>
        <v>8.kategorie - Juniorky, ročník 2001 - 2003</v>
      </c>
    </row>
    <row r="41" spans="1:11">
      <c r="A41" s="275">
        <v>8</v>
      </c>
      <c r="B41" s="275">
        <v>5</v>
      </c>
      <c r="C41" s="276" t="s">
        <v>117</v>
      </c>
      <c r="D41" s="275"/>
      <c r="E41" s="276" t="s">
        <v>100</v>
      </c>
      <c r="F41" s="275"/>
      <c r="G41" s="277"/>
      <c r="H41" s="278"/>
      <c r="I41" s="279"/>
      <c r="J41" s="279"/>
      <c r="K41" s="280"/>
    </row>
    <row r="42" spans="1:11">
      <c r="A42" s="319">
        <v>9</v>
      </c>
      <c r="B42" s="319">
        <v>1</v>
      </c>
      <c r="C42" s="320" t="s">
        <v>118</v>
      </c>
      <c r="D42" s="319">
        <v>1997</v>
      </c>
      <c r="E42" s="321" t="s">
        <v>12</v>
      </c>
      <c r="F42" s="319"/>
      <c r="G42" s="322" t="s">
        <v>119</v>
      </c>
      <c r="H42" s="323" t="s">
        <v>70</v>
      </c>
      <c r="I42" s="323" t="str">
        <f>VLOOKUP(G42,Příjmení!$A$1:$B$1000,2,FALSE)</f>
        <v>Sukové</v>
      </c>
      <c r="J42" s="323" t="str">
        <f>VLOOKUP(H42,Jména!$A$1:$B$1000,2,FALSE)</f>
        <v>Elišce</v>
      </c>
      <c r="K42" s="322" t="str">
        <f>VLOOKUP(A42,Popis!$A$6:$B$16,2,FALSE)</f>
        <v>9.kategorie - Dorostenky, ročník 2000 a starší</v>
      </c>
    </row>
    <row r="43" spans="1:11">
      <c r="A43" s="319">
        <v>9</v>
      </c>
      <c r="B43" s="319">
        <v>2</v>
      </c>
      <c r="C43" s="320" t="s">
        <v>120</v>
      </c>
      <c r="D43" s="319">
        <v>1993</v>
      </c>
      <c r="E43" s="321" t="s">
        <v>16</v>
      </c>
      <c r="F43" s="319"/>
      <c r="G43" s="322" t="s">
        <v>121</v>
      </c>
      <c r="H43" s="323" t="s">
        <v>122</v>
      </c>
      <c r="I43" s="323" t="str">
        <f>VLOOKUP(G43,Příjmení!$A$1:$B$1000,2,FALSE)</f>
        <v>Korytové</v>
      </c>
      <c r="J43" s="323" t="str">
        <f>VLOOKUP(H43,Jména!$A$1:$B$1000,2,FALSE)</f>
        <v>Ludmile</v>
      </c>
      <c r="K43" s="322" t="str">
        <f>VLOOKUP(A43,Popis!$A$6:$B$16,2,FALSE)</f>
        <v>9.kategorie - Dorostenky, ročník 2000 a starší</v>
      </c>
    </row>
    <row r="44" spans="1:11">
      <c r="A44" s="319">
        <v>9</v>
      </c>
      <c r="B44" s="319">
        <v>4</v>
      </c>
      <c r="C44" s="320" t="s">
        <v>123</v>
      </c>
      <c r="D44" s="319">
        <v>1999</v>
      </c>
      <c r="E44" s="321" t="s">
        <v>12</v>
      </c>
      <c r="F44" s="319"/>
      <c r="G44" s="322" t="s">
        <v>119</v>
      </c>
      <c r="H44" s="323" t="s">
        <v>42</v>
      </c>
      <c r="I44" s="323" t="str">
        <f>VLOOKUP(G44,Příjmení!$A$1:$B$1000,2,FALSE)</f>
        <v>Sukové</v>
      </c>
      <c r="J44" s="323" t="str">
        <f>VLOOKUP(H44,Jména!$A$1:$B$1000,2,FALSE)</f>
        <v>Kateřině</v>
      </c>
      <c r="K44" s="322" t="str">
        <f>VLOOKUP(A44,Popis!$A$6:$B$16,2,FALSE)</f>
        <v>9.kategorie - Dorostenky, ročník 2000 a starší</v>
      </c>
    </row>
    <row r="45" spans="1:11">
      <c r="A45" s="324">
        <v>10</v>
      </c>
      <c r="B45" s="324">
        <v>1</v>
      </c>
      <c r="C45" s="325" t="s">
        <v>124</v>
      </c>
      <c r="D45" s="324"/>
      <c r="E45" s="326" t="s">
        <v>20</v>
      </c>
      <c r="F45" s="324"/>
      <c r="G45" s="327" t="s">
        <v>30</v>
      </c>
      <c r="H45" s="328" t="s">
        <v>125</v>
      </c>
      <c r="I45" s="328" t="str">
        <f>VLOOKUP(G45,Příjmení!$A$1:$B$1000,2,FALSE)</f>
        <v>Kučerové</v>
      </c>
      <c r="J45" s="328" t="str">
        <f>VLOOKUP(H45,Jména!$A$1:$B$1000,2,FALSE)</f>
        <v>Natálii</v>
      </c>
      <c r="K45" s="327" t="str">
        <f>VLOOKUP(A45,Popis!$A$6:$B$16,2,FALSE)</f>
        <v>10.kategorie - Seniorky, ročník 2000 a starší</v>
      </c>
    </row>
    <row r="46" spans="1:11">
      <c r="A46" s="324">
        <v>10</v>
      </c>
      <c r="B46" s="324">
        <v>3</v>
      </c>
      <c r="C46" s="325" t="s">
        <v>126</v>
      </c>
      <c r="D46" s="324"/>
      <c r="E46" s="326" t="s">
        <v>20</v>
      </c>
      <c r="F46" s="324"/>
      <c r="G46" s="327" t="s">
        <v>127</v>
      </c>
      <c r="H46" s="328" t="s">
        <v>128</v>
      </c>
      <c r="I46" s="328" t="str">
        <f>VLOOKUP(G46,Příjmení!$A$1:$B$1000,2,FALSE)</f>
        <v>Šmejlkalové</v>
      </c>
      <c r="J46" s="328" t="str">
        <f>VLOOKUP(H46,Jména!$A$1:$B$1000,2,FALSE)</f>
        <v>Magdaléně</v>
      </c>
      <c r="K46" s="327" t="str">
        <f>VLOOKUP(A46,Popis!$A$6:$B$16,2,FALSE)</f>
        <v>10.kategorie - Seniorky, ročník 2000 a starší</v>
      </c>
    </row>
    <row r="47" spans="1:11">
      <c r="A47" s="324">
        <v>10</v>
      </c>
      <c r="B47" s="324">
        <v>4</v>
      </c>
      <c r="C47" s="326" t="s">
        <v>129</v>
      </c>
      <c r="D47" s="324"/>
      <c r="E47" s="326" t="s">
        <v>20</v>
      </c>
      <c r="F47" s="324"/>
      <c r="G47" s="327" t="s">
        <v>130</v>
      </c>
      <c r="H47" s="328" t="s">
        <v>42</v>
      </c>
      <c r="I47" s="328" t="str">
        <f>VLOOKUP(G47,Příjmení!$A$1:$B$1000,2,FALSE)</f>
        <v>Špindlerové</v>
      </c>
      <c r="J47" s="328" t="str">
        <f>VLOOKUP(H47,Jména!$A$1:$B$1000,2,FALSE)</f>
        <v>Kateřině</v>
      </c>
      <c r="K47" s="327" t="str">
        <f>VLOOKUP(A47,Popis!$A$6:$B$16,2,FALSE)</f>
        <v>10.kategorie - Seniorky, ročník 2000 a starší</v>
      </c>
    </row>
  </sheetData>
  <autoFilter ref="A1:K47"/>
  <phoneticPr fontId="12" type="noConversion"/>
  <printOptions gridLines="1"/>
  <pageMargins left="0.39370078740157483" right="0.39370078740157483" top="0.98425196850393704" bottom="0.39370078740157483" header="0.51181102362204722" footer="0.51181102362204722"/>
  <pageSetup paperSize="9" scale="120" orientation="portrait" r:id="rId1"/>
  <headerFooter alignWithMargins="0">
    <oddHeader>&amp;LStartovní listina</oddHeader>
    <oddFooter>&amp;L&amp;D  &amp;T&amp;C&amp;P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showZeros="0" topLeftCell="A4" zoomScale="75" workbookViewId="0">
      <selection activeCell="F19" sqref="F19"/>
    </sheetView>
  </sheetViews>
  <sheetFormatPr defaultRowHeight="12.75"/>
  <cols>
    <col min="1" max="1" width="10.7109375" customWidth="1"/>
    <col min="2" max="2" width="25" bestFit="1" customWidth="1"/>
    <col min="3" max="3" width="7.140625" style="5" customWidth="1"/>
    <col min="4" max="4" width="30" style="14" customWidth="1"/>
    <col min="5" max="5" width="5.28515625" style="14" customWidth="1"/>
    <col min="6" max="6" width="7.7109375" style="7" customWidth="1"/>
    <col min="7" max="10" width="5.7109375" style="7" customWidth="1"/>
    <col min="11" max="11" width="7.140625" style="7" bestFit="1" customWidth="1"/>
    <col min="12" max="15" width="5.7109375" customWidth="1"/>
    <col min="16" max="16" width="8.7109375" customWidth="1"/>
    <col min="17" max="17" width="6.7109375" bestFit="1" customWidth="1"/>
    <col min="18" max="18" width="12.5703125" bestFit="1" customWidth="1"/>
    <col min="19" max="19" width="9.42578125" customWidth="1"/>
    <col min="20" max="20" width="13.7109375" customWidth="1"/>
    <col min="21" max="21" width="16.85546875" bestFit="1" customWidth="1"/>
  </cols>
  <sheetData>
    <row r="1" spans="1:27" ht="22.5">
      <c r="A1" s="6" t="s">
        <v>174</v>
      </c>
      <c r="B1" s="1"/>
      <c r="C1" s="4"/>
      <c r="D1" s="8"/>
      <c r="E1" s="8"/>
      <c r="F1" s="4"/>
      <c r="G1" s="12"/>
      <c r="H1" s="10"/>
      <c r="I1" s="10"/>
      <c r="J1" s="10"/>
      <c r="K1" s="10"/>
      <c r="L1" s="229" t="s">
        <v>161</v>
      </c>
      <c r="M1" s="229" t="s">
        <v>162</v>
      </c>
      <c r="N1" s="295"/>
      <c r="O1" s="295"/>
      <c r="P1" s="1"/>
      <c r="Q1" s="1"/>
      <c r="R1" s="1"/>
      <c r="S1" s="1"/>
      <c r="T1" s="3"/>
      <c r="U1" s="3"/>
    </row>
    <row r="2" spans="1:27" ht="22.5">
      <c r="A2" s="6"/>
      <c r="B2" s="1"/>
      <c r="C2" s="4"/>
      <c r="D2" s="8"/>
      <c r="E2" s="8"/>
      <c r="F2" s="4"/>
      <c r="G2" s="10"/>
      <c r="H2" s="10"/>
      <c r="I2" s="10"/>
      <c r="J2" s="10"/>
      <c r="K2" s="10"/>
      <c r="L2" s="312">
        <v>3</v>
      </c>
      <c r="M2" s="312">
        <v>3</v>
      </c>
      <c r="N2" s="295"/>
      <c r="O2" s="295"/>
      <c r="P2" s="1"/>
      <c r="Q2" s="1"/>
      <c r="R2" s="1"/>
      <c r="S2" s="1"/>
      <c r="T2" s="3"/>
      <c r="U2" s="3"/>
    </row>
    <row r="3" spans="1:27" ht="22.5">
      <c r="A3" s="6"/>
      <c r="B3" s="1"/>
      <c r="C3" s="4"/>
      <c r="D3" s="8"/>
      <c r="E3" s="8"/>
      <c r="F3" s="4"/>
      <c r="G3" s="33"/>
      <c r="H3" s="33"/>
      <c r="I3" s="33"/>
      <c r="J3" s="33"/>
      <c r="K3" s="33"/>
      <c r="L3" s="33"/>
      <c r="M3" s="33"/>
      <c r="N3" s="33"/>
      <c r="O3" s="33"/>
      <c r="P3" s="1"/>
      <c r="Q3" s="1"/>
      <c r="R3" s="1"/>
      <c r="S3" s="1"/>
    </row>
    <row r="4" spans="1:27" ht="22.5">
      <c r="A4" s="6"/>
      <c r="B4" s="1"/>
      <c r="C4" s="4"/>
      <c r="D4" s="8"/>
      <c r="E4" s="8"/>
      <c r="F4" s="4"/>
      <c r="G4" s="10"/>
      <c r="H4" s="10"/>
      <c r="I4" s="10"/>
      <c r="J4" s="10"/>
      <c r="K4" s="10"/>
      <c r="L4" s="10"/>
      <c r="M4" s="10"/>
      <c r="N4" s="10"/>
      <c r="O4" s="10"/>
      <c r="P4" s="1"/>
      <c r="Q4" s="1"/>
      <c r="R4" s="1"/>
      <c r="S4" s="1"/>
      <c r="T4" s="3"/>
      <c r="U4" s="3" t="str">
        <f>Název</f>
        <v>Jihočeská liga</v>
      </c>
    </row>
    <row r="5" spans="1:27" ht="22.5">
      <c r="A5" s="6"/>
      <c r="B5" s="1"/>
      <c r="C5" s="4"/>
      <c r="D5" s="8"/>
      <c r="E5" s="8"/>
      <c r="F5" s="4"/>
      <c r="G5" s="10"/>
      <c r="H5" s="10"/>
      <c r="I5" s="10"/>
      <c r="J5" s="10"/>
      <c r="K5" s="10"/>
      <c r="L5" s="11"/>
      <c r="M5" s="11"/>
      <c r="N5" s="11"/>
      <c r="O5" s="1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_kat4</f>
        <v>3b.kategorie - Naděje nejmladší, ročník 2008 a mladší</v>
      </c>
      <c r="B6" s="1"/>
      <c r="C6" s="4"/>
      <c r="D6" s="8"/>
      <c r="E6" s="8"/>
      <c r="F6" s="4"/>
      <c r="G6" s="4"/>
      <c r="H6" s="4"/>
      <c r="I6" s="4"/>
      <c r="J6" s="4"/>
      <c r="K6" s="4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20.února 2016</v>
      </c>
    </row>
    <row r="7" spans="1:27" ht="16.5" customHeight="1">
      <c r="A7" s="458" t="s">
        <v>159</v>
      </c>
      <c r="B7" s="460" t="s">
        <v>6</v>
      </c>
      <c r="C7" s="462" t="s">
        <v>3</v>
      </c>
      <c r="D7" s="460" t="s">
        <v>4</v>
      </c>
      <c r="E7" s="456" t="s">
        <v>5</v>
      </c>
      <c r="F7" s="456" t="s">
        <v>177</v>
      </c>
      <c r="G7" s="29" t="str">
        <f>Kat4S1</f>
        <v>sestava bez náčiní</v>
      </c>
      <c r="H7" s="28"/>
      <c r="I7" s="28"/>
      <c r="J7" s="28"/>
      <c r="K7" s="28"/>
      <c r="L7" s="30"/>
      <c r="M7" s="30"/>
      <c r="N7" s="30"/>
      <c r="O7" s="30"/>
      <c r="P7" s="30"/>
      <c r="Q7" s="20">
        <v>0</v>
      </c>
      <c r="R7" s="31">
        <v>0</v>
      </c>
      <c r="S7" s="32"/>
      <c r="T7" s="464" t="s">
        <v>188</v>
      </c>
      <c r="U7" s="468" t="s">
        <v>189</v>
      </c>
    </row>
    <row r="8" spans="1:27" ht="16.5" customHeight="1" thickBot="1">
      <c r="A8" s="459">
        <v>0</v>
      </c>
      <c r="B8" s="461">
        <v>0</v>
      </c>
      <c r="C8" s="463">
        <v>0</v>
      </c>
      <c r="D8" s="461">
        <v>0</v>
      </c>
      <c r="E8" s="457">
        <v>0</v>
      </c>
      <c r="F8" s="457">
        <v>0</v>
      </c>
      <c r="G8" s="18" t="s">
        <v>176</v>
      </c>
      <c r="H8" s="18" t="s">
        <v>190</v>
      </c>
      <c r="I8" s="18" t="s">
        <v>180</v>
      </c>
      <c r="J8" s="18" t="s">
        <v>181</v>
      </c>
      <c r="K8" s="18" t="s">
        <v>161</v>
      </c>
      <c r="L8" s="24" t="s">
        <v>182</v>
      </c>
      <c r="M8" s="425" t="s">
        <v>183</v>
      </c>
      <c r="N8" s="425" t="s">
        <v>184</v>
      </c>
      <c r="O8" s="425" t="s">
        <v>185</v>
      </c>
      <c r="P8" s="26" t="s">
        <v>162</v>
      </c>
      <c r="Q8" s="23" t="s">
        <v>163</v>
      </c>
      <c r="R8" s="22" t="s">
        <v>164</v>
      </c>
      <c r="S8" s="26"/>
      <c r="T8" s="465"/>
      <c r="U8" s="469"/>
      <c r="W8" s="46" t="s">
        <v>186</v>
      </c>
      <c r="X8" s="46" t="s">
        <v>161</v>
      </c>
      <c r="Y8" s="46" t="s">
        <v>162</v>
      </c>
      <c r="Z8" s="46" t="s">
        <v>187</v>
      </c>
      <c r="AA8" s="46" t="s">
        <v>166</v>
      </c>
    </row>
    <row r="9" spans="1:27" ht="24.95" customHeight="1">
      <c r="A9" s="44">
        <f>Seznam!B16</f>
        <v>1</v>
      </c>
      <c r="B9" s="2">
        <f>Seznam!C16</f>
        <v>0</v>
      </c>
      <c r="C9" s="9">
        <f>Seznam!D16</f>
        <v>0</v>
      </c>
      <c r="D9" s="45">
        <f>Seznam!E16</f>
        <v>0</v>
      </c>
      <c r="E9" s="45">
        <f>Seznam!F16</f>
        <v>0</v>
      </c>
      <c r="F9" s="9" t="str">
        <f t="shared" ref="F9:F14" si="0">IF($G$7="sestava bez náčiní","bez"," ")</f>
        <v>bez</v>
      </c>
      <c r="G9" s="306">
        <v>0</v>
      </c>
      <c r="H9" s="307"/>
      <c r="I9" s="308">
        <f t="shared" ref="I9:I15" si="1">IF($L$2&lt;3,"x",0)</f>
        <v>0</v>
      </c>
      <c r="J9" s="308" t="str">
        <f t="shared" ref="J9:J15" si="2">IF($L$2&lt;4,"x",0)</f>
        <v>x</v>
      </c>
      <c r="K9" s="34">
        <f t="shared" ref="K9:K15" si="3">IF($L$2=2,TRUNC(SUM(G9:J9)/2*1000)/1000,IF($L$2=3,TRUNC(SUM(G9:J9)/3*1000)/1000,IF($L$2=4,TRUNC(MEDIAN(G9:J9)*1000)/1000,"???")))</f>
        <v>0</v>
      </c>
      <c r="L9" s="309">
        <v>0</v>
      </c>
      <c r="M9" s="310"/>
      <c r="N9" s="308">
        <f t="shared" ref="N9:N15" si="4">IF($M$2&lt;3,"x",0)</f>
        <v>0</v>
      </c>
      <c r="O9" s="308" t="str">
        <f t="shared" ref="O9:O15" si="5">IF($M$2&lt;4,"x",0)</f>
        <v>x</v>
      </c>
      <c r="P9" s="34">
        <f t="shared" ref="P9:P15" si="6">IF($M$2=2,TRUNC(SUM(L9:M9)/2*1000)/1000,IF($M$2=3,TRUNC(SUM(L9:N9)/3*1000)/1000,IF($M$2=4,TRUNC(MEDIAN(L9:O9)*1000)/1000,"???")))</f>
        <v>0</v>
      </c>
      <c r="Q9" s="311"/>
      <c r="R9" s="27">
        <f t="shared" ref="R9:R15" si="7">K9+P9-Q9</f>
        <v>0</v>
      </c>
      <c r="S9" s="296" t="s">
        <v>189</v>
      </c>
      <c r="T9" s="25">
        <f t="shared" ref="T9:T15" si="8">RANK(R9,$R$9:$R$15)</f>
        <v>5</v>
      </c>
      <c r="U9" s="36" t="s">
        <v>189</v>
      </c>
      <c r="W9" s="47" t="str">
        <f t="shared" ref="W9:W15" si="9">F9</f>
        <v>bez</v>
      </c>
      <c r="X9" s="42">
        <f t="shared" ref="X9:X15" si="10">K9</f>
        <v>0</v>
      </c>
      <c r="Y9" s="42">
        <f t="shared" ref="Y9:Y15" si="11">P9</f>
        <v>0</v>
      </c>
      <c r="Z9" s="42">
        <f t="shared" ref="Z9:Z15" si="12">Q9</f>
        <v>0</v>
      </c>
      <c r="AA9" s="42">
        <f t="shared" ref="AA9:AA15" si="13">R9</f>
        <v>0</v>
      </c>
    </row>
    <row r="10" spans="1:27" ht="24.95" customHeight="1">
      <c r="A10" s="44">
        <f>Seznam!B17</f>
        <v>2</v>
      </c>
      <c r="B10" s="2" t="str">
        <f>Seznam!C17</f>
        <v>Tereza Kapustová</v>
      </c>
      <c r="C10" s="9">
        <f>Seznam!D17</f>
        <v>2008</v>
      </c>
      <c r="D10" s="45" t="str">
        <f>Seznam!E17</f>
        <v>TJ Jiskra Humpolec</v>
      </c>
      <c r="E10" s="45">
        <f>Seznam!F17</f>
        <v>0</v>
      </c>
      <c r="F10" s="9" t="str">
        <f t="shared" si="0"/>
        <v>bez</v>
      </c>
      <c r="G10" s="306">
        <v>0.7</v>
      </c>
      <c r="H10" s="307">
        <v>1.4</v>
      </c>
      <c r="I10" s="308">
        <v>1</v>
      </c>
      <c r="J10" s="308" t="str">
        <f t="shared" si="2"/>
        <v>x</v>
      </c>
      <c r="K10" s="34">
        <f t="shared" si="3"/>
        <v>1.0329999999999999</v>
      </c>
      <c r="L10" s="309">
        <v>5.0999999999999996</v>
      </c>
      <c r="M10" s="310">
        <v>5</v>
      </c>
      <c r="N10" s="308">
        <v>5</v>
      </c>
      <c r="O10" s="308" t="str">
        <f t="shared" si="5"/>
        <v>x</v>
      </c>
      <c r="P10" s="34">
        <f t="shared" si="6"/>
        <v>5.0330000000000004</v>
      </c>
      <c r="Q10" s="311"/>
      <c r="R10" s="27">
        <f t="shared" si="7"/>
        <v>6.0660000000000007</v>
      </c>
      <c r="S10" s="242" t="s">
        <v>189</v>
      </c>
      <c r="T10" s="25">
        <f t="shared" si="8"/>
        <v>4</v>
      </c>
      <c r="U10" s="36" t="s">
        <v>189</v>
      </c>
      <c r="W10" s="47" t="str">
        <f t="shared" si="9"/>
        <v>bez</v>
      </c>
      <c r="X10" s="42">
        <f t="shared" si="10"/>
        <v>1.0329999999999999</v>
      </c>
      <c r="Y10" s="42">
        <f t="shared" si="11"/>
        <v>5.0330000000000004</v>
      </c>
      <c r="Z10" s="42">
        <f t="shared" si="12"/>
        <v>0</v>
      </c>
      <c r="AA10" s="42">
        <f t="shared" si="13"/>
        <v>6.0660000000000007</v>
      </c>
    </row>
    <row r="11" spans="1:27" ht="24.95" customHeight="1">
      <c r="A11" s="44">
        <f>Seznam!B18</f>
        <v>3</v>
      </c>
      <c r="B11" s="2" t="str">
        <f>Seznam!C18</f>
        <v>Karin Králová</v>
      </c>
      <c r="C11" s="9">
        <f>Seznam!D18</f>
        <v>2008</v>
      </c>
      <c r="D11" s="45" t="str">
        <f>Seznam!E18</f>
        <v>RG Proactive Milevsko</v>
      </c>
      <c r="E11" s="45">
        <f>Seznam!F18</f>
        <v>0</v>
      </c>
      <c r="F11" s="9" t="str">
        <f t="shared" si="0"/>
        <v>bez</v>
      </c>
      <c r="G11" s="306">
        <v>2.2000000000000002</v>
      </c>
      <c r="H11" s="307">
        <v>1.2</v>
      </c>
      <c r="I11" s="308">
        <v>1.8</v>
      </c>
      <c r="J11" s="308" t="str">
        <f t="shared" si="2"/>
        <v>x</v>
      </c>
      <c r="K11" s="34">
        <f t="shared" si="3"/>
        <v>1.7330000000000001</v>
      </c>
      <c r="L11" s="309">
        <v>6.7</v>
      </c>
      <c r="M11" s="310">
        <v>5.9</v>
      </c>
      <c r="N11" s="308">
        <v>6.9</v>
      </c>
      <c r="O11" s="308" t="str">
        <f t="shared" si="5"/>
        <v>x</v>
      </c>
      <c r="P11" s="34">
        <f t="shared" si="6"/>
        <v>6.5</v>
      </c>
      <c r="Q11" s="311"/>
      <c r="R11" s="27">
        <f t="shared" si="7"/>
        <v>8.2330000000000005</v>
      </c>
      <c r="S11" s="242" t="s">
        <v>189</v>
      </c>
      <c r="T11" s="25">
        <f t="shared" si="8"/>
        <v>2</v>
      </c>
      <c r="U11" s="36" t="s">
        <v>189</v>
      </c>
      <c r="W11" s="47" t="str">
        <f t="shared" si="9"/>
        <v>bez</v>
      </c>
      <c r="X11" s="42">
        <f t="shared" si="10"/>
        <v>1.7330000000000001</v>
      </c>
      <c r="Y11" s="42">
        <f t="shared" si="11"/>
        <v>6.5</v>
      </c>
      <c r="Z11" s="42">
        <f t="shared" si="12"/>
        <v>0</v>
      </c>
      <c r="AA11" s="42">
        <f t="shared" si="13"/>
        <v>8.2330000000000005</v>
      </c>
    </row>
    <row r="12" spans="1:27" ht="24.95" customHeight="1">
      <c r="A12" s="230">
        <f>Seznam!B19</f>
        <v>4</v>
      </c>
      <c r="B12" s="231">
        <f>Seznam!C19</f>
        <v>0</v>
      </c>
      <c r="C12" s="232">
        <f>Seznam!D19</f>
        <v>2008</v>
      </c>
      <c r="D12" s="233">
        <f>Seznam!E19</f>
        <v>0</v>
      </c>
      <c r="E12" s="233">
        <f>Seznam!F19</f>
        <v>0</v>
      </c>
      <c r="F12" s="9" t="str">
        <f t="shared" si="0"/>
        <v>bez</v>
      </c>
      <c r="G12" s="306"/>
      <c r="H12" s="307"/>
      <c r="I12" s="308">
        <f t="shared" si="1"/>
        <v>0</v>
      </c>
      <c r="J12" s="308" t="str">
        <f t="shared" si="2"/>
        <v>x</v>
      </c>
      <c r="K12" s="34">
        <f t="shared" si="3"/>
        <v>0</v>
      </c>
      <c r="L12" s="309">
        <v>0</v>
      </c>
      <c r="M12" s="310"/>
      <c r="N12" s="308">
        <f t="shared" si="4"/>
        <v>0</v>
      </c>
      <c r="O12" s="308" t="str">
        <f t="shared" si="5"/>
        <v>x</v>
      </c>
      <c r="P12" s="34">
        <f t="shared" si="6"/>
        <v>0</v>
      </c>
      <c r="Q12" s="311"/>
      <c r="R12" s="27">
        <f t="shared" si="7"/>
        <v>0</v>
      </c>
      <c r="S12" s="242" t="s">
        <v>189</v>
      </c>
      <c r="T12" s="25">
        <f t="shared" si="8"/>
        <v>5</v>
      </c>
      <c r="U12" s="36" t="s">
        <v>189</v>
      </c>
      <c r="W12" s="47" t="str">
        <f t="shared" si="9"/>
        <v>bez</v>
      </c>
      <c r="X12" s="42">
        <f t="shared" si="10"/>
        <v>0</v>
      </c>
      <c r="Y12" s="42">
        <f t="shared" si="11"/>
        <v>0</v>
      </c>
      <c r="Z12" s="42">
        <f t="shared" si="12"/>
        <v>0</v>
      </c>
      <c r="AA12" s="42">
        <f t="shared" si="13"/>
        <v>0</v>
      </c>
    </row>
    <row r="13" spans="1:27" ht="24.95" customHeight="1">
      <c r="A13" s="230">
        <f>Seznam!B20</f>
        <v>5</v>
      </c>
      <c r="B13" s="231" t="str">
        <f>Seznam!C20</f>
        <v>Karolína Říhová</v>
      </c>
      <c r="C13" s="232">
        <f>Seznam!D20</f>
        <v>2008</v>
      </c>
      <c r="D13" s="233" t="str">
        <f>Seznam!E20</f>
        <v>SKMG Máj České Budějovice</v>
      </c>
      <c r="E13" s="233">
        <f>Seznam!F20</f>
        <v>0</v>
      </c>
      <c r="F13" s="9" t="str">
        <f t="shared" si="0"/>
        <v>bez</v>
      </c>
      <c r="G13" s="306">
        <v>1.4</v>
      </c>
      <c r="H13" s="307">
        <v>1.4</v>
      </c>
      <c r="I13" s="308">
        <v>1.2</v>
      </c>
      <c r="J13" s="308" t="str">
        <f t="shared" si="2"/>
        <v>x</v>
      </c>
      <c r="K13" s="34">
        <f t="shared" si="3"/>
        <v>1.333</v>
      </c>
      <c r="L13" s="309">
        <v>6.3</v>
      </c>
      <c r="M13" s="310">
        <v>5.8</v>
      </c>
      <c r="N13" s="308">
        <v>6.1</v>
      </c>
      <c r="O13" s="308" t="str">
        <f t="shared" si="5"/>
        <v>x</v>
      </c>
      <c r="P13" s="34">
        <f t="shared" si="6"/>
        <v>6.0659999999999998</v>
      </c>
      <c r="Q13" s="311"/>
      <c r="R13" s="27">
        <f t="shared" si="7"/>
        <v>7.399</v>
      </c>
      <c r="S13" s="242" t="s">
        <v>189</v>
      </c>
      <c r="T13" s="25">
        <f t="shared" si="8"/>
        <v>3</v>
      </c>
      <c r="U13" s="36" t="s">
        <v>189</v>
      </c>
      <c r="W13" s="47" t="str">
        <f t="shared" si="9"/>
        <v>bez</v>
      </c>
      <c r="X13" s="42">
        <f t="shared" si="10"/>
        <v>1.333</v>
      </c>
      <c r="Y13" s="42">
        <f t="shared" si="11"/>
        <v>6.0659999999999998</v>
      </c>
      <c r="Z13" s="42">
        <f t="shared" si="12"/>
        <v>0</v>
      </c>
      <c r="AA13" s="42">
        <f t="shared" si="13"/>
        <v>7.399</v>
      </c>
    </row>
    <row r="14" spans="1:27" ht="24.95" customHeight="1">
      <c r="A14" s="230">
        <f>Seznam!B21</f>
        <v>6</v>
      </c>
      <c r="B14" s="231" t="str">
        <f>Seznam!C21</f>
        <v>Aneta Šimáková</v>
      </c>
      <c r="C14" s="232">
        <f>Seznam!D21</f>
        <v>2008</v>
      </c>
      <c r="D14" s="233" t="str">
        <f>Seznam!E21</f>
        <v>RG Proactive Milevsko</v>
      </c>
      <c r="E14" s="233">
        <f>Seznam!F21</f>
        <v>0</v>
      </c>
      <c r="F14" s="9" t="str">
        <f t="shared" si="0"/>
        <v>bez</v>
      </c>
      <c r="G14" s="306">
        <v>1.7</v>
      </c>
      <c r="H14" s="307">
        <v>2</v>
      </c>
      <c r="I14" s="308">
        <v>1.6</v>
      </c>
      <c r="J14" s="308" t="str">
        <f t="shared" si="2"/>
        <v>x</v>
      </c>
      <c r="K14" s="34">
        <f>IF($L$2=2,TRUNC(SUM(G14:J14)/2*1000)/1000,IF($L$2=3,TRUNC(SUM(G14:J14)/3*1000)/1000,IF($L$2=4,TRUNC(MEDIAN(G14:J14)*1000)/1000,"???")))</f>
        <v>1.766</v>
      </c>
      <c r="L14" s="309">
        <v>6.8</v>
      </c>
      <c r="M14" s="310">
        <v>6.2</v>
      </c>
      <c r="N14" s="308">
        <v>7.2</v>
      </c>
      <c r="O14" s="308" t="str">
        <f t="shared" si="5"/>
        <v>x</v>
      </c>
      <c r="P14" s="34">
        <f>IF($M$2=2,TRUNC(SUM(L14:M14)/2*1000)/1000,IF($M$2=3,TRUNC(SUM(L14:N14)/3*1000)/1000,IF($M$2=4,TRUNC(MEDIAN(L14:O14)*1000)/1000,"???")))</f>
        <v>6.7329999999999997</v>
      </c>
      <c r="Q14" s="311"/>
      <c r="R14" s="27">
        <f>K14+P14-Q14</f>
        <v>8.4989999999999988</v>
      </c>
      <c r="S14" s="242" t="s">
        <v>189</v>
      </c>
      <c r="T14" s="25">
        <f t="shared" si="8"/>
        <v>1</v>
      </c>
      <c r="U14" s="36" t="s">
        <v>189</v>
      </c>
      <c r="W14" s="47" t="str">
        <f>F14</f>
        <v>bez</v>
      </c>
      <c r="X14" s="42">
        <f>K14</f>
        <v>1.766</v>
      </c>
      <c r="Y14" s="42">
        <f>P14</f>
        <v>6.7329999999999997</v>
      </c>
      <c r="Z14" s="42">
        <f>Q14</f>
        <v>0</v>
      </c>
      <c r="AA14" s="42">
        <f>R14</f>
        <v>8.4989999999999988</v>
      </c>
    </row>
    <row r="15" spans="1:27" ht="24.95" customHeight="1">
      <c r="A15" s="230"/>
      <c r="B15" s="231"/>
      <c r="C15" s="232"/>
      <c r="D15" s="233"/>
      <c r="E15" s="233"/>
      <c r="F15" s="232"/>
      <c r="G15" s="43">
        <v>0</v>
      </c>
      <c r="H15" s="15"/>
      <c r="I15" s="37">
        <f t="shared" si="1"/>
        <v>0</v>
      </c>
      <c r="J15" s="37" t="str">
        <f t="shared" si="2"/>
        <v>x</v>
      </c>
      <c r="K15" s="34">
        <f t="shared" si="3"/>
        <v>0</v>
      </c>
      <c r="L15" s="17">
        <v>0</v>
      </c>
      <c r="M15" s="16"/>
      <c r="N15" s="37">
        <f t="shared" si="4"/>
        <v>0</v>
      </c>
      <c r="O15" s="37" t="str">
        <f t="shared" si="5"/>
        <v>x</v>
      </c>
      <c r="P15" s="34">
        <f t="shared" si="6"/>
        <v>0</v>
      </c>
      <c r="Q15" s="21"/>
      <c r="R15" s="27">
        <f t="shared" si="7"/>
        <v>0</v>
      </c>
      <c r="S15" s="242" t="s">
        <v>189</v>
      </c>
      <c r="T15" s="234">
        <f t="shared" si="8"/>
        <v>5</v>
      </c>
      <c r="U15" s="36" t="s">
        <v>189</v>
      </c>
      <c r="W15" s="47">
        <f t="shared" si="9"/>
        <v>0</v>
      </c>
      <c r="X15" s="42">
        <f t="shared" si="10"/>
        <v>0</v>
      </c>
      <c r="Y15" s="42">
        <f t="shared" si="11"/>
        <v>0</v>
      </c>
      <c r="Z15" s="42">
        <f t="shared" si="12"/>
        <v>0</v>
      </c>
      <c r="AA15" s="42">
        <f t="shared" si="13"/>
        <v>0</v>
      </c>
    </row>
    <row r="16" spans="1:27" s="241" customFormat="1" ht="16.5" thickBot="1">
      <c r="A16" s="236"/>
      <c r="B16" s="236"/>
      <c r="C16" s="238"/>
      <c r="D16" s="236"/>
      <c r="E16" s="236"/>
      <c r="F16" s="237"/>
      <c r="G16" s="239">
        <v>0</v>
      </c>
      <c r="H16" s="239"/>
      <c r="I16" s="239"/>
      <c r="J16" s="239"/>
      <c r="K16" s="240">
        <f>SUM(G16:J16)/2</f>
        <v>0</v>
      </c>
      <c r="L16" s="297">
        <v>0</v>
      </c>
      <c r="M16" s="297"/>
      <c r="N16" s="297"/>
      <c r="O16" s="297"/>
      <c r="P16" s="240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</row>
    <row r="17" spans="1:28" ht="16.5" customHeight="1">
      <c r="A17" s="458" t="s">
        <v>159</v>
      </c>
      <c r="B17" s="460" t="s">
        <v>6</v>
      </c>
      <c r="C17" s="462" t="s">
        <v>3</v>
      </c>
      <c r="D17" s="460" t="s">
        <v>4</v>
      </c>
      <c r="E17" s="456" t="s">
        <v>5</v>
      </c>
      <c r="F17" s="456" t="s">
        <v>177</v>
      </c>
      <c r="G17" s="29" t="str">
        <f>Kat4S2</f>
        <v>sestava s libovolným náčiním</v>
      </c>
      <c r="H17" s="28"/>
      <c r="I17" s="28"/>
      <c r="J17" s="28"/>
      <c r="K17" s="28"/>
      <c r="L17" s="30"/>
      <c r="M17" s="30"/>
      <c r="N17" s="30"/>
      <c r="O17" s="30"/>
      <c r="P17" s="30"/>
      <c r="Q17" s="20">
        <v>0</v>
      </c>
      <c r="R17" s="31">
        <v>0</v>
      </c>
      <c r="S17" s="235"/>
      <c r="T17" s="464" t="s">
        <v>191</v>
      </c>
      <c r="U17" s="454" t="s">
        <v>192</v>
      </c>
    </row>
    <row r="18" spans="1:28" ht="16.5" customHeight="1" thickBot="1">
      <c r="A18" s="459">
        <v>0</v>
      </c>
      <c r="B18" s="461">
        <v>0</v>
      </c>
      <c r="C18" s="463">
        <v>0</v>
      </c>
      <c r="D18" s="461">
        <v>0</v>
      </c>
      <c r="E18" s="457">
        <v>0</v>
      </c>
      <c r="F18" s="457">
        <v>0</v>
      </c>
      <c r="G18" s="18" t="s">
        <v>176</v>
      </c>
      <c r="H18" s="18" t="s">
        <v>190</v>
      </c>
      <c r="I18" s="18" t="s">
        <v>180</v>
      </c>
      <c r="J18" s="18" t="s">
        <v>181</v>
      </c>
      <c r="K18" s="18" t="s">
        <v>161</v>
      </c>
      <c r="L18" s="24" t="s">
        <v>182</v>
      </c>
      <c r="M18" s="425" t="s">
        <v>183</v>
      </c>
      <c r="N18" s="425" t="s">
        <v>184</v>
      </c>
      <c r="O18" s="425" t="s">
        <v>185</v>
      </c>
      <c r="P18" s="26" t="s">
        <v>162</v>
      </c>
      <c r="Q18" s="23" t="s">
        <v>163</v>
      </c>
      <c r="R18" s="22" t="s">
        <v>164</v>
      </c>
      <c r="S18" s="26" t="s">
        <v>166</v>
      </c>
      <c r="T18" s="465"/>
      <c r="U18" s="455"/>
      <c r="W18" s="46" t="s">
        <v>186</v>
      </c>
      <c r="X18" s="46" t="s">
        <v>161</v>
      </c>
      <c r="Y18" s="46" t="s">
        <v>162</v>
      </c>
      <c r="Z18" s="46" t="s">
        <v>187</v>
      </c>
      <c r="AA18" s="46" t="s">
        <v>166</v>
      </c>
      <c r="AB18" s="46" t="s">
        <v>164</v>
      </c>
    </row>
    <row r="19" spans="1:28" ht="24.95" customHeight="1">
      <c r="A19" s="44">
        <f>Seznam!B16</f>
        <v>1</v>
      </c>
      <c r="B19" s="2">
        <f>Seznam!C16</f>
        <v>0</v>
      </c>
      <c r="C19" s="9">
        <f>Seznam!D16</f>
        <v>0</v>
      </c>
      <c r="D19" s="45">
        <f>Seznam!E16</f>
        <v>0</v>
      </c>
      <c r="E19" s="45">
        <f>Seznam!F16</f>
        <v>0</v>
      </c>
      <c r="F19" s="313" t="str">
        <f t="shared" ref="F19:F24" si="14">IF($G$17="sestava bez náčiní","bez"," ")</f>
        <v xml:space="preserve"> </v>
      </c>
      <c r="G19" s="306">
        <v>0</v>
      </c>
      <c r="H19" s="307"/>
      <c r="I19" s="308">
        <f t="shared" ref="I19:I25" si="15">IF($L$2&lt;3,"x",0)</f>
        <v>0</v>
      </c>
      <c r="J19" s="308" t="str">
        <f t="shared" ref="J19:J25" si="16">IF($L$2&lt;4,"x",0)</f>
        <v>x</v>
      </c>
      <c r="K19" s="34">
        <f t="shared" ref="K19:K25" si="17">IF($L$2=2,TRUNC(SUM(G19:J19)/2*1000)/1000,IF($L$2=3,TRUNC(SUM(G19:J19)/3*1000)/1000,IF($L$2=4,TRUNC(MEDIAN(G19:J19)*1000)/1000,"???")))</f>
        <v>0</v>
      </c>
      <c r="L19" s="309">
        <v>0</v>
      </c>
      <c r="M19" s="310"/>
      <c r="N19" s="308">
        <f t="shared" ref="N19:N25" si="18">IF($M$2&lt;3,"x",0)</f>
        <v>0</v>
      </c>
      <c r="O19" s="308" t="str">
        <f t="shared" ref="O19:O25" si="19">IF($M$2&lt;4,"x",0)</f>
        <v>x</v>
      </c>
      <c r="P19" s="34">
        <f t="shared" ref="P19:P25" si="20">IF($M$2=2,TRUNC(SUM(L19:M19)/2*1000)/1000,IF($M$2=3,TRUNC(SUM(L19:N19)/3*1000)/1000,IF($M$2=4,TRUNC(MEDIAN(L19:O19)*1000)/1000,"???")))</f>
        <v>0</v>
      </c>
      <c r="Q19" s="311"/>
      <c r="R19" s="27">
        <f t="shared" ref="R19:R25" si="21">K19+P19-Q19</f>
        <v>0</v>
      </c>
      <c r="S19" s="35">
        <f t="shared" ref="S19:S25" si="22">R9+R19</f>
        <v>0</v>
      </c>
      <c r="T19" s="25">
        <f t="shared" ref="T19:T25" si="23">RANK(R19,$R$19:$R$25)</f>
        <v>5</v>
      </c>
      <c r="U19" s="36">
        <f t="shared" ref="U19:U25" si="24">RANK(S19,$S$19:$S$25)</f>
        <v>5</v>
      </c>
      <c r="W19" s="47" t="str">
        <f t="shared" ref="W19:W23" si="25">F19</f>
        <v xml:space="preserve"> </v>
      </c>
      <c r="X19" s="42">
        <f t="shared" ref="X19:X23" si="26">K19</f>
        <v>0</v>
      </c>
      <c r="Y19" s="42">
        <f t="shared" ref="Y19:Y23" si="27">P19</f>
        <v>0</v>
      </c>
      <c r="Z19" s="42">
        <f t="shared" ref="Z19:Z23" si="28">Q19</f>
        <v>0</v>
      </c>
      <c r="AA19" s="42">
        <f t="shared" ref="AA19:AA23" si="29">R19</f>
        <v>0</v>
      </c>
      <c r="AB19" s="42">
        <f t="shared" ref="AB19:AB23" si="30">S19</f>
        <v>0</v>
      </c>
    </row>
    <row r="20" spans="1:28" ht="24.95" customHeight="1">
      <c r="A20" s="44">
        <f>Seznam!B17</f>
        <v>2</v>
      </c>
      <c r="B20" s="2" t="str">
        <f>Seznam!C17</f>
        <v>Tereza Kapustová</v>
      </c>
      <c r="C20" s="9">
        <f>Seznam!D17</f>
        <v>2008</v>
      </c>
      <c r="D20" s="45" t="str">
        <f>Seznam!E17</f>
        <v>TJ Jiskra Humpolec</v>
      </c>
      <c r="E20" s="45">
        <f>Seznam!F17</f>
        <v>0</v>
      </c>
      <c r="F20" s="313" t="str">
        <f t="shared" si="14"/>
        <v xml:space="preserve"> </v>
      </c>
      <c r="G20" s="306">
        <v>0.4</v>
      </c>
      <c r="H20" s="307">
        <v>0.9</v>
      </c>
      <c r="I20" s="308">
        <v>0.4</v>
      </c>
      <c r="J20" s="308" t="str">
        <f t="shared" si="16"/>
        <v>x</v>
      </c>
      <c r="K20" s="34">
        <f t="shared" si="17"/>
        <v>0.56599999999999995</v>
      </c>
      <c r="L20" s="309">
        <v>5.3</v>
      </c>
      <c r="M20" s="310">
        <v>4.7</v>
      </c>
      <c r="N20" s="308">
        <v>4.5999999999999996</v>
      </c>
      <c r="O20" s="308" t="str">
        <f t="shared" si="19"/>
        <v>x</v>
      </c>
      <c r="P20" s="34">
        <f t="shared" si="20"/>
        <v>4.8659999999999997</v>
      </c>
      <c r="Q20" s="311"/>
      <c r="R20" s="27">
        <f t="shared" si="21"/>
        <v>5.4319999999999995</v>
      </c>
      <c r="S20" s="35">
        <f t="shared" si="22"/>
        <v>11.498000000000001</v>
      </c>
      <c r="T20" s="25">
        <f t="shared" si="23"/>
        <v>4</v>
      </c>
      <c r="U20" s="36">
        <f t="shared" si="24"/>
        <v>4</v>
      </c>
      <c r="W20" s="47" t="str">
        <f t="shared" si="25"/>
        <v xml:space="preserve"> </v>
      </c>
      <c r="X20" s="42">
        <f t="shared" si="26"/>
        <v>0.56599999999999995</v>
      </c>
      <c r="Y20" s="42">
        <f t="shared" si="27"/>
        <v>4.8659999999999997</v>
      </c>
      <c r="Z20" s="42">
        <f t="shared" si="28"/>
        <v>0</v>
      </c>
      <c r="AA20" s="42">
        <f t="shared" si="29"/>
        <v>5.4319999999999995</v>
      </c>
      <c r="AB20" s="42">
        <f t="shared" si="30"/>
        <v>11.498000000000001</v>
      </c>
    </row>
    <row r="21" spans="1:28" ht="24.95" customHeight="1">
      <c r="A21" s="44">
        <f>Seznam!B18</f>
        <v>3</v>
      </c>
      <c r="B21" s="2" t="str">
        <f>Seznam!C18</f>
        <v>Karin Králová</v>
      </c>
      <c r="C21" s="9">
        <f>Seznam!D18</f>
        <v>2008</v>
      </c>
      <c r="D21" s="45" t="str">
        <f>Seznam!E18</f>
        <v>RG Proactive Milevsko</v>
      </c>
      <c r="E21" s="45">
        <f>Seznam!F18</f>
        <v>0</v>
      </c>
      <c r="F21" s="313" t="str">
        <f t="shared" si="14"/>
        <v xml:space="preserve"> </v>
      </c>
      <c r="G21" s="306">
        <v>1.4</v>
      </c>
      <c r="H21" s="307">
        <v>0.9</v>
      </c>
      <c r="I21" s="308">
        <v>0.7</v>
      </c>
      <c r="J21" s="308" t="str">
        <f t="shared" si="16"/>
        <v>x</v>
      </c>
      <c r="K21" s="34">
        <f t="shared" si="17"/>
        <v>1</v>
      </c>
      <c r="L21" s="309">
        <v>5.0999999999999996</v>
      </c>
      <c r="M21" s="310">
        <v>4.5</v>
      </c>
      <c r="N21" s="308">
        <v>5.0999999999999996</v>
      </c>
      <c r="O21" s="308" t="str">
        <f t="shared" si="19"/>
        <v>x</v>
      </c>
      <c r="P21" s="34">
        <f t="shared" si="20"/>
        <v>4.9000000000000004</v>
      </c>
      <c r="Q21" s="311"/>
      <c r="R21" s="27">
        <f t="shared" si="21"/>
        <v>5.9</v>
      </c>
      <c r="S21" s="35">
        <f t="shared" si="22"/>
        <v>14.133000000000001</v>
      </c>
      <c r="T21" s="25">
        <f t="shared" si="23"/>
        <v>3</v>
      </c>
      <c r="U21" s="36">
        <f t="shared" si="24"/>
        <v>2</v>
      </c>
      <c r="W21" s="47" t="str">
        <f t="shared" si="25"/>
        <v xml:space="preserve"> </v>
      </c>
      <c r="X21" s="42">
        <f t="shared" si="26"/>
        <v>1</v>
      </c>
      <c r="Y21" s="42">
        <f t="shared" si="27"/>
        <v>4.9000000000000004</v>
      </c>
      <c r="Z21" s="42">
        <f t="shared" si="28"/>
        <v>0</v>
      </c>
      <c r="AA21" s="42">
        <f t="shared" si="29"/>
        <v>5.9</v>
      </c>
      <c r="AB21" s="42">
        <f t="shared" si="30"/>
        <v>14.133000000000001</v>
      </c>
    </row>
    <row r="22" spans="1:28" ht="24.95" customHeight="1">
      <c r="A22" s="44">
        <f>Seznam!B19</f>
        <v>4</v>
      </c>
      <c r="B22" s="2">
        <f>Seznam!C19</f>
        <v>0</v>
      </c>
      <c r="C22" s="9">
        <f>Seznam!D19</f>
        <v>2008</v>
      </c>
      <c r="D22" s="45">
        <f>Seznam!E19</f>
        <v>0</v>
      </c>
      <c r="E22" s="45">
        <f>Seznam!F19</f>
        <v>0</v>
      </c>
      <c r="F22" s="313" t="str">
        <f t="shared" si="14"/>
        <v xml:space="preserve"> </v>
      </c>
      <c r="G22" s="306"/>
      <c r="H22" s="307"/>
      <c r="I22" s="308">
        <f t="shared" si="15"/>
        <v>0</v>
      </c>
      <c r="J22" s="308" t="str">
        <f t="shared" si="16"/>
        <v>x</v>
      </c>
      <c r="K22" s="34">
        <f t="shared" si="17"/>
        <v>0</v>
      </c>
      <c r="L22" s="309">
        <v>0</v>
      </c>
      <c r="M22" s="310"/>
      <c r="N22" s="308">
        <f t="shared" si="18"/>
        <v>0</v>
      </c>
      <c r="O22" s="308" t="str">
        <f t="shared" si="19"/>
        <v>x</v>
      </c>
      <c r="P22" s="34">
        <f t="shared" si="20"/>
        <v>0</v>
      </c>
      <c r="Q22" s="311"/>
      <c r="R22" s="27">
        <f t="shared" si="21"/>
        <v>0</v>
      </c>
      <c r="S22" s="35">
        <f t="shared" si="22"/>
        <v>0</v>
      </c>
      <c r="T22" s="25">
        <f t="shared" si="23"/>
        <v>5</v>
      </c>
      <c r="U22" s="36">
        <f t="shared" si="24"/>
        <v>5</v>
      </c>
      <c r="W22" s="47" t="str">
        <f t="shared" si="25"/>
        <v xml:space="preserve"> </v>
      </c>
      <c r="X22" s="42">
        <f t="shared" si="26"/>
        <v>0</v>
      </c>
      <c r="Y22" s="42">
        <f t="shared" si="27"/>
        <v>0</v>
      </c>
      <c r="Z22" s="42">
        <f t="shared" si="28"/>
        <v>0</v>
      </c>
      <c r="AA22" s="42">
        <f t="shared" si="29"/>
        <v>0</v>
      </c>
      <c r="AB22" s="42">
        <f t="shared" si="30"/>
        <v>0</v>
      </c>
    </row>
    <row r="23" spans="1:28" ht="24.95" customHeight="1">
      <c r="A23" s="44">
        <f>Seznam!B20</f>
        <v>5</v>
      </c>
      <c r="B23" s="2" t="str">
        <f>Seznam!C20</f>
        <v>Karolína Říhová</v>
      </c>
      <c r="C23" s="9">
        <f>Seznam!D20</f>
        <v>2008</v>
      </c>
      <c r="D23" s="45" t="str">
        <f>Seznam!E20</f>
        <v>SKMG Máj České Budějovice</v>
      </c>
      <c r="E23" s="45">
        <f>Seznam!F20</f>
        <v>0</v>
      </c>
      <c r="F23" s="313" t="str">
        <f t="shared" si="14"/>
        <v xml:space="preserve"> </v>
      </c>
      <c r="G23" s="306">
        <v>0.7</v>
      </c>
      <c r="H23" s="307">
        <v>1.5</v>
      </c>
      <c r="I23" s="308">
        <v>1.6</v>
      </c>
      <c r="J23" s="308" t="str">
        <f t="shared" si="16"/>
        <v>x</v>
      </c>
      <c r="K23" s="34">
        <f t="shared" si="17"/>
        <v>1.266</v>
      </c>
      <c r="L23" s="309">
        <v>5</v>
      </c>
      <c r="M23" s="310">
        <v>4.8</v>
      </c>
      <c r="N23" s="308">
        <v>4.9000000000000004</v>
      </c>
      <c r="O23" s="308" t="str">
        <f t="shared" si="19"/>
        <v>x</v>
      </c>
      <c r="P23" s="34">
        <f t="shared" si="20"/>
        <v>4.9000000000000004</v>
      </c>
      <c r="Q23" s="311"/>
      <c r="R23" s="27">
        <f t="shared" si="21"/>
        <v>6.1660000000000004</v>
      </c>
      <c r="S23" s="35">
        <f t="shared" si="22"/>
        <v>13.565000000000001</v>
      </c>
      <c r="T23" s="25">
        <f t="shared" si="23"/>
        <v>2</v>
      </c>
      <c r="U23" s="36">
        <f t="shared" si="24"/>
        <v>3</v>
      </c>
      <c r="W23" s="47" t="str">
        <f t="shared" si="25"/>
        <v xml:space="preserve"> </v>
      </c>
      <c r="X23" s="42">
        <f t="shared" si="26"/>
        <v>1.266</v>
      </c>
      <c r="Y23" s="42">
        <f t="shared" si="27"/>
        <v>4.9000000000000004</v>
      </c>
      <c r="Z23" s="42">
        <f t="shared" si="28"/>
        <v>0</v>
      </c>
      <c r="AA23" s="42">
        <f t="shared" si="29"/>
        <v>6.1660000000000004</v>
      </c>
      <c r="AB23" s="42">
        <f t="shared" si="30"/>
        <v>13.565000000000001</v>
      </c>
    </row>
    <row r="24" spans="1:28" ht="24.95" customHeight="1">
      <c r="A24" s="44">
        <f>Seznam!B21</f>
        <v>6</v>
      </c>
      <c r="B24" s="2" t="str">
        <f>Seznam!C21</f>
        <v>Aneta Šimáková</v>
      </c>
      <c r="C24" s="9">
        <f>Seznam!D21</f>
        <v>2008</v>
      </c>
      <c r="D24" s="45" t="str">
        <f>Seznam!E21</f>
        <v>RG Proactive Milevsko</v>
      </c>
      <c r="E24" s="45">
        <f>Seznam!F21</f>
        <v>0</v>
      </c>
      <c r="F24" s="313" t="str">
        <f t="shared" si="14"/>
        <v xml:space="preserve"> </v>
      </c>
      <c r="G24" s="306">
        <v>1.6</v>
      </c>
      <c r="H24" s="307">
        <v>1.3</v>
      </c>
      <c r="I24" s="308">
        <v>1.6</v>
      </c>
      <c r="J24" s="308" t="str">
        <f t="shared" si="16"/>
        <v>x</v>
      </c>
      <c r="K24" s="34">
        <f t="shared" si="17"/>
        <v>1.5</v>
      </c>
      <c r="L24" s="309">
        <v>5.7</v>
      </c>
      <c r="M24" s="310">
        <v>5</v>
      </c>
      <c r="N24" s="308">
        <v>6.5</v>
      </c>
      <c r="O24" s="308" t="str">
        <f t="shared" si="19"/>
        <v>x</v>
      </c>
      <c r="P24" s="34">
        <f t="shared" si="20"/>
        <v>5.7329999999999997</v>
      </c>
      <c r="Q24" s="311"/>
      <c r="R24" s="27">
        <f t="shared" si="21"/>
        <v>7.2329999999999997</v>
      </c>
      <c r="S24" s="35">
        <f t="shared" si="22"/>
        <v>15.731999999999999</v>
      </c>
      <c r="T24" s="25">
        <f t="shared" si="23"/>
        <v>1</v>
      </c>
      <c r="U24" s="36">
        <f t="shared" si="24"/>
        <v>1</v>
      </c>
      <c r="W24" s="47" t="str">
        <f>F24</f>
        <v xml:space="preserve"> </v>
      </c>
      <c r="X24" s="42">
        <f>K24</f>
        <v>1.5</v>
      </c>
      <c r="Y24" s="42">
        <f t="shared" ref="Y24:AB25" si="31">P24</f>
        <v>5.7329999999999997</v>
      </c>
      <c r="Z24" s="42">
        <f t="shared" si="31"/>
        <v>0</v>
      </c>
      <c r="AA24" s="42">
        <f t="shared" si="31"/>
        <v>7.2329999999999997</v>
      </c>
      <c r="AB24" s="42">
        <f t="shared" si="31"/>
        <v>15.731999999999999</v>
      </c>
    </row>
    <row r="25" spans="1:28" ht="24.95" customHeight="1">
      <c r="A25" s="44"/>
      <c r="B25" s="2"/>
      <c r="C25" s="9"/>
      <c r="D25" s="45"/>
      <c r="E25" s="45"/>
      <c r="F25" s="9"/>
      <c r="G25" s="43">
        <v>0</v>
      </c>
      <c r="H25" s="15"/>
      <c r="I25" s="37">
        <f t="shared" si="15"/>
        <v>0</v>
      </c>
      <c r="J25" s="37" t="str">
        <f t="shared" si="16"/>
        <v>x</v>
      </c>
      <c r="K25" s="34">
        <f t="shared" si="17"/>
        <v>0</v>
      </c>
      <c r="L25" s="17">
        <v>0</v>
      </c>
      <c r="M25" s="16"/>
      <c r="N25" s="37">
        <f t="shared" si="18"/>
        <v>0</v>
      </c>
      <c r="O25" s="37" t="str">
        <f t="shared" si="19"/>
        <v>x</v>
      </c>
      <c r="P25" s="34">
        <f t="shared" si="20"/>
        <v>0</v>
      </c>
      <c r="Q25" s="21"/>
      <c r="R25" s="27">
        <f t="shared" si="21"/>
        <v>0</v>
      </c>
      <c r="S25" s="35">
        <f t="shared" si="22"/>
        <v>0</v>
      </c>
      <c r="T25" s="25">
        <f t="shared" si="23"/>
        <v>5</v>
      </c>
      <c r="U25" s="36">
        <f t="shared" si="24"/>
        <v>5</v>
      </c>
      <c r="W25" s="47">
        <f>F25</f>
        <v>0</v>
      </c>
      <c r="X25" s="42">
        <f>K25</f>
        <v>0</v>
      </c>
      <c r="Y25" s="42">
        <f t="shared" si="31"/>
        <v>0</v>
      </c>
      <c r="Z25" s="42">
        <f t="shared" si="31"/>
        <v>0</v>
      </c>
      <c r="AA25" s="42">
        <f t="shared" si="31"/>
        <v>0</v>
      </c>
      <c r="AB25" s="42">
        <f t="shared" si="31"/>
        <v>0</v>
      </c>
    </row>
  </sheetData>
  <mergeCells count="16">
    <mergeCell ref="T17:T18"/>
    <mergeCell ref="U17:U18"/>
    <mergeCell ref="A17:A18"/>
    <mergeCell ref="B17:B18"/>
    <mergeCell ref="C17:C18"/>
    <mergeCell ref="D17:D18"/>
    <mergeCell ref="E17:E18"/>
    <mergeCell ref="F17:F18"/>
    <mergeCell ref="U7:U8"/>
    <mergeCell ref="F7:F8"/>
    <mergeCell ref="T7:T8"/>
    <mergeCell ref="A7:A8"/>
    <mergeCell ref="B7:B8"/>
    <mergeCell ref="C7:C8"/>
    <mergeCell ref="D7:D8"/>
    <mergeCell ref="E7:E8"/>
  </mergeCells>
  <phoneticPr fontId="12" type="noConversion"/>
  <printOptions horizontalCentered="1"/>
  <pageMargins left="0.39370078740157483" right="0.39370078740157483" top="0.78740157480314965" bottom="0.39370078740157483" header="0" footer="0"/>
  <pageSetup paperSize="9" scale="6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1"/>
  <sheetViews>
    <sheetView showZeros="0" topLeftCell="A13" zoomScale="75" workbookViewId="0">
      <selection activeCell="A9" sqref="A9"/>
    </sheetView>
  </sheetViews>
  <sheetFormatPr defaultRowHeight="12.75"/>
  <cols>
    <col min="1" max="1" width="10.7109375" customWidth="1"/>
    <col min="2" max="2" width="25" bestFit="1" customWidth="1"/>
    <col min="3" max="3" width="7.140625" style="5" hidden="1" customWidth="1"/>
    <col min="4" max="4" width="30" style="14" customWidth="1"/>
    <col min="5" max="5" width="5.28515625" style="14" hidden="1" customWidth="1"/>
    <col min="6" max="6" width="7.7109375" style="7" customWidth="1"/>
    <col min="7" max="10" width="5.7109375" style="7" customWidth="1"/>
    <col min="11" max="11" width="7.140625" style="7" bestFit="1" customWidth="1"/>
    <col min="12" max="15" width="5.7109375" customWidth="1"/>
    <col min="16" max="16" width="8.7109375" customWidth="1"/>
    <col min="17" max="17" width="6.7109375" bestFit="1" customWidth="1"/>
    <col min="18" max="18" width="12.5703125" bestFit="1" customWidth="1"/>
    <col min="19" max="19" width="9.42578125" customWidth="1"/>
    <col min="20" max="20" width="13.7109375" customWidth="1"/>
    <col min="21" max="21" width="16.85546875" bestFit="1" customWidth="1"/>
  </cols>
  <sheetData>
    <row r="1" spans="1:27" ht="22.5">
      <c r="A1" s="6" t="s">
        <v>174</v>
      </c>
      <c r="B1" s="1"/>
      <c r="C1" s="4"/>
      <c r="D1" s="8"/>
      <c r="E1" s="8"/>
      <c r="F1" s="4"/>
      <c r="G1" s="12"/>
      <c r="H1" s="10"/>
      <c r="I1" s="10"/>
      <c r="J1" s="10"/>
      <c r="K1" s="10"/>
      <c r="L1" s="229" t="s">
        <v>161</v>
      </c>
      <c r="M1" s="229" t="s">
        <v>162</v>
      </c>
      <c r="N1" s="295"/>
      <c r="O1" s="295"/>
      <c r="P1" s="1"/>
      <c r="Q1" s="1"/>
      <c r="R1" s="1"/>
      <c r="S1" s="1"/>
      <c r="T1" s="3"/>
      <c r="U1" s="3"/>
    </row>
    <row r="2" spans="1:27" ht="22.5">
      <c r="A2" s="6"/>
      <c r="B2" s="1"/>
      <c r="C2" s="4"/>
      <c r="D2" s="8"/>
      <c r="E2" s="8"/>
      <c r="F2" s="4"/>
      <c r="G2" s="10"/>
      <c r="H2" s="10"/>
      <c r="I2" s="10"/>
      <c r="J2" s="10"/>
      <c r="K2" s="10"/>
      <c r="L2" s="312">
        <v>3</v>
      </c>
      <c r="M2" s="312">
        <v>3</v>
      </c>
      <c r="N2" s="295"/>
      <c r="O2" s="295"/>
      <c r="P2" s="1"/>
      <c r="Q2" s="1"/>
      <c r="R2" s="1"/>
      <c r="S2" s="1"/>
      <c r="T2" s="3"/>
      <c r="U2" s="3"/>
    </row>
    <row r="3" spans="1:27" ht="22.5">
      <c r="A3" s="6"/>
      <c r="B3" s="1"/>
      <c r="C3" s="4"/>
      <c r="D3" s="8"/>
      <c r="E3" s="8"/>
      <c r="F3" s="4"/>
      <c r="G3" s="33"/>
      <c r="H3" s="33"/>
      <c r="I3" s="33"/>
      <c r="J3" s="33"/>
      <c r="K3" s="33"/>
      <c r="L3" s="33"/>
      <c r="M3" s="33"/>
      <c r="N3" s="33"/>
      <c r="O3" s="33"/>
      <c r="P3" s="1"/>
      <c r="Q3" s="1"/>
      <c r="R3" s="1"/>
      <c r="S3" s="1"/>
    </row>
    <row r="4" spans="1:27" ht="22.5">
      <c r="A4" s="6"/>
      <c r="B4" s="1"/>
      <c r="C4" s="4"/>
      <c r="D4" s="8"/>
      <c r="E4" s="8"/>
      <c r="F4" s="4"/>
      <c r="G4" s="10"/>
      <c r="H4" s="10"/>
      <c r="I4" s="10"/>
      <c r="J4" s="10"/>
      <c r="K4" s="10"/>
      <c r="L4" s="10"/>
      <c r="M4" s="10"/>
      <c r="N4" s="10"/>
      <c r="O4" s="10"/>
      <c r="P4" s="1"/>
      <c r="Q4" s="1"/>
      <c r="R4" s="1"/>
      <c r="S4" s="1"/>
      <c r="T4" s="3"/>
      <c r="U4" s="3" t="str">
        <f>Název</f>
        <v>Jihočeská liga</v>
      </c>
    </row>
    <row r="5" spans="1:27" ht="22.5">
      <c r="A5" s="6"/>
      <c r="B5" s="1"/>
      <c r="C5" s="4"/>
      <c r="D5" s="8"/>
      <c r="E5" s="8"/>
      <c r="F5" s="4"/>
      <c r="G5" s="10"/>
      <c r="H5" s="10"/>
      <c r="I5" s="10"/>
      <c r="J5" s="10"/>
      <c r="K5" s="10"/>
      <c r="L5" s="11"/>
      <c r="M5" s="11"/>
      <c r="N5" s="11"/>
      <c r="O5" s="1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_kat5</f>
        <v>4.kategorie - Naděje mladší, ročník 2006 a 2007</v>
      </c>
      <c r="B6" s="1"/>
      <c r="C6" s="4"/>
      <c r="D6" s="8"/>
      <c r="E6" s="8"/>
      <c r="F6" s="4"/>
      <c r="G6" s="4"/>
      <c r="H6" s="4"/>
      <c r="I6" s="4"/>
      <c r="J6" s="4"/>
      <c r="K6" s="4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20.února 2016</v>
      </c>
    </row>
    <row r="7" spans="1:27" ht="16.5" customHeight="1">
      <c r="A7" s="458" t="s">
        <v>159</v>
      </c>
      <c r="B7" s="460" t="s">
        <v>6</v>
      </c>
      <c r="C7" s="462" t="s">
        <v>3</v>
      </c>
      <c r="D7" s="460" t="s">
        <v>4</v>
      </c>
      <c r="E7" s="456" t="s">
        <v>5</v>
      </c>
      <c r="F7" s="456" t="s">
        <v>177</v>
      </c>
      <c r="G7" s="29" t="str">
        <f>Kat5S1</f>
        <v>sestava s libovolným náčiním</v>
      </c>
      <c r="H7" s="28"/>
      <c r="I7" s="28"/>
      <c r="J7" s="28"/>
      <c r="K7" s="28"/>
      <c r="L7" s="30"/>
      <c r="M7" s="30"/>
      <c r="N7" s="30"/>
      <c r="O7" s="30"/>
      <c r="P7" s="30"/>
      <c r="Q7" s="20">
        <v>0</v>
      </c>
      <c r="R7" s="31">
        <v>0</v>
      </c>
      <c r="S7" s="32"/>
      <c r="T7" s="464" t="s">
        <v>188</v>
      </c>
      <c r="U7" s="468" t="s">
        <v>189</v>
      </c>
    </row>
    <row r="8" spans="1:27" ht="16.5" customHeight="1" thickBot="1">
      <c r="A8" s="459">
        <v>0</v>
      </c>
      <c r="B8" s="461">
        <v>0</v>
      </c>
      <c r="C8" s="463">
        <v>0</v>
      </c>
      <c r="D8" s="461">
        <v>0</v>
      </c>
      <c r="E8" s="457">
        <v>0</v>
      </c>
      <c r="F8" s="457">
        <v>0</v>
      </c>
      <c r="G8" s="18" t="s">
        <v>176</v>
      </c>
      <c r="H8" s="18" t="s">
        <v>190</v>
      </c>
      <c r="I8" s="18" t="s">
        <v>180</v>
      </c>
      <c r="J8" s="18" t="s">
        <v>181</v>
      </c>
      <c r="K8" s="18" t="s">
        <v>161</v>
      </c>
      <c r="L8" s="24" t="s">
        <v>182</v>
      </c>
      <c r="M8" s="425" t="s">
        <v>183</v>
      </c>
      <c r="N8" s="425" t="s">
        <v>184</v>
      </c>
      <c r="O8" s="425" t="s">
        <v>185</v>
      </c>
      <c r="P8" s="26" t="s">
        <v>162</v>
      </c>
      <c r="Q8" s="23" t="s">
        <v>163</v>
      </c>
      <c r="R8" s="22" t="s">
        <v>164</v>
      </c>
      <c r="S8" s="26"/>
      <c r="T8" s="465"/>
      <c r="U8" s="469"/>
      <c r="W8" s="46" t="s">
        <v>186</v>
      </c>
      <c r="X8" s="46" t="s">
        <v>161</v>
      </c>
      <c r="Y8" s="46" t="s">
        <v>162</v>
      </c>
      <c r="Z8" s="46" t="s">
        <v>187</v>
      </c>
      <c r="AA8" s="46" t="s">
        <v>166</v>
      </c>
    </row>
    <row r="9" spans="1:27" ht="24.95" customHeight="1">
      <c r="A9" s="44">
        <f>Seznam!B22</f>
        <v>1</v>
      </c>
      <c r="B9" s="2" t="str">
        <f>Seznam!C22</f>
        <v>Eliška Kressová</v>
      </c>
      <c r="C9" s="9">
        <f>Seznam!D22</f>
        <v>0</v>
      </c>
      <c r="D9" s="45" t="str">
        <f>Seznam!E22</f>
        <v>SKMG Máj České Budějovice</v>
      </c>
      <c r="E9" s="45">
        <f>Seznam!F22</f>
        <v>0</v>
      </c>
      <c r="F9" s="9" t="str">
        <f>IF($G$7="sestava bez náčiní","bez"," ")</f>
        <v xml:space="preserve"> </v>
      </c>
      <c r="G9" s="306">
        <v>1.8</v>
      </c>
      <c r="H9" s="307">
        <v>3.4</v>
      </c>
      <c r="I9" s="308">
        <v>2.6</v>
      </c>
      <c r="J9" s="308" t="str">
        <f t="shared" ref="J9:J18" si="0">IF($L$2&lt;4,"x",0)</f>
        <v>x</v>
      </c>
      <c r="K9" s="34">
        <f t="shared" ref="K9:K18" si="1">IF($L$2=2,TRUNC(SUM(G9:J9)/2*1000)/1000,IF($L$2=3,TRUNC(SUM(G9:J9)/3*1000)/1000,IF($L$2=4,TRUNC(MEDIAN(G9:J9)*1000)/1000,"???")))</f>
        <v>2.6</v>
      </c>
      <c r="L9" s="309">
        <v>6.7</v>
      </c>
      <c r="M9" s="310">
        <v>6.5</v>
      </c>
      <c r="N9" s="308">
        <v>6.5</v>
      </c>
      <c r="O9" s="308" t="str">
        <f t="shared" ref="O9:O18" si="2">IF($M$2&lt;4,"x",0)</f>
        <v>x</v>
      </c>
      <c r="P9" s="34">
        <f t="shared" ref="P9:P18" si="3">IF($M$2=2,TRUNC(SUM(L9:M9)/2*1000)/1000,IF($M$2=3,TRUNC(SUM(L9:N9)/3*1000)/1000,IF($M$2=4,TRUNC(MEDIAN(L9:O9)*1000)/1000,"???")))</f>
        <v>6.5659999999999998</v>
      </c>
      <c r="Q9" s="311"/>
      <c r="R9" s="27">
        <f t="shared" ref="R9:R18" si="4">K9+P9-Q9</f>
        <v>9.1660000000000004</v>
      </c>
      <c r="S9" s="296" t="s">
        <v>189</v>
      </c>
      <c r="T9" s="25">
        <f t="shared" ref="T9:T18" si="5">RANK(R9,$R$9:$R$18)</f>
        <v>3</v>
      </c>
      <c r="U9" s="36" t="s">
        <v>189</v>
      </c>
      <c r="W9" s="47" t="str">
        <f>F9</f>
        <v xml:space="preserve"> </v>
      </c>
      <c r="X9" s="42">
        <f>K9</f>
        <v>2.6</v>
      </c>
      <c r="Y9" s="42">
        <f>P9</f>
        <v>6.5659999999999998</v>
      </c>
      <c r="Z9" s="42">
        <f>Q9</f>
        <v>0</v>
      </c>
      <c r="AA9" s="42">
        <f>R9</f>
        <v>9.1660000000000004</v>
      </c>
    </row>
    <row r="10" spans="1:27" ht="24.95" customHeight="1">
      <c r="A10" s="44">
        <f>Seznam!B23</f>
        <v>2</v>
      </c>
      <c r="B10" s="2" t="str">
        <f>Seznam!C23</f>
        <v>Aneta Němcová</v>
      </c>
      <c r="C10" s="9">
        <f>Seznam!D23</f>
        <v>2006</v>
      </c>
      <c r="D10" s="45" t="str">
        <f>Seznam!E23</f>
        <v>TJ Jiskra Humpolec</v>
      </c>
      <c r="E10" s="45">
        <f>Seznam!F23</f>
        <v>0</v>
      </c>
      <c r="F10" s="9" t="str">
        <f t="shared" ref="F10:F17" si="6">IF($G$7="sestava bez náčiní","bez"," ")</f>
        <v xml:space="preserve"> </v>
      </c>
      <c r="G10" s="306">
        <v>1.5</v>
      </c>
      <c r="H10" s="307">
        <v>1.5</v>
      </c>
      <c r="I10" s="308">
        <v>1.3</v>
      </c>
      <c r="J10" s="308" t="str">
        <f t="shared" si="0"/>
        <v>x</v>
      </c>
      <c r="K10" s="34">
        <f t="shared" si="1"/>
        <v>1.4330000000000001</v>
      </c>
      <c r="L10" s="309">
        <v>6.2</v>
      </c>
      <c r="M10" s="310">
        <v>5.4</v>
      </c>
      <c r="N10" s="308">
        <v>6</v>
      </c>
      <c r="O10" s="308" t="str">
        <f t="shared" si="2"/>
        <v>x</v>
      </c>
      <c r="P10" s="34">
        <f t="shared" si="3"/>
        <v>5.8659999999999997</v>
      </c>
      <c r="Q10" s="311"/>
      <c r="R10" s="27">
        <f t="shared" si="4"/>
        <v>7.2989999999999995</v>
      </c>
      <c r="S10" s="242" t="s">
        <v>189</v>
      </c>
      <c r="T10" s="25">
        <f t="shared" si="5"/>
        <v>7</v>
      </c>
      <c r="U10" s="36" t="s">
        <v>189</v>
      </c>
      <c r="W10" s="47" t="str">
        <f t="shared" ref="W10:W18" si="7">F10</f>
        <v xml:space="preserve"> </v>
      </c>
      <c r="X10" s="42">
        <f t="shared" ref="X10:X18" si="8">K10</f>
        <v>1.4330000000000001</v>
      </c>
      <c r="Y10" s="42">
        <f t="shared" ref="Y10:Y18" si="9">P10</f>
        <v>5.8659999999999997</v>
      </c>
      <c r="Z10" s="42">
        <f t="shared" ref="Z10:Z18" si="10">Q10</f>
        <v>0</v>
      </c>
      <c r="AA10" s="42">
        <f t="shared" ref="AA10:AA18" si="11">R10</f>
        <v>7.2989999999999995</v>
      </c>
    </row>
    <row r="11" spans="1:27" ht="24.95" customHeight="1">
      <c r="A11" s="230">
        <f>Seznam!B24</f>
        <v>4</v>
      </c>
      <c r="B11" s="231" t="str">
        <f>Seznam!C24</f>
        <v>Nikola Petriková</v>
      </c>
      <c r="C11" s="232">
        <f>Seznam!D24</f>
        <v>2007</v>
      </c>
      <c r="D11" s="233" t="str">
        <f>Seznam!E24</f>
        <v>TJ Jiskra Humpolec</v>
      </c>
      <c r="E11" s="233">
        <f>Seznam!F24</f>
        <v>0</v>
      </c>
      <c r="F11" s="9" t="str">
        <f t="shared" si="6"/>
        <v xml:space="preserve"> </v>
      </c>
      <c r="G11" s="306">
        <v>1.1000000000000001</v>
      </c>
      <c r="H11" s="307">
        <v>2</v>
      </c>
      <c r="I11" s="308">
        <v>0.7</v>
      </c>
      <c r="J11" s="308" t="str">
        <f t="shared" si="0"/>
        <v>x</v>
      </c>
      <c r="K11" s="34">
        <f t="shared" si="1"/>
        <v>1.266</v>
      </c>
      <c r="L11" s="309">
        <v>5.7</v>
      </c>
      <c r="M11" s="310">
        <v>5.5</v>
      </c>
      <c r="N11" s="308">
        <v>5.6</v>
      </c>
      <c r="O11" s="308" t="str">
        <f t="shared" si="2"/>
        <v>x</v>
      </c>
      <c r="P11" s="34">
        <f t="shared" si="3"/>
        <v>5.6</v>
      </c>
      <c r="Q11" s="311"/>
      <c r="R11" s="27">
        <f t="shared" si="4"/>
        <v>6.8659999999999997</v>
      </c>
      <c r="S11" s="242" t="s">
        <v>189</v>
      </c>
      <c r="T11" s="25">
        <f t="shared" si="5"/>
        <v>9</v>
      </c>
      <c r="U11" s="36" t="s">
        <v>189</v>
      </c>
      <c r="W11" s="47" t="str">
        <f t="shared" si="7"/>
        <v xml:space="preserve"> </v>
      </c>
      <c r="X11" s="42">
        <f t="shared" si="8"/>
        <v>1.266</v>
      </c>
      <c r="Y11" s="42">
        <f t="shared" si="9"/>
        <v>5.6</v>
      </c>
      <c r="Z11" s="42">
        <f t="shared" si="10"/>
        <v>0</v>
      </c>
      <c r="AA11" s="42">
        <f t="shared" si="11"/>
        <v>6.8659999999999997</v>
      </c>
    </row>
    <row r="12" spans="1:27" ht="24.95" customHeight="1">
      <c r="A12" s="230">
        <f>Seznam!B25</f>
        <v>6</v>
      </c>
      <c r="B12" s="231" t="str">
        <f>Seznam!C25</f>
        <v>Vanda Hadačová</v>
      </c>
      <c r="C12" s="232">
        <f>Seznam!D25</f>
        <v>0</v>
      </c>
      <c r="D12" s="233" t="str">
        <f>Seznam!E25</f>
        <v>SKMG Máj České Budějovice</v>
      </c>
      <c r="E12" s="233">
        <f>Seznam!F25</f>
        <v>0</v>
      </c>
      <c r="F12" s="9" t="str">
        <f t="shared" si="6"/>
        <v xml:space="preserve"> </v>
      </c>
      <c r="G12" s="306">
        <v>1.2</v>
      </c>
      <c r="H12" s="307">
        <v>2</v>
      </c>
      <c r="I12" s="308">
        <v>1.5</v>
      </c>
      <c r="J12" s="308" t="str">
        <f t="shared" si="0"/>
        <v>x</v>
      </c>
      <c r="K12" s="34">
        <f t="shared" si="1"/>
        <v>1.5660000000000001</v>
      </c>
      <c r="L12" s="309">
        <v>6.2</v>
      </c>
      <c r="M12" s="310">
        <v>6</v>
      </c>
      <c r="N12" s="308">
        <v>7</v>
      </c>
      <c r="O12" s="308" t="str">
        <f t="shared" si="2"/>
        <v>x</v>
      </c>
      <c r="P12" s="34">
        <f t="shared" si="3"/>
        <v>6.4</v>
      </c>
      <c r="Q12" s="311"/>
      <c r="R12" s="27">
        <f t="shared" si="4"/>
        <v>7.9660000000000002</v>
      </c>
      <c r="S12" s="242" t="s">
        <v>189</v>
      </c>
      <c r="T12" s="25">
        <f t="shared" si="5"/>
        <v>5</v>
      </c>
      <c r="U12" s="36" t="s">
        <v>189</v>
      </c>
      <c r="W12" s="47" t="str">
        <f t="shared" si="7"/>
        <v xml:space="preserve"> </v>
      </c>
      <c r="X12" s="42">
        <f t="shared" si="8"/>
        <v>1.5660000000000001</v>
      </c>
      <c r="Y12" s="42">
        <f t="shared" si="9"/>
        <v>6.4</v>
      </c>
      <c r="Z12" s="42">
        <f t="shared" si="10"/>
        <v>0</v>
      </c>
      <c r="AA12" s="42">
        <f t="shared" si="11"/>
        <v>7.9660000000000002</v>
      </c>
    </row>
    <row r="13" spans="1:27" ht="24.95" customHeight="1">
      <c r="A13" s="230">
        <f>Seznam!B26</f>
        <v>8</v>
      </c>
      <c r="B13" s="231" t="str">
        <f>Seznam!C26</f>
        <v>Valentýna Petříková</v>
      </c>
      <c r="C13" s="232">
        <f>Seznam!D26</f>
        <v>2007</v>
      </c>
      <c r="D13" s="233" t="str">
        <f>Seznam!E26</f>
        <v>RG Proactive Milevsko</v>
      </c>
      <c r="E13" s="233">
        <f>Seznam!F26</f>
        <v>0</v>
      </c>
      <c r="F13" s="9"/>
      <c r="G13" s="306">
        <v>2.4</v>
      </c>
      <c r="H13" s="307">
        <v>2.7</v>
      </c>
      <c r="I13" s="308">
        <v>3.3</v>
      </c>
      <c r="J13" s="308" t="str">
        <f t="shared" si="0"/>
        <v>x</v>
      </c>
      <c r="K13" s="34">
        <f t="shared" ref="K13:K17" si="12">IF($L$2=2,TRUNC(SUM(G13:J13)/2*1000)/1000,IF($L$2=3,TRUNC(SUM(G13:J13)/3*1000)/1000,IF($L$2=4,TRUNC(MEDIAN(G13:J13)*1000)/1000,"???")))</f>
        <v>2.8</v>
      </c>
      <c r="L13" s="309">
        <v>7.6</v>
      </c>
      <c r="M13" s="310">
        <v>6.3</v>
      </c>
      <c r="N13" s="308">
        <v>7.6</v>
      </c>
      <c r="O13" s="308" t="str">
        <f t="shared" si="2"/>
        <v>x</v>
      </c>
      <c r="P13" s="34">
        <f t="shared" ref="P13:P17" si="13">IF($M$2=2,TRUNC(SUM(L13:M13)/2*1000)/1000,IF($M$2=3,TRUNC(SUM(L13:N13)/3*1000)/1000,IF($M$2=4,TRUNC(MEDIAN(L13:O13)*1000)/1000,"???")))</f>
        <v>7.1660000000000004</v>
      </c>
      <c r="Q13" s="311"/>
      <c r="R13" s="27">
        <f t="shared" ref="R13:R17" si="14">K13+P13-Q13</f>
        <v>9.9660000000000011</v>
      </c>
      <c r="S13" s="242" t="s">
        <v>189</v>
      </c>
      <c r="T13" s="25">
        <f t="shared" si="5"/>
        <v>1</v>
      </c>
      <c r="U13" s="36" t="s">
        <v>189</v>
      </c>
      <c r="W13" s="47">
        <f t="shared" si="7"/>
        <v>0</v>
      </c>
      <c r="X13" s="42">
        <f t="shared" si="8"/>
        <v>2.8</v>
      </c>
      <c r="Y13" s="42">
        <f t="shared" si="9"/>
        <v>7.1660000000000004</v>
      </c>
      <c r="Z13" s="42">
        <f t="shared" si="10"/>
        <v>0</v>
      </c>
      <c r="AA13" s="42">
        <f t="shared" si="11"/>
        <v>9.9660000000000011</v>
      </c>
    </row>
    <row r="14" spans="1:27" ht="24.95" customHeight="1">
      <c r="A14" s="230">
        <f>Seznam!B27</f>
        <v>9</v>
      </c>
      <c r="B14" s="231" t="str">
        <f>Seznam!C27</f>
        <v>Tereza Benešová</v>
      </c>
      <c r="C14" s="232">
        <f>Seznam!D27</f>
        <v>2007</v>
      </c>
      <c r="D14" s="233" t="str">
        <f>Seznam!E27</f>
        <v>TJ Jiskra Humpolec</v>
      </c>
      <c r="E14" s="233">
        <f>Seznam!F27</f>
        <v>0</v>
      </c>
      <c r="F14" s="9"/>
      <c r="G14" s="306">
        <v>1.1000000000000001</v>
      </c>
      <c r="H14" s="307">
        <v>0.9</v>
      </c>
      <c r="I14" s="308">
        <v>2.2000000000000002</v>
      </c>
      <c r="J14" s="308" t="str">
        <f t="shared" si="0"/>
        <v>x</v>
      </c>
      <c r="K14" s="34">
        <f t="shared" si="12"/>
        <v>1.4</v>
      </c>
      <c r="L14" s="309">
        <v>5.9</v>
      </c>
      <c r="M14" s="310">
        <v>5.6</v>
      </c>
      <c r="N14" s="308">
        <v>6</v>
      </c>
      <c r="O14" s="308" t="str">
        <f t="shared" si="2"/>
        <v>x</v>
      </c>
      <c r="P14" s="34">
        <f t="shared" si="13"/>
        <v>5.8330000000000002</v>
      </c>
      <c r="Q14" s="311"/>
      <c r="R14" s="27">
        <f t="shared" si="14"/>
        <v>7.2330000000000005</v>
      </c>
      <c r="S14" s="242" t="s">
        <v>189</v>
      </c>
      <c r="T14" s="25">
        <f t="shared" si="5"/>
        <v>8</v>
      </c>
      <c r="U14" s="36" t="s">
        <v>189</v>
      </c>
      <c r="W14" s="47">
        <f t="shared" si="7"/>
        <v>0</v>
      </c>
      <c r="X14" s="42">
        <f t="shared" si="8"/>
        <v>1.4</v>
      </c>
      <c r="Y14" s="42">
        <f t="shared" si="9"/>
        <v>5.8330000000000002</v>
      </c>
      <c r="Z14" s="42">
        <f t="shared" si="10"/>
        <v>0</v>
      </c>
      <c r="AA14" s="42">
        <f t="shared" si="11"/>
        <v>7.2330000000000005</v>
      </c>
    </row>
    <row r="15" spans="1:27" ht="24.95" customHeight="1">
      <c r="A15" s="230">
        <f>Seznam!B28</f>
        <v>10</v>
      </c>
      <c r="B15" s="231" t="str">
        <f>Seznam!C28</f>
        <v>Jolana Berchová</v>
      </c>
      <c r="C15" s="232">
        <f>Seznam!D28</f>
        <v>0</v>
      </c>
      <c r="D15" s="233" t="str">
        <f>Seznam!E28</f>
        <v>SKMG Máj České Budějovice</v>
      </c>
      <c r="E15" s="233">
        <f>Seznam!F28</f>
        <v>0</v>
      </c>
      <c r="F15" s="9"/>
      <c r="G15" s="306">
        <v>1.5</v>
      </c>
      <c r="H15" s="307">
        <v>2.2999999999999998</v>
      </c>
      <c r="I15" s="308">
        <v>2.1</v>
      </c>
      <c r="J15" s="308" t="str">
        <f t="shared" si="0"/>
        <v>x</v>
      </c>
      <c r="K15" s="34">
        <f t="shared" si="12"/>
        <v>1.966</v>
      </c>
      <c r="L15" s="309">
        <v>5.5</v>
      </c>
      <c r="M15" s="310">
        <v>5.9</v>
      </c>
      <c r="N15" s="308">
        <v>5.5</v>
      </c>
      <c r="O15" s="308" t="str">
        <f t="shared" si="2"/>
        <v>x</v>
      </c>
      <c r="P15" s="34">
        <f t="shared" si="13"/>
        <v>5.633</v>
      </c>
      <c r="Q15" s="311"/>
      <c r="R15" s="27">
        <f t="shared" si="14"/>
        <v>7.5990000000000002</v>
      </c>
      <c r="S15" s="242" t="s">
        <v>189</v>
      </c>
      <c r="T15" s="25">
        <f t="shared" si="5"/>
        <v>6</v>
      </c>
      <c r="U15" s="36" t="s">
        <v>189</v>
      </c>
      <c r="W15" s="47">
        <f t="shared" si="7"/>
        <v>0</v>
      </c>
      <c r="X15" s="42">
        <f t="shared" si="8"/>
        <v>1.966</v>
      </c>
      <c r="Y15" s="42">
        <f t="shared" si="9"/>
        <v>5.633</v>
      </c>
      <c r="Z15" s="42">
        <f t="shared" si="10"/>
        <v>0</v>
      </c>
      <c r="AA15" s="42">
        <f t="shared" si="11"/>
        <v>7.5990000000000002</v>
      </c>
    </row>
    <row r="16" spans="1:27" ht="24.95" customHeight="1">
      <c r="A16" s="230">
        <f>Seznam!B29</f>
        <v>12</v>
      </c>
      <c r="B16" s="231" t="str">
        <f>Seznam!C29</f>
        <v>Anabel Julia Hirn</v>
      </c>
      <c r="C16" s="232">
        <f>Seznam!D29</f>
        <v>0</v>
      </c>
      <c r="D16" s="233" t="str">
        <f>Seznam!E29</f>
        <v>SKMG Máj České Budějovice</v>
      </c>
      <c r="E16" s="233">
        <f>Seznam!F29</f>
        <v>0</v>
      </c>
      <c r="F16" s="9"/>
      <c r="G16" s="306">
        <v>2.5</v>
      </c>
      <c r="H16" s="307">
        <v>1.9</v>
      </c>
      <c r="I16" s="308">
        <v>2.5</v>
      </c>
      <c r="J16" s="308" t="str">
        <f t="shared" si="0"/>
        <v>x</v>
      </c>
      <c r="K16" s="34">
        <f t="shared" si="12"/>
        <v>2.2999999999999998</v>
      </c>
      <c r="L16" s="309">
        <v>7.9</v>
      </c>
      <c r="M16" s="310">
        <v>6.4</v>
      </c>
      <c r="N16" s="308">
        <v>6.5</v>
      </c>
      <c r="O16" s="308" t="str">
        <f t="shared" si="2"/>
        <v>x</v>
      </c>
      <c r="P16" s="34">
        <f t="shared" si="13"/>
        <v>6.9329999999999998</v>
      </c>
      <c r="Q16" s="311"/>
      <c r="R16" s="27">
        <f t="shared" si="14"/>
        <v>9.2330000000000005</v>
      </c>
      <c r="S16" s="242" t="s">
        <v>189</v>
      </c>
      <c r="T16" s="25">
        <f t="shared" si="5"/>
        <v>2</v>
      </c>
      <c r="U16" s="36" t="s">
        <v>189</v>
      </c>
      <c r="W16" s="47">
        <f t="shared" si="7"/>
        <v>0</v>
      </c>
      <c r="X16" s="42">
        <f t="shared" si="8"/>
        <v>2.2999999999999998</v>
      </c>
      <c r="Y16" s="42">
        <f t="shared" si="9"/>
        <v>6.9329999999999998</v>
      </c>
      <c r="Z16" s="42">
        <f t="shared" si="10"/>
        <v>0</v>
      </c>
      <c r="AA16" s="42">
        <f t="shared" si="11"/>
        <v>9.2330000000000005</v>
      </c>
    </row>
    <row r="17" spans="1:28" ht="24.95" customHeight="1">
      <c r="A17" s="230">
        <f>Seznam!B30</f>
        <v>15</v>
      </c>
      <c r="B17" s="231" t="str">
        <f>Seznam!C30</f>
        <v>Veronika Šimáková</v>
      </c>
      <c r="C17" s="232">
        <f>Seznam!D30</f>
        <v>2007</v>
      </c>
      <c r="D17" s="233" t="str">
        <f>Seznam!E30</f>
        <v>RG Proactive Milevsko</v>
      </c>
      <c r="E17" s="233">
        <f>Seznam!F30</f>
        <v>0</v>
      </c>
      <c r="F17" s="9" t="str">
        <f t="shared" si="6"/>
        <v xml:space="preserve"> </v>
      </c>
      <c r="G17" s="306">
        <v>2.1</v>
      </c>
      <c r="H17" s="307">
        <v>2.4</v>
      </c>
      <c r="I17" s="308">
        <v>1.5</v>
      </c>
      <c r="J17" s="308" t="str">
        <f t="shared" si="0"/>
        <v>x</v>
      </c>
      <c r="K17" s="34">
        <f t="shared" si="12"/>
        <v>2</v>
      </c>
      <c r="L17" s="309">
        <v>6.2</v>
      </c>
      <c r="M17" s="310">
        <v>7.2</v>
      </c>
      <c r="N17" s="308">
        <v>7.1</v>
      </c>
      <c r="O17" s="308" t="str">
        <f t="shared" si="2"/>
        <v>x</v>
      </c>
      <c r="P17" s="34">
        <f t="shared" si="13"/>
        <v>6.8330000000000002</v>
      </c>
      <c r="Q17" s="311"/>
      <c r="R17" s="27">
        <f t="shared" si="14"/>
        <v>8.8330000000000002</v>
      </c>
      <c r="S17" s="242" t="s">
        <v>189</v>
      </c>
      <c r="T17" s="25">
        <f t="shared" si="5"/>
        <v>4</v>
      </c>
      <c r="U17" s="36" t="s">
        <v>189</v>
      </c>
      <c r="W17" s="47" t="str">
        <f t="shared" si="7"/>
        <v xml:space="preserve"> </v>
      </c>
      <c r="X17" s="42">
        <f t="shared" si="8"/>
        <v>2</v>
      </c>
      <c r="Y17" s="42">
        <f t="shared" si="9"/>
        <v>6.8330000000000002</v>
      </c>
      <c r="Z17" s="42">
        <f t="shared" si="10"/>
        <v>0</v>
      </c>
      <c r="AA17" s="42">
        <f t="shared" si="11"/>
        <v>8.8330000000000002</v>
      </c>
    </row>
    <row r="18" spans="1:28" ht="24.95" customHeight="1">
      <c r="A18" s="230"/>
      <c r="B18" s="231"/>
      <c r="C18" s="232"/>
      <c r="D18" s="233"/>
      <c r="E18" s="233"/>
      <c r="F18" s="232"/>
      <c r="G18" s="43">
        <v>0</v>
      </c>
      <c r="H18" s="15"/>
      <c r="I18" s="37">
        <f t="shared" ref="I18" si="15">IF($L$2&lt;3,"x",0)</f>
        <v>0</v>
      </c>
      <c r="J18" s="37" t="str">
        <f t="shared" si="0"/>
        <v>x</v>
      </c>
      <c r="K18" s="34">
        <f t="shared" si="1"/>
        <v>0</v>
      </c>
      <c r="L18" s="17">
        <v>0</v>
      </c>
      <c r="M18" s="16"/>
      <c r="N18" s="37">
        <f t="shared" ref="N18" si="16">IF($M$2&lt;3,"x",0)</f>
        <v>0</v>
      </c>
      <c r="O18" s="37" t="str">
        <f t="shared" si="2"/>
        <v>x</v>
      </c>
      <c r="P18" s="34">
        <f t="shared" si="3"/>
        <v>0</v>
      </c>
      <c r="Q18" s="21"/>
      <c r="R18" s="27">
        <f t="shared" si="4"/>
        <v>0</v>
      </c>
      <c r="S18" s="242" t="s">
        <v>189</v>
      </c>
      <c r="T18" s="234">
        <f t="shared" si="5"/>
        <v>10</v>
      </c>
      <c r="U18" s="36" t="s">
        <v>189</v>
      </c>
      <c r="W18" s="47">
        <f t="shared" si="7"/>
        <v>0</v>
      </c>
      <c r="X18" s="42">
        <f t="shared" si="8"/>
        <v>0</v>
      </c>
      <c r="Y18" s="42">
        <f t="shared" si="9"/>
        <v>0</v>
      </c>
      <c r="Z18" s="42">
        <f t="shared" si="10"/>
        <v>0</v>
      </c>
      <c r="AA18" s="42">
        <f t="shared" si="11"/>
        <v>0</v>
      </c>
    </row>
    <row r="19" spans="1:28" s="236" customFormat="1" ht="16.5" thickBot="1">
      <c r="C19" s="238"/>
      <c r="F19" s="237"/>
      <c r="G19" s="239">
        <v>0</v>
      </c>
      <c r="H19" s="239"/>
      <c r="I19" s="239"/>
      <c r="J19" s="239"/>
      <c r="K19" s="240">
        <f>SUM(G19:J19)/2</f>
        <v>0</v>
      </c>
      <c r="L19" s="297">
        <v>0</v>
      </c>
      <c r="M19" s="297"/>
      <c r="N19" s="297"/>
      <c r="O19" s="297"/>
      <c r="P19" s="240"/>
    </row>
    <row r="20" spans="1:28" ht="16.5" customHeight="1">
      <c r="A20" s="458" t="s">
        <v>159</v>
      </c>
      <c r="B20" s="460" t="s">
        <v>6</v>
      </c>
      <c r="C20" s="462" t="s">
        <v>3</v>
      </c>
      <c r="D20" s="460" t="s">
        <v>4</v>
      </c>
      <c r="E20" s="456" t="s">
        <v>5</v>
      </c>
      <c r="F20" s="456" t="s">
        <v>177</v>
      </c>
      <c r="G20" s="29" t="str">
        <f>Kat5S2</f>
        <v>sestava s libovolným náčiním</v>
      </c>
      <c r="H20" s="28"/>
      <c r="I20" s="28"/>
      <c r="J20" s="28"/>
      <c r="K20" s="28"/>
      <c r="L20" s="30"/>
      <c r="M20" s="30"/>
      <c r="N20" s="30"/>
      <c r="O20" s="30"/>
      <c r="P20" s="30"/>
      <c r="Q20" s="20">
        <v>0</v>
      </c>
      <c r="R20" s="31">
        <v>0</v>
      </c>
      <c r="S20" s="235"/>
      <c r="T20" s="464" t="s">
        <v>191</v>
      </c>
      <c r="U20" s="454" t="s">
        <v>192</v>
      </c>
    </row>
    <row r="21" spans="1:28" ht="16.5" customHeight="1" thickBot="1">
      <c r="A21" s="459">
        <v>0</v>
      </c>
      <c r="B21" s="461">
        <v>0</v>
      </c>
      <c r="C21" s="463">
        <v>0</v>
      </c>
      <c r="D21" s="461">
        <v>0</v>
      </c>
      <c r="E21" s="457">
        <v>0</v>
      </c>
      <c r="F21" s="457">
        <v>0</v>
      </c>
      <c r="G21" s="18" t="s">
        <v>176</v>
      </c>
      <c r="H21" s="18" t="s">
        <v>190</v>
      </c>
      <c r="I21" s="18" t="s">
        <v>180</v>
      </c>
      <c r="J21" s="18" t="s">
        <v>181</v>
      </c>
      <c r="K21" s="18" t="s">
        <v>161</v>
      </c>
      <c r="L21" s="24" t="s">
        <v>182</v>
      </c>
      <c r="M21" s="425" t="s">
        <v>183</v>
      </c>
      <c r="N21" s="425" t="s">
        <v>184</v>
      </c>
      <c r="O21" s="425" t="s">
        <v>185</v>
      </c>
      <c r="P21" s="26" t="s">
        <v>162</v>
      </c>
      <c r="Q21" s="23" t="s">
        <v>163</v>
      </c>
      <c r="R21" s="22" t="s">
        <v>164</v>
      </c>
      <c r="S21" s="26" t="s">
        <v>166</v>
      </c>
      <c r="T21" s="465"/>
      <c r="U21" s="455"/>
      <c r="W21" s="46" t="s">
        <v>186</v>
      </c>
      <c r="X21" s="46" t="s">
        <v>161</v>
      </c>
      <c r="Y21" s="46" t="s">
        <v>162</v>
      </c>
      <c r="Z21" s="46" t="s">
        <v>187</v>
      </c>
      <c r="AA21" s="46" t="s">
        <v>166</v>
      </c>
      <c r="AB21" s="46" t="s">
        <v>164</v>
      </c>
    </row>
    <row r="22" spans="1:28" ht="24.95" customHeight="1">
      <c r="A22" s="44">
        <f>Seznam!B22</f>
        <v>1</v>
      </c>
      <c r="B22" s="2" t="str">
        <f>Seznam!C22</f>
        <v>Eliška Kressová</v>
      </c>
      <c r="C22" s="9">
        <f>Seznam!D22</f>
        <v>0</v>
      </c>
      <c r="D22" s="45" t="str">
        <f>Seznam!E22</f>
        <v>SKMG Máj České Budějovice</v>
      </c>
      <c r="E22" s="45">
        <f>Seznam!F22</f>
        <v>0</v>
      </c>
      <c r="F22" s="313" t="str">
        <f>IF($G$20="sestava bez náčiní","bez"," ")</f>
        <v xml:space="preserve"> </v>
      </c>
      <c r="G22" s="306">
        <v>1.2</v>
      </c>
      <c r="H22" s="307">
        <v>2.2999999999999998</v>
      </c>
      <c r="I22" s="308">
        <v>1.5</v>
      </c>
      <c r="J22" s="308" t="str">
        <f t="shared" ref="J22:J31" si="17">IF($L$2&lt;4,"x",0)</f>
        <v>x</v>
      </c>
      <c r="K22" s="34">
        <f t="shared" ref="K22:K31" si="18">IF($L$2=2,TRUNC(SUM(G22:J22)/2*1000)/1000,IF($L$2=3,TRUNC(SUM(G22:J22)/3*1000)/1000,IF($L$2=4,TRUNC(MEDIAN(G22:J22)*1000)/1000,"???")))</f>
        <v>1.6659999999999999</v>
      </c>
      <c r="L22" s="309">
        <v>5</v>
      </c>
      <c r="M22" s="310">
        <v>4.7</v>
      </c>
      <c r="N22" s="308">
        <v>4.5999999999999996</v>
      </c>
      <c r="O22" s="308" t="str">
        <f t="shared" ref="O22:O31" si="19">IF($M$2&lt;4,"x",0)</f>
        <v>x</v>
      </c>
      <c r="P22" s="34">
        <f t="shared" ref="P22:P31" si="20">IF($M$2=2,TRUNC(SUM(L22:M22)/2*1000)/1000,IF($M$2=3,TRUNC(SUM(L22:N22)/3*1000)/1000,IF($M$2=4,TRUNC(MEDIAN(L22:O22)*1000)/1000,"???")))</f>
        <v>4.766</v>
      </c>
      <c r="Q22" s="311"/>
      <c r="R22" s="27">
        <f>K22+P22-Q22</f>
        <v>6.4320000000000004</v>
      </c>
      <c r="S22" s="35">
        <f>R9+R22</f>
        <v>15.598000000000001</v>
      </c>
      <c r="T22" s="25">
        <f>RANK(R22,$R$22:$R$31)</f>
        <v>6</v>
      </c>
      <c r="U22" s="36">
        <f>RANK(S22,$S$22:$S$31)</f>
        <v>4</v>
      </c>
      <c r="W22" s="47" t="str">
        <f>F22</f>
        <v xml:space="preserve"> </v>
      </c>
      <c r="X22" s="42">
        <f>K22</f>
        <v>1.6659999999999999</v>
      </c>
      <c r="Y22" s="42">
        <f>P22</f>
        <v>4.766</v>
      </c>
      <c r="Z22" s="42">
        <f>Q22</f>
        <v>0</v>
      </c>
      <c r="AA22" s="42">
        <f>R22</f>
        <v>6.4320000000000004</v>
      </c>
      <c r="AB22" s="42">
        <f>S22</f>
        <v>15.598000000000001</v>
      </c>
    </row>
    <row r="23" spans="1:28" ht="24.95" customHeight="1">
      <c r="A23" s="44">
        <f>Seznam!B23</f>
        <v>2</v>
      </c>
      <c r="B23" s="2" t="str">
        <f>Seznam!C23</f>
        <v>Aneta Němcová</v>
      </c>
      <c r="C23" s="9">
        <f>Seznam!D23</f>
        <v>2006</v>
      </c>
      <c r="D23" s="45" t="str">
        <f>Seznam!E23</f>
        <v>TJ Jiskra Humpolec</v>
      </c>
      <c r="E23" s="45">
        <f>Seznam!F23</f>
        <v>0</v>
      </c>
      <c r="F23" s="313" t="str">
        <f t="shared" ref="F23:F30" si="21">IF($G$20="sestava bez náčiní","bez"," ")</f>
        <v xml:space="preserve"> </v>
      </c>
      <c r="G23" s="306">
        <v>1.1000000000000001</v>
      </c>
      <c r="H23" s="307">
        <v>1.9</v>
      </c>
      <c r="I23" s="308">
        <v>1.1000000000000001</v>
      </c>
      <c r="J23" s="308" t="str">
        <f t="shared" si="17"/>
        <v>x</v>
      </c>
      <c r="K23" s="34">
        <f t="shared" si="18"/>
        <v>1.3660000000000001</v>
      </c>
      <c r="L23" s="309">
        <v>5.8</v>
      </c>
      <c r="M23" s="310">
        <v>5</v>
      </c>
      <c r="N23" s="308">
        <v>5</v>
      </c>
      <c r="O23" s="308" t="str">
        <f t="shared" si="19"/>
        <v>x</v>
      </c>
      <c r="P23" s="34">
        <f t="shared" si="20"/>
        <v>5.266</v>
      </c>
      <c r="Q23" s="311"/>
      <c r="R23" s="27">
        <f t="shared" ref="R23:R30" si="22">K23+P23-Q23</f>
        <v>6.6319999999999997</v>
      </c>
      <c r="S23" s="35">
        <f t="shared" ref="S23:S30" si="23">R10+R23</f>
        <v>13.930999999999999</v>
      </c>
      <c r="T23" s="25">
        <f t="shared" ref="T23:T31" si="24">RANK(R23,$R$22:$R$31)</f>
        <v>5</v>
      </c>
      <c r="U23" s="36">
        <f t="shared" ref="U23:U31" si="25">RANK(S23,$S$22:$S$31)</f>
        <v>6</v>
      </c>
      <c r="W23" s="47" t="str">
        <f t="shared" ref="W23:W31" si="26">F23</f>
        <v xml:space="preserve"> </v>
      </c>
      <c r="X23" s="42">
        <f t="shared" ref="X23:X31" si="27">K23</f>
        <v>1.3660000000000001</v>
      </c>
      <c r="Y23" s="42">
        <f t="shared" ref="Y23:Y31" si="28">P23</f>
        <v>5.266</v>
      </c>
      <c r="Z23" s="42">
        <f t="shared" ref="Z23:Z31" si="29">Q23</f>
        <v>0</v>
      </c>
      <c r="AA23" s="42">
        <f t="shared" ref="AA23:AA31" si="30">R23</f>
        <v>6.6319999999999997</v>
      </c>
      <c r="AB23" s="42">
        <f t="shared" ref="AB23:AB31" si="31">S23</f>
        <v>13.930999999999999</v>
      </c>
    </row>
    <row r="24" spans="1:28" ht="24.95" customHeight="1">
      <c r="A24" s="44">
        <v>4</v>
      </c>
      <c r="B24" s="2" t="s">
        <v>73</v>
      </c>
      <c r="C24" s="9"/>
      <c r="D24" s="45" t="s">
        <v>12</v>
      </c>
      <c r="E24" s="45"/>
      <c r="F24" s="313"/>
      <c r="G24" s="306">
        <v>1.1000000000000001</v>
      </c>
      <c r="H24" s="307">
        <v>1.4</v>
      </c>
      <c r="I24" s="308">
        <v>0.6</v>
      </c>
      <c r="J24" s="308"/>
      <c r="K24" s="34">
        <f t="shared" si="18"/>
        <v>1.0329999999999999</v>
      </c>
      <c r="L24" s="309">
        <v>5.5</v>
      </c>
      <c r="M24" s="310">
        <v>5</v>
      </c>
      <c r="N24" s="308">
        <v>4.7</v>
      </c>
      <c r="O24" s="308"/>
      <c r="P24" s="34">
        <f t="shared" si="20"/>
        <v>5.0659999999999998</v>
      </c>
      <c r="Q24" s="311"/>
      <c r="R24" s="27">
        <f t="shared" si="22"/>
        <v>6.0990000000000002</v>
      </c>
      <c r="S24" s="35">
        <f t="shared" si="23"/>
        <v>12.965</v>
      </c>
      <c r="T24" s="25">
        <f t="shared" si="24"/>
        <v>7</v>
      </c>
      <c r="U24" s="36">
        <f t="shared" si="25"/>
        <v>7</v>
      </c>
      <c r="W24" s="47"/>
      <c r="X24" s="42">
        <f t="shared" ref="X24" si="32">K24</f>
        <v>1.0329999999999999</v>
      </c>
      <c r="Y24" s="42">
        <f t="shared" ref="Y24" si="33">P24</f>
        <v>5.0659999999999998</v>
      </c>
      <c r="Z24" s="42">
        <f t="shared" ref="Z24" si="34">Q24</f>
        <v>0</v>
      </c>
      <c r="AA24" s="42">
        <f t="shared" ref="AA24" si="35">R24</f>
        <v>6.0990000000000002</v>
      </c>
      <c r="AB24" s="42">
        <f t="shared" ref="AB24" si="36">S24</f>
        <v>12.965</v>
      </c>
    </row>
    <row r="25" spans="1:28" ht="24.95" customHeight="1">
      <c r="A25" s="44">
        <f>Seznam!B25</f>
        <v>6</v>
      </c>
      <c r="B25" s="2" t="str">
        <f>Seznam!C25</f>
        <v>Vanda Hadačová</v>
      </c>
      <c r="C25" s="9">
        <f>Seznam!D25</f>
        <v>0</v>
      </c>
      <c r="D25" s="45" t="str">
        <f>Seznam!E25</f>
        <v>SKMG Máj České Budějovice</v>
      </c>
      <c r="E25" s="45">
        <f>Seznam!F25</f>
        <v>0</v>
      </c>
      <c r="F25" s="313" t="str">
        <f t="shared" si="21"/>
        <v xml:space="preserve"> </v>
      </c>
      <c r="G25" s="306">
        <v>1.3</v>
      </c>
      <c r="H25" s="307">
        <v>1.8</v>
      </c>
      <c r="I25" s="308">
        <v>1.7</v>
      </c>
      <c r="J25" s="308" t="str">
        <f t="shared" si="17"/>
        <v>x</v>
      </c>
      <c r="K25" s="34">
        <f t="shared" si="18"/>
        <v>1.6</v>
      </c>
      <c r="L25" s="309">
        <v>6.3</v>
      </c>
      <c r="M25" s="310">
        <v>5.3</v>
      </c>
      <c r="N25" s="308">
        <v>6</v>
      </c>
      <c r="O25" s="308" t="str">
        <f t="shared" si="19"/>
        <v>x</v>
      </c>
      <c r="P25" s="34">
        <f t="shared" si="20"/>
        <v>5.8659999999999997</v>
      </c>
      <c r="Q25" s="311"/>
      <c r="R25" s="27">
        <f t="shared" si="22"/>
        <v>7.4659999999999993</v>
      </c>
      <c r="S25" s="35">
        <f t="shared" si="23"/>
        <v>15.431999999999999</v>
      </c>
      <c r="T25" s="25">
        <f t="shared" si="24"/>
        <v>3</v>
      </c>
      <c r="U25" s="36">
        <f t="shared" si="25"/>
        <v>5</v>
      </c>
      <c r="W25" s="47" t="str">
        <f t="shared" si="26"/>
        <v xml:space="preserve"> </v>
      </c>
      <c r="X25" s="42">
        <f t="shared" si="27"/>
        <v>1.6</v>
      </c>
      <c r="Y25" s="42">
        <f t="shared" si="28"/>
        <v>5.8659999999999997</v>
      </c>
      <c r="Z25" s="42">
        <f t="shared" si="29"/>
        <v>0</v>
      </c>
      <c r="AA25" s="42">
        <f t="shared" si="30"/>
        <v>7.4659999999999993</v>
      </c>
      <c r="AB25" s="42">
        <f t="shared" si="31"/>
        <v>15.431999999999999</v>
      </c>
    </row>
    <row r="26" spans="1:28" ht="24.95" customHeight="1">
      <c r="A26" s="44">
        <f>Seznam!B26</f>
        <v>8</v>
      </c>
      <c r="B26" s="2" t="str">
        <f>Seznam!C26</f>
        <v>Valentýna Petříková</v>
      </c>
      <c r="C26" s="9">
        <f>Seznam!D26</f>
        <v>2007</v>
      </c>
      <c r="D26" s="45" t="str">
        <f>Seznam!E26</f>
        <v>RG Proactive Milevsko</v>
      </c>
      <c r="E26" s="45">
        <f>Seznam!F26</f>
        <v>0</v>
      </c>
      <c r="F26" s="313" t="str">
        <f t="shared" si="21"/>
        <v xml:space="preserve"> </v>
      </c>
      <c r="G26" s="306">
        <v>2.2000000000000002</v>
      </c>
      <c r="H26" s="307">
        <v>2.2000000000000002</v>
      </c>
      <c r="I26" s="308">
        <v>1.3</v>
      </c>
      <c r="J26" s="308" t="str">
        <f t="shared" si="17"/>
        <v>x</v>
      </c>
      <c r="K26" s="34">
        <f t="shared" si="18"/>
        <v>1.9</v>
      </c>
      <c r="L26" s="309">
        <v>6</v>
      </c>
      <c r="M26" s="310">
        <v>5.8</v>
      </c>
      <c r="N26" s="308">
        <v>4.8</v>
      </c>
      <c r="O26" s="308" t="str">
        <f t="shared" si="19"/>
        <v>x</v>
      </c>
      <c r="P26" s="34">
        <f t="shared" si="20"/>
        <v>5.5330000000000004</v>
      </c>
      <c r="Q26" s="311"/>
      <c r="R26" s="27">
        <f t="shared" si="22"/>
        <v>7.4329999999999998</v>
      </c>
      <c r="S26" s="35">
        <f t="shared" si="23"/>
        <v>17.399000000000001</v>
      </c>
      <c r="T26" s="25">
        <f t="shared" si="24"/>
        <v>4</v>
      </c>
      <c r="U26" s="36">
        <f t="shared" si="25"/>
        <v>2</v>
      </c>
      <c r="W26" s="47" t="str">
        <f t="shared" si="26"/>
        <v xml:space="preserve"> </v>
      </c>
      <c r="X26" s="42">
        <f t="shared" si="27"/>
        <v>1.9</v>
      </c>
      <c r="Y26" s="42">
        <f t="shared" si="28"/>
        <v>5.5330000000000004</v>
      </c>
      <c r="Z26" s="42">
        <f t="shared" si="29"/>
        <v>0</v>
      </c>
      <c r="AA26" s="42">
        <f t="shared" si="30"/>
        <v>7.4329999999999998</v>
      </c>
      <c r="AB26" s="42">
        <f t="shared" si="31"/>
        <v>17.399000000000001</v>
      </c>
    </row>
    <row r="27" spans="1:28" ht="24.95" customHeight="1">
      <c r="A27" s="44">
        <f>Seznam!B27</f>
        <v>9</v>
      </c>
      <c r="B27" s="2" t="str">
        <f>Seznam!C27</f>
        <v>Tereza Benešová</v>
      </c>
      <c r="C27" s="9">
        <f>Seznam!D27</f>
        <v>2007</v>
      </c>
      <c r="D27" s="45" t="str">
        <f>Seznam!E27</f>
        <v>TJ Jiskra Humpolec</v>
      </c>
      <c r="E27" s="45">
        <f>Seznam!F27</f>
        <v>0</v>
      </c>
      <c r="F27" s="313" t="str">
        <f t="shared" si="21"/>
        <v xml:space="preserve"> </v>
      </c>
      <c r="G27" s="306">
        <v>1.1000000000000001</v>
      </c>
      <c r="H27" s="307">
        <v>1</v>
      </c>
      <c r="I27" s="308">
        <v>0.9</v>
      </c>
      <c r="J27" s="308" t="str">
        <f t="shared" si="17"/>
        <v>x</v>
      </c>
      <c r="K27" s="34">
        <f t="shared" si="18"/>
        <v>1</v>
      </c>
      <c r="L27" s="309">
        <v>5</v>
      </c>
      <c r="M27" s="310">
        <v>5</v>
      </c>
      <c r="N27" s="308">
        <v>4.4000000000000004</v>
      </c>
      <c r="O27" s="308" t="str">
        <f t="shared" si="19"/>
        <v>x</v>
      </c>
      <c r="P27" s="34">
        <f t="shared" si="20"/>
        <v>4.8</v>
      </c>
      <c r="Q27" s="311">
        <v>0.6</v>
      </c>
      <c r="R27" s="27">
        <f t="shared" si="22"/>
        <v>5.2</v>
      </c>
      <c r="S27" s="35">
        <f t="shared" si="23"/>
        <v>12.433</v>
      </c>
      <c r="T27" s="25">
        <f t="shared" si="24"/>
        <v>8</v>
      </c>
      <c r="U27" s="36">
        <f t="shared" si="25"/>
        <v>9</v>
      </c>
      <c r="W27" s="47" t="str">
        <f t="shared" si="26"/>
        <v xml:space="preserve"> </v>
      </c>
      <c r="X27" s="42">
        <f t="shared" si="27"/>
        <v>1</v>
      </c>
      <c r="Y27" s="42">
        <f t="shared" si="28"/>
        <v>4.8</v>
      </c>
      <c r="Z27" s="42">
        <f t="shared" si="29"/>
        <v>0.6</v>
      </c>
      <c r="AA27" s="42">
        <f t="shared" si="30"/>
        <v>5.2</v>
      </c>
      <c r="AB27" s="42">
        <f t="shared" si="31"/>
        <v>12.433</v>
      </c>
    </row>
    <row r="28" spans="1:28" ht="24.95" customHeight="1">
      <c r="A28" s="44">
        <f>Seznam!B28</f>
        <v>10</v>
      </c>
      <c r="B28" s="2" t="str">
        <f>Seznam!C28</f>
        <v>Jolana Berchová</v>
      </c>
      <c r="C28" s="9">
        <f>Seznam!D28</f>
        <v>0</v>
      </c>
      <c r="D28" s="45" t="str">
        <f>Seznam!E28</f>
        <v>SKMG Máj České Budějovice</v>
      </c>
      <c r="E28" s="45">
        <f>Seznam!F28</f>
        <v>0</v>
      </c>
      <c r="F28" s="313" t="str">
        <f t="shared" si="21"/>
        <v xml:space="preserve"> </v>
      </c>
      <c r="G28" s="306">
        <v>0.5</v>
      </c>
      <c r="H28" s="307">
        <v>0.6</v>
      </c>
      <c r="I28" s="308">
        <v>0.4</v>
      </c>
      <c r="J28" s="308" t="str">
        <f t="shared" si="17"/>
        <v>x</v>
      </c>
      <c r="K28" s="34">
        <f t="shared" si="18"/>
        <v>0.5</v>
      </c>
      <c r="L28" s="309">
        <v>4.5999999999999996</v>
      </c>
      <c r="M28" s="310">
        <v>4.8</v>
      </c>
      <c r="N28" s="308">
        <v>4.2</v>
      </c>
      <c r="O28" s="308" t="str">
        <f t="shared" si="19"/>
        <v>x</v>
      </c>
      <c r="P28" s="34">
        <f t="shared" si="20"/>
        <v>4.5330000000000004</v>
      </c>
      <c r="Q28" s="311"/>
      <c r="R28" s="27">
        <f t="shared" si="22"/>
        <v>5.0330000000000004</v>
      </c>
      <c r="S28" s="35">
        <f t="shared" si="23"/>
        <v>12.632000000000001</v>
      </c>
      <c r="T28" s="25">
        <f t="shared" si="24"/>
        <v>9</v>
      </c>
      <c r="U28" s="36">
        <f t="shared" si="25"/>
        <v>8</v>
      </c>
      <c r="W28" s="47" t="str">
        <f t="shared" si="26"/>
        <v xml:space="preserve"> </v>
      </c>
      <c r="X28" s="42">
        <f t="shared" si="27"/>
        <v>0.5</v>
      </c>
      <c r="Y28" s="42">
        <f t="shared" si="28"/>
        <v>4.5330000000000004</v>
      </c>
      <c r="Z28" s="42">
        <f t="shared" si="29"/>
        <v>0</v>
      </c>
      <c r="AA28" s="42">
        <f t="shared" si="30"/>
        <v>5.0330000000000004</v>
      </c>
      <c r="AB28" s="42">
        <f t="shared" si="31"/>
        <v>12.632000000000001</v>
      </c>
    </row>
    <row r="29" spans="1:28" ht="24.95" customHeight="1">
      <c r="A29" s="44">
        <f>Seznam!B29</f>
        <v>12</v>
      </c>
      <c r="B29" s="2" t="str">
        <f>Seznam!C29</f>
        <v>Anabel Julia Hirn</v>
      </c>
      <c r="C29" s="9">
        <f>Seznam!D29</f>
        <v>0</v>
      </c>
      <c r="D29" s="45" t="str">
        <f>Seznam!E29</f>
        <v>SKMG Máj České Budějovice</v>
      </c>
      <c r="E29" s="45">
        <f>Seznam!F29</f>
        <v>0</v>
      </c>
      <c r="F29" s="313" t="str">
        <f t="shared" si="21"/>
        <v xml:space="preserve"> </v>
      </c>
      <c r="G29" s="306">
        <v>2.2000000000000002</v>
      </c>
      <c r="H29" s="307">
        <v>2.9</v>
      </c>
      <c r="I29" s="308">
        <v>2.2999999999999998</v>
      </c>
      <c r="J29" s="308" t="str">
        <f t="shared" si="17"/>
        <v>x</v>
      </c>
      <c r="K29" s="34">
        <f t="shared" si="18"/>
        <v>2.4660000000000002</v>
      </c>
      <c r="L29" s="309">
        <v>7.1</v>
      </c>
      <c r="M29" s="310">
        <v>5.8</v>
      </c>
      <c r="N29" s="308">
        <v>6.8</v>
      </c>
      <c r="O29" s="308" t="str">
        <f t="shared" si="19"/>
        <v>x</v>
      </c>
      <c r="P29" s="34">
        <f t="shared" si="20"/>
        <v>6.5659999999999998</v>
      </c>
      <c r="Q29" s="311"/>
      <c r="R29" s="27">
        <f t="shared" si="22"/>
        <v>9.032</v>
      </c>
      <c r="S29" s="35">
        <f t="shared" si="23"/>
        <v>18.265000000000001</v>
      </c>
      <c r="T29" s="25">
        <f t="shared" si="24"/>
        <v>1</v>
      </c>
      <c r="U29" s="36">
        <f t="shared" si="25"/>
        <v>1</v>
      </c>
      <c r="W29" s="47" t="str">
        <f t="shared" si="26"/>
        <v xml:space="preserve"> </v>
      </c>
      <c r="X29" s="42">
        <f t="shared" si="27"/>
        <v>2.4660000000000002</v>
      </c>
      <c r="Y29" s="42">
        <f t="shared" si="28"/>
        <v>6.5659999999999998</v>
      </c>
      <c r="Z29" s="42">
        <f t="shared" si="29"/>
        <v>0</v>
      </c>
      <c r="AA29" s="42">
        <f t="shared" si="30"/>
        <v>9.032</v>
      </c>
      <c r="AB29" s="42">
        <f t="shared" si="31"/>
        <v>18.265000000000001</v>
      </c>
    </row>
    <row r="30" spans="1:28" ht="24.95" customHeight="1">
      <c r="A30" s="44">
        <f>Seznam!B30</f>
        <v>15</v>
      </c>
      <c r="B30" s="2" t="str">
        <f>Seznam!C30</f>
        <v>Veronika Šimáková</v>
      </c>
      <c r="C30" s="9">
        <f>Seznam!D30</f>
        <v>2007</v>
      </c>
      <c r="D30" s="45" t="str">
        <f>Seznam!E30</f>
        <v>RG Proactive Milevsko</v>
      </c>
      <c r="E30" s="45">
        <f>Seznam!F30</f>
        <v>0</v>
      </c>
      <c r="F30" s="313" t="str">
        <f t="shared" si="21"/>
        <v xml:space="preserve"> </v>
      </c>
      <c r="G30" s="306">
        <v>2</v>
      </c>
      <c r="H30" s="307">
        <v>2.2999999999999998</v>
      </c>
      <c r="I30" s="308">
        <v>2.4</v>
      </c>
      <c r="J30" s="308" t="str">
        <f t="shared" si="17"/>
        <v>x</v>
      </c>
      <c r="K30" s="34">
        <f t="shared" si="18"/>
        <v>2.2330000000000001</v>
      </c>
      <c r="L30" s="309">
        <v>7.3</v>
      </c>
      <c r="M30" s="310">
        <v>6.6</v>
      </c>
      <c r="N30" s="308">
        <v>5</v>
      </c>
      <c r="O30" s="308" t="str">
        <f t="shared" si="19"/>
        <v>x</v>
      </c>
      <c r="P30" s="34">
        <f t="shared" si="20"/>
        <v>6.3</v>
      </c>
      <c r="Q30" s="311"/>
      <c r="R30" s="27">
        <f t="shared" si="22"/>
        <v>8.5329999999999995</v>
      </c>
      <c r="S30" s="35">
        <f t="shared" si="23"/>
        <v>17.366</v>
      </c>
      <c r="T30" s="25">
        <f t="shared" si="24"/>
        <v>2</v>
      </c>
      <c r="U30" s="36">
        <f t="shared" si="25"/>
        <v>3</v>
      </c>
      <c r="W30" s="47" t="str">
        <f t="shared" si="26"/>
        <v xml:space="preserve"> </v>
      </c>
      <c r="X30" s="42">
        <f t="shared" si="27"/>
        <v>2.2330000000000001</v>
      </c>
      <c r="Y30" s="42">
        <f t="shared" si="28"/>
        <v>6.3</v>
      </c>
      <c r="Z30" s="42">
        <f t="shared" si="29"/>
        <v>0</v>
      </c>
      <c r="AA30" s="42">
        <f t="shared" si="30"/>
        <v>8.5329999999999995</v>
      </c>
      <c r="AB30" s="42">
        <f t="shared" si="31"/>
        <v>17.366</v>
      </c>
    </row>
    <row r="31" spans="1:28" ht="24.95" customHeight="1">
      <c r="A31" s="44"/>
      <c r="B31" s="2"/>
      <c r="C31" s="9"/>
      <c r="D31" s="45"/>
      <c r="E31" s="45"/>
      <c r="F31" s="9"/>
      <c r="G31" s="43">
        <v>0</v>
      </c>
      <c r="H31" s="15"/>
      <c r="I31" s="37">
        <f t="shared" ref="I31" si="37">IF($L$2&lt;3,"x",0)</f>
        <v>0</v>
      </c>
      <c r="J31" s="37" t="str">
        <f t="shared" si="17"/>
        <v>x</v>
      </c>
      <c r="K31" s="34">
        <f t="shared" si="18"/>
        <v>0</v>
      </c>
      <c r="L31" s="17">
        <v>0</v>
      </c>
      <c r="M31" s="16"/>
      <c r="N31" s="37">
        <f t="shared" ref="N31" si="38">IF($M$2&lt;3,"x",0)</f>
        <v>0</v>
      </c>
      <c r="O31" s="37" t="str">
        <f t="shared" si="19"/>
        <v>x</v>
      </c>
      <c r="P31" s="34">
        <f t="shared" si="20"/>
        <v>0</v>
      </c>
      <c r="Q31" s="21"/>
      <c r="R31" s="27">
        <f t="shared" ref="R31" si="39">K31+P31-Q31</f>
        <v>0</v>
      </c>
      <c r="S31" s="35">
        <f>R18+R31</f>
        <v>0</v>
      </c>
      <c r="T31" s="25">
        <f t="shared" si="24"/>
        <v>10</v>
      </c>
      <c r="U31" s="36">
        <f t="shared" si="25"/>
        <v>10</v>
      </c>
      <c r="W31" s="47">
        <f t="shared" si="26"/>
        <v>0</v>
      </c>
      <c r="X31" s="42">
        <f t="shared" si="27"/>
        <v>0</v>
      </c>
      <c r="Y31" s="42">
        <f t="shared" si="28"/>
        <v>0</v>
      </c>
      <c r="Z31" s="42">
        <f t="shared" si="29"/>
        <v>0</v>
      </c>
      <c r="AA31" s="42">
        <f t="shared" si="30"/>
        <v>0</v>
      </c>
      <c r="AB31" s="42">
        <f t="shared" si="31"/>
        <v>0</v>
      </c>
    </row>
  </sheetData>
  <mergeCells count="16">
    <mergeCell ref="U7:U8"/>
    <mergeCell ref="F7:F8"/>
    <mergeCell ref="T7:T8"/>
    <mergeCell ref="A7:A8"/>
    <mergeCell ref="B7:B8"/>
    <mergeCell ref="C7:C8"/>
    <mergeCell ref="D7:D8"/>
    <mergeCell ref="E7:E8"/>
    <mergeCell ref="T20:T21"/>
    <mergeCell ref="U20:U21"/>
    <mergeCell ref="A20:A21"/>
    <mergeCell ref="B20:B21"/>
    <mergeCell ref="C20:C21"/>
    <mergeCell ref="D20:D21"/>
    <mergeCell ref="E20:E21"/>
    <mergeCell ref="F20:F21"/>
  </mergeCells>
  <phoneticPr fontId="12" type="noConversion"/>
  <printOptions horizontalCentered="1"/>
  <pageMargins left="0.39370078740157483" right="0.39370078740157483" top="0.78740157480314965" bottom="0.39370078740157483" header="0" footer="0"/>
  <pageSetup paperSize="9" scale="6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showZeros="0" topLeftCell="A4" zoomScale="75" workbookViewId="0">
      <selection activeCell="W16" sqref="W16:AB19"/>
    </sheetView>
  </sheetViews>
  <sheetFormatPr defaultRowHeight="12.75"/>
  <cols>
    <col min="1" max="1" width="10.7109375" customWidth="1"/>
    <col min="2" max="2" width="25" bestFit="1" customWidth="1"/>
    <col min="3" max="3" width="7.140625" style="5" hidden="1" customWidth="1"/>
    <col min="4" max="4" width="30" style="14" hidden="1" customWidth="1"/>
    <col min="5" max="5" width="5.28515625" style="14" hidden="1" customWidth="1"/>
    <col min="6" max="6" width="7.7109375" style="7" customWidth="1"/>
    <col min="7" max="10" width="5.7109375" style="7" customWidth="1"/>
    <col min="11" max="11" width="7.140625" style="7" bestFit="1" customWidth="1"/>
    <col min="12" max="15" width="5.7109375" customWidth="1"/>
    <col min="16" max="16" width="8.7109375" customWidth="1"/>
    <col min="17" max="17" width="6.7109375" bestFit="1" customWidth="1"/>
    <col min="18" max="18" width="12.5703125" bestFit="1" customWidth="1"/>
    <col min="19" max="19" width="9.42578125" customWidth="1"/>
    <col min="20" max="20" width="13.7109375" customWidth="1"/>
    <col min="21" max="21" width="16.85546875" bestFit="1" customWidth="1"/>
  </cols>
  <sheetData>
    <row r="1" spans="1:28" ht="22.5">
      <c r="A1" s="6" t="s">
        <v>174</v>
      </c>
      <c r="B1" s="1"/>
      <c r="C1" s="4"/>
      <c r="D1" s="8"/>
      <c r="E1" s="8"/>
      <c r="F1" s="4"/>
      <c r="G1" s="12"/>
      <c r="H1" s="10"/>
      <c r="I1" s="10"/>
      <c r="J1" s="10"/>
      <c r="K1" s="10"/>
      <c r="L1" s="229" t="s">
        <v>161</v>
      </c>
      <c r="M1" s="229" t="s">
        <v>162</v>
      </c>
      <c r="N1" s="295"/>
      <c r="O1" s="295"/>
      <c r="P1" s="1"/>
      <c r="Q1" s="1"/>
      <c r="R1" s="1"/>
      <c r="S1" s="1"/>
      <c r="T1" s="3"/>
      <c r="U1" s="3"/>
    </row>
    <row r="2" spans="1:28" ht="22.5">
      <c r="A2" s="6"/>
      <c r="B2" s="1"/>
      <c r="C2" s="4"/>
      <c r="D2" s="8"/>
      <c r="E2" s="8"/>
      <c r="F2" s="4"/>
      <c r="G2" s="10"/>
      <c r="H2" s="10"/>
      <c r="I2" s="10"/>
      <c r="J2" s="10"/>
      <c r="K2" s="10"/>
      <c r="L2" s="312">
        <v>3</v>
      </c>
      <c r="M2" s="312">
        <v>3</v>
      </c>
      <c r="N2" s="295"/>
      <c r="O2" s="295"/>
      <c r="P2" s="1"/>
      <c r="Q2" s="1"/>
      <c r="R2" s="1"/>
      <c r="S2" s="1"/>
      <c r="T2" s="3"/>
      <c r="U2" s="3"/>
    </row>
    <row r="3" spans="1:28" ht="22.5">
      <c r="A3" s="6"/>
      <c r="B3" s="1"/>
      <c r="C3" s="4"/>
      <c r="D3" s="8"/>
      <c r="E3" s="8"/>
      <c r="F3" s="4"/>
      <c r="G3" s="33"/>
      <c r="H3" s="33"/>
      <c r="I3" s="33"/>
      <c r="J3" s="33"/>
      <c r="K3" s="33"/>
      <c r="L3" s="33"/>
      <c r="M3" s="33"/>
      <c r="N3" s="33"/>
      <c r="O3" s="33"/>
      <c r="P3" s="1"/>
      <c r="Q3" s="1"/>
      <c r="R3" s="1"/>
      <c r="S3" s="1"/>
    </row>
    <row r="4" spans="1:28" ht="22.5">
      <c r="A4" s="6"/>
      <c r="B4" s="1"/>
      <c r="C4" s="4"/>
      <c r="D4" s="8"/>
      <c r="E4" s="8"/>
      <c r="F4" s="4"/>
      <c r="G4" s="10"/>
      <c r="H4" s="10"/>
      <c r="I4" s="10"/>
      <c r="J4" s="10"/>
      <c r="K4" s="10"/>
      <c r="L4" s="10"/>
      <c r="M4" s="10"/>
      <c r="N4" s="10"/>
      <c r="O4" s="10"/>
      <c r="P4" s="1"/>
      <c r="Q4" s="1"/>
      <c r="R4" s="1"/>
      <c r="S4" s="1"/>
      <c r="T4" s="3"/>
      <c r="U4" s="3" t="str">
        <f>Název</f>
        <v>Jihočeská liga</v>
      </c>
    </row>
    <row r="5" spans="1:28" ht="22.5">
      <c r="A5" s="6"/>
      <c r="B5" s="1"/>
      <c r="C5" s="4"/>
      <c r="D5" s="8"/>
      <c r="E5" s="8"/>
      <c r="F5" s="4"/>
      <c r="G5" s="10"/>
      <c r="H5" s="10"/>
      <c r="I5" s="10"/>
      <c r="J5" s="10"/>
      <c r="K5" s="10"/>
      <c r="L5" s="11"/>
      <c r="M5" s="11"/>
      <c r="N5" s="11"/>
      <c r="O5" s="11"/>
      <c r="P5" s="1"/>
      <c r="Q5" s="1"/>
      <c r="R5" s="1"/>
      <c r="S5" s="1"/>
      <c r="T5" s="3"/>
      <c r="U5" s="3" t="str">
        <f>Místo</f>
        <v>Milevsko</v>
      </c>
    </row>
    <row r="6" spans="1:28" ht="23.25" thickBot="1">
      <c r="A6" s="6" t="str">
        <f>_kat6</f>
        <v>5.kategorie - Naděje starší, ročník 2004 a 2005</v>
      </c>
      <c r="B6" s="1"/>
      <c r="C6" s="4"/>
      <c r="D6" s="8"/>
      <c r="E6" s="8"/>
      <c r="F6" s="4"/>
      <c r="G6" s="4"/>
      <c r="H6" s="4"/>
      <c r="I6" s="4"/>
      <c r="J6" s="4"/>
      <c r="K6" s="4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20.února 2016</v>
      </c>
    </row>
    <row r="7" spans="1:28" ht="16.5" customHeight="1">
      <c r="A7" s="470" t="s">
        <v>159</v>
      </c>
      <c r="B7" s="460" t="s">
        <v>6</v>
      </c>
      <c r="C7" s="462" t="s">
        <v>3</v>
      </c>
      <c r="D7" s="460" t="s">
        <v>4</v>
      </c>
      <c r="E7" s="456" t="s">
        <v>5</v>
      </c>
      <c r="F7" s="456" t="s">
        <v>177</v>
      </c>
      <c r="G7" s="29" t="str">
        <f>Kat6S1</f>
        <v>sestava s libovolným náčiním</v>
      </c>
      <c r="H7" s="28"/>
      <c r="I7" s="28"/>
      <c r="J7" s="28"/>
      <c r="K7" s="28"/>
      <c r="L7" s="30"/>
      <c r="M7" s="30"/>
      <c r="N7" s="30"/>
      <c r="O7" s="30"/>
      <c r="P7" s="30"/>
      <c r="Q7" s="20">
        <v>0</v>
      </c>
      <c r="R7" s="31">
        <v>0</v>
      </c>
      <c r="S7" s="32"/>
      <c r="T7" s="464" t="s">
        <v>188</v>
      </c>
      <c r="U7" s="468" t="s">
        <v>189</v>
      </c>
    </row>
    <row r="8" spans="1:28" ht="16.5" customHeight="1" thickBot="1">
      <c r="A8" s="471">
        <v>0</v>
      </c>
      <c r="B8" s="461">
        <v>0</v>
      </c>
      <c r="C8" s="463">
        <v>0</v>
      </c>
      <c r="D8" s="461">
        <v>0</v>
      </c>
      <c r="E8" s="457">
        <v>0</v>
      </c>
      <c r="F8" s="457">
        <v>0</v>
      </c>
      <c r="G8" s="18" t="s">
        <v>176</v>
      </c>
      <c r="H8" s="18" t="s">
        <v>190</v>
      </c>
      <c r="I8" s="18" t="s">
        <v>180</v>
      </c>
      <c r="J8" s="18" t="s">
        <v>181</v>
      </c>
      <c r="K8" s="18" t="s">
        <v>161</v>
      </c>
      <c r="L8" s="24" t="s">
        <v>182</v>
      </c>
      <c r="M8" s="425" t="s">
        <v>183</v>
      </c>
      <c r="N8" s="425" t="s">
        <v>184</v>
      </c>
      <c r="O8" s="425" t="s">
        <v>185</v>
      </c>
      <c r="P8" s="26" t="s">
        <v>162</v>
      </c>
      <c r="Q8" s="23" t="s">
        <v>163</v>
      </c>
      <c r="R8" s="22" t="s">
        <v>164</v>
      </c>
      <c r="S8" s="26"/>
      <c r="T8" s="465"/>
      <c r="U8" s="469"/>
      <c r="W8" s="46" t="s">
        <v>186</v>
      </c>
      <c r="X8" s="46" t="s">
        <v>161</v>
      </c>
      <c r="Y8" s="46" t="s">
        <v>162</v>
      </c>
      <c r="Z8" s="46" t="s">
        <v>187</v>
      </c>
      <c r="AA8" s="46" t="s">
        <v>166</v>
      </c>
    </row>
    <row r="9" spans="1:28" ht="24.95" customHeight="1">
      <c r="A9" s="44">
        <f>Seznam!B31</f>
        <v>1</v>
      </c>
      <c r="B9" s="2" t="str">
        <f>Seznam!C31</f>
        <v>Karolina Majerová</v>
      </c>
      <c r="C9" s="9">
        <f>Seznam!D31</f>
        <v>0</v>
      </c>
      <c r="D9" s="45" t="str">
        <f>Seznam!E31</f>
        <v>SKMG Máj České Budějovice</v>
      </c>
      <c r="E9" s="45">
        <f>Seznam!F31</f>
        <v>0</v>
      </c>
      <c r="F9" s="9"/>
      <c r="G9" s="306">
        <v>2.1</v>
      </c>
      <c r="H9" s="307">
        <v>2.6</v>
      </c>
      <c r="I9" s="308">
        <v>2.7</v>
      </c>
      <c r="J9" s="308" t="str">
        <f>IF($L$2&lt;4,"x",0)</f>
        <v>x</v>
      </c>
      <c r="K9" s="34">
        <f>IF($L$2=2,TRUNC(SUM(G9:J9)/2*1000)/1000,IF($L$2=3,TRUNC(SUM(G9:J9)/3*1000)/1000,IF($L$2=4,TRUNC(MEDIAN(G9:J9)*1000)/1000,"???")))</f>
        <v>2.4660000000000002</v>
      </c>
      <c r="L9" s="309">
        <v>6.4</v>
      </c>
      <c r="M9" s="310">
        <v>6.5</v>
      </c>
      <c r="N9" s="308">
        <v>6.5</v>
      </c>
      <c r="O9" s="308" t="str">
        <f>IF($M$2&lt;4,"x",0)</f>
        <v>x</v>
      </c>
      <c r="P9" s="34">
        <f>IF($M$2=2,TRUNC(SUM(L9:M9)/2*1000)/1000,IF($M$2=3,TRUNC(SUM(L9:N9)/3*1000)/1000,IF($M$2=4,TRUNC(MEDIAN(L9:O9)*1000)/1000,"???")))</f>
        <v>6.4660000000000002</v>
      </c>
      <c r="Q9" s="311"/>
      <c r="R9" s="27">
        <f>K9+P9-Q9</f>
        <v>8.9320000000000004</v>
      </c>
      <c r="S9" s="296" t="s">
        <v>189</v>
      </c>
      <c r="T9" s="25">
        <f>RANK(R9,$R$9:$R$12)</f>
        <v>4</v>
      </c>
      <c r="U9" s="36" t="s">
        <v>189</v>
      </c>
      <c r="W9" s="47">
        <f>F9</f>
        <v>0</v>
      </c>
      <c r="X9" s="42">
        <f>K9</f>
        <v>2.4660000000000002</v>
      </c>
      <c r="Y9" s="42">
        <f t="shared" ref="Y9:AA12" si="0">P9</f>
        <v>6.4660000000000002</v>
      </c>
      <c r="Z9" s="42">
        <f t="shared" si="0"/>
        <v>0</v>
      </c>
      <c r="AA9" s="42">
        <f t="shared" si="0"/>
        <v>8.9320000000000004</v>
      </c>
    </row>
    <row r="10" spans="1:28" ht="24.95" customHeight="1">
      <c r="A10" s="230">
        <f>Seznam!B32</f>
        <v>2</v>
      </c>
      <c r="B10" s="231" t="str">
        <f>Seznam!C32</f>
        <v>Natali Nezbedová</v>
      </c>
      <c r="C10" s="232">
        <f>Seznam!D32</f>
        <v>0</v>
      </c>
      <c r="D10" s="233" t="str">
        <f>Seznam!E32</f>
        <v>SKMG Máj České Budějovice</v>
      </c>
      <c r="E10" s="233">
        <f>Seznam!F32</f>
        <v>0</v>
      </c>
      <c r="F10" s="232"/>
      <c r="G10" s="306">
        <v>2</v>
      </c>
      <c r="H10" s="307">
        <v>2.9</v>
      </c>
      <c r="I10" s="308">
        <v>3.8</v>
      </c>
      <c r="J10" s="308" t="str">
        <f>IF($L$2&lt;4,"x",0)</f>
        <v>x</v>
      </c>
      <c r="K10" s="34">
        <f>IF($L$2=2,TRUNC(SUM(G10:J10)/2*1000)/1000,IF($L$2=3,TRUNC(SUM(G10:J10)/3*1000)/1000,IF($L$2=4,TRUNC(MEDIAN(G10:J10)*1000)/1000,"???")))</f>
        <v>2.9</v>
      </c>
      <c r="L10" s="309">
        <v>6.6</v>
      </c>
      <c r="M10" s="310">
        <v>6.9</v>
      </c>
      <c r="N10" s="308">
        <v>6.7</v>
      </c>
      <c r="O10" s="308" t="str">
        <f>IF($M$2&lt;4,"x",0)</f>
        <v>x</v>
      </c>
      <c r="P10" s="34">
        <f>IF($M$2=2,TRUNC(SUM(L10:M10)/2*1000)/1000,IF($M$2=3,TRUNC(SUM(L10:N10)/3*1000)/1000,IF($M$2=4,TRUNC(MEDIAN(L10:O10)*1000)/1000,"???")))</f>
        <v>6.7329999999999997</v>
      </c>
      <c r="Q10" s="311"/>
      <c r="R10" s="27">
        <f>K10+P10-Q10</f>
        <v>9.6329999999999991</v>
      </c>
      <c r="S10" s="296" t="s">
        <v>189</v>
      </c>
      <c r="T10" s="25">
        <f>RANK(R10,$R$9:$R$12)</f>
        <v>3</v>
      </c>
      <c r="U10" s="36" t="s">
        <v>189</v>
      </c>
      <c r="W10" s="47">
        <f>F10</f>
        <v>0</v>
      </c>
      <c r="X10" s="42">
        <f>K10</f>
        <v>2.9</v>
      </c>
      <c r="Y10" s="42">
        <f t="shared" si="0"/>
        <v>6.7329999999999997</v>
      </c>
      <c r="Z10" s="42">
        <f t="shared" si="0"/>
        <v>0</v>
      </c>
      <c r="AA10" s="42">
        <f t="shared" si="0"/>
        <v>9.6329999999999991</v>
      </c>
    </row>
    <row r="11" spans="1:28" ht="24.95" customHeight="1">
      <c r="A11" s="230">
        <f>Seznam!B33</f>
        <v>3</v>
      </c>
      <c r="B11" s="231" t="str">
        <f>Seznam!C33</f>
        <v>Aneta Macháčková</v>
      </c>
      <c r="C11" s="232">
        <f>Seznam!D33</f>
        <v>0</v>
      </c>
      <c r="D11" s="233" t="str">
        <f>Seznam!E33</f>
        <v>SKMG Máj České Budějovice</v>
      </c>
      <c r="E11" s="233">
        <f>Seznam!F33</f>
        <v>0</v>
      </c>
      <c r="F11" s="232"/>
      <c r="G11" s="306">
        <v>4.0999999999999996</v>
      </c>
      <c r="H11" s="307">
        <v>3.3</v>
      </c>
      <c r="I11" s="308">
        <v>4.2</v>
      </c>
      <c r="J11" s="308" t="str">
        <f>IF($L$2&lt;4,"x",0)</f>
        <v>x</v>
      </c>
      <c r="K11" s="34">
        <f>IF($L$2=2,TRUNC(SUM(G11:J11)/2*1000)/1000,IF($L$2=3,TRUNC(SUM(G11:J11)/3*1000)/1000,IF($L$2=4,TRUNC(MEDIAN(G11:J11)*1000)/1000,"???")))</f>
        <v>3.8660000000000001</v>
      </c>
      <c r="L11" s="309">
        <v>6.9</v>
      </c>
      <c r="M11" s="310">
        <v>7</v>
      </c>
      <c r="N11" s="308">
        <v>6.7</v>
      </c>
      <c r="O11" s="308" t="str">
        <f>IF($M$2&lt;4,"x",0)</f>
        <v>x</v>
      </c>
      <c r="P11" s="34">
        <f>IF($M$2=2,TRUNC(SUM(L11:M11)/2*1000)/1000,IF($M$2=3,TRUNC(SUM(L11:N11)/3*1000)/1000,IF($M$2=4,TRUNC(MEDIAN(L11:O11)*1000)/1000,"???")))</f>
        <v>6.8659999999999997</v>
      </c>
      <c r="Q11" s="311"/>
      <c r="R11" s="27">
        <f>K11+P11-Q11</f>
        <v>10.731999999999999</v>
      </c>
      <c r="S11" s="296" t="s">
        <v>189</v>
      </c>
      <c r="T11" s="25">
        <f>RANK(R11,$R$9:$R$12)</f>
        <v>2</v>
      </c>
      <c r="U11" s="36" t="s">
        <v>189</v>
      </c>
      <c r="W11" s="47">
        <f>F11</f>
        <v>0</v>
      </c>
      <c r="X11" s="42">
        <f>K11</f>
        <v>3.8660000000000001</v>
      </c>
      <c r="Y11" s="42">
        <f t="shared" ref="Y11" si="1">P11</f>
        <v>6.8659999999999997</v>
      </c>
      <c r="Z11" s="42">
        <f t="shared" ref="Z11" si="2">Q11</f>
        <v>0</v>
      </c>
      <c r="AA11" s="42">
        <f t="shared" ref="AA11" si="3">R11</f>
        <v>10.731999999999999</v>
      </c>
    </row>
    <row r="12" spans="1:28" ht="24.95" customHeight="1">
      <c r="A12" s="230">
        <f>Seznam!B34</f>
        <v>4</v>
      </c>
      <c r="B12" s="231" t="str">
        <f>Seznam!C34</f>
        <v>Klimenko Xenia</v>
      </c>
      <c r="C12" s="232">
        <f>Seznam!D34</f>
        <v>0</v>
      </c>
      <c r="D12" s="233" t="str">
        <f>Seznam!E34</f>
        <v>Volgograd Ausia</v>
      </c>
      <c r="E12" s="233">
        <f>Seznam!F34</f>
        <v>0</v>
      </c>
      <c r="F12" s="232"/>
      <c r="G12" s="306">
        <v>5.6</v>
      </c>
      <c r="H12" s="307">
        <v>6.6</v>
      </c>
      <c r="I12" s="308">
        <v>7.5</v>
      </c>
      <c r="J12" s="308" t="str">
        <f>IF($L$2&lt;4,"x",0)</f>
        <v>x</v>
      </c>
      <c r="K12" s="34">
        <f>IF($L$2=2,TRUNC(SUM(G12:J12)/2*1000)/1000,IF($L$2=3,TRUNC(SUM(G12:J12)/3*1000)/1000,IF($L$2=4,TRUNC(MEDIAN(G12:J12)*1000)/1000,"???")))</f>
        <v>6.5659999999999998</v>
      </c>
      <c r="L12" s="309">
        <v>8.3000000000000007</v>
      </c>
      <c r="M12" s="310">
        <v>8.1999999999999993</v>
      </c>
      <c r="N12" s="308">
        <v>7.8</v>
      </c>
      <c r="O12" s="308" t="str">
        <f>IF($M$2&lt;4,"x",0)</f>
        <v>x</v>
      </c>
      <c r="P12" s="34">
        <f>IF($M$2=2,TRUNC(SUM(L12:M12)/2*1000)/1000,IF($M$2=3,TRUNC(SUM(L12:N12)/3*1000)/1000,IF($M$2=4,TRUNC(MEDIAN(L12:O12)*1000)/1000,"???")))</f>
        <v>8.1</v>
      </c>
      <c r="Q12" s="311"/>
      <c r="R12" s="27">
        <f>K12+P12-Q12</f>
        <v>14.666</v>
      </c>
      <c r="S12" s="242" t="s">
        <v>189</v>
      </c>
      <c r="T12" s="234">
        <f>RANK(R12,$R$9:$R$12)</f>
        <v>1</v>
      </c>
      <c r="U12" s="36" t="s">
        <v>189</v>
      </c>
      <c r="W12" s="47">
        <f>F12</f>
        <v>0</v>
      </c>
      <c r="X12" s="42">
        <f>K12</f>
        <v>6.5659999999999998</v>
      </c>
      <c r="Y12" s="42">
        <f t="shared" si="0"/>
        <v>8.1</v>
      </c>
      <c r="Z12" s="42">
        <f t="shared" si="0"/>
        <v>0</v>
      </c>
      <c r="AA12" s="42">
        <f t="shared" si="0"/>
        <v>14.666</v>
      </c>
    </row>
    <row r="13" spans="1:28" s="236" customFormat="1" ht="16.5" thickBot="1">
      <c r="C13" s="238"/>
      <c r="F13" s="237"/>
      <c r="G13" s="239">
        <v>0</v>
      </c>
      <c r="H13" s="239"/>
      <c r="I13" s="239"/>
      <c r="J13" s="239"/>
      <c r="K13" s="240">
        <f>SUM(G13:J13)/2</f>
        <v>0</v>
      </c>
      <c r="L13" s="297">
        <v>0</v>
      </c>
      <c r="M13" s="297"/>
      <c r="N13" s="297"/>
      <c r="O13" s="297"/>
      <c r="P13" s="240"/>
    </row>
    <row r="14" spans="1:28" ht="16.5" customHeight="1">
      <c r="A14" s="458" t="s">
        <v>159</v>
      </c>
      <c r="B14" s="460" t="s">
        <v>6</v>
      </c>
      <c r="C14" s="462" t="s">
        <v>3</v>
      </c>
      <c r="D14" s="460" t="s">
        <v>4</v>
      </c>
      <c r="E14" s="456" t="s">
        <v>5</v>
      </c>
      <c r="F14" s="456" t="s">
        <v>177</v>
      </c>
      <c r="G14" s="29" t="str">
        <f>Kat6S2</f>
        <v>sestava s libovolným náčiním</v>
      </c>
      <c r="H14" s="28"/>
      <c r="I14" s="28"/>
      <c r="J14" s="28"/>
      <c r="K14" s="28"/>
      <c r="L14" s="30"/>
      <c r="M14" s="30"/>
      <c r="N14" s="30"/>
      <c r="O14" s="30"/>
      <c r="P14" s="30"/>
      <c r="Q14" s="20">
        <v>0</v>
      </c>
      <c r="R14" s="31">
        <v>0</v>
      </c>
      <c r="S14" s="235"/>
      <c r="T14" s="464" t="s">
        <v>191</v>
      </c>
      <c r="U14" s="454" t="s">
        <v>192</v>
      </c>
    </row>
    <row r="15" spans="1:28" ht="16.5" customHeight="1" thickBot="1">
      <c r="A15" s="459">
        <v>0</v>
      </c>
      <c r="B15" s="461">
        <v>0</v>
      </c>
      <c r="C15" s="463">
        <v>0</v>
      </c>
      <c r="D15" s="461">
        <v>0</v>
      </c>
      <c r="E15" s="457">
        <v>0</v>
      </c>
      <c r="F15" s="457">
        <v>0</v>
      </c>
      <c r="G15" s="18" t="s">
        <v>176</v>
      </c>
      <c r="H15" s="18" t="s">
        <v>190</v>
      </c>
      <c r="I15" s="18" t="s">
        <v>180</v>
      </c>
      <c r="J15" s="18" t="s">
        <v>181</v>
      </c>
      <c r="K15" s="18" t="s">
        <v>161</v>
      </c>
      <c r="L15" s="24" t="s">
        <v>182</v>
      </c>
      <c r="M15" s="425" t="s">
        <v>183</v>
      </c>
      <c r="N15" s="425" t="s">
        <v>184</v>
      </c>
      <c r="O15" s="425" t="s">
        <v>185</v>
      </c>
      <c r="P15" s="26" t="s">
        <v>162</v>
      </c>
      <c r="Q15" s="23" t="s">
        <v>163</v>
      </c>
      <c r="R15" s="22" t="s">
        <v>164</v>
      </c>
      <c r="S15" s="26" t="s">
        <v>166</v>
      </c>
      <c r="T15" s="465"/>
      <c r="U15" s="455"/>
      <c r="W15" s="46" t="s">
        <v>186</v>
      </c>
      <c r="X15" s="46" t="s">
        <v>161</v>
      </c>
      <c r="Y15" s="46" t="s">
        <v>162</v>
      </c>
      <c r="Z15" s="46" t="s">
        <v>187</v>
      </c>
      <c r="AA15" s="46" t="s">
        <v>166</v>
      </c>
      <c r="AB15" s="46" t="s">
        <v>164</v>
      </c>
    </row>
    <row r="16" spans="1:28" ht="24.95" customHeight="1">
      <c r="A16" s="44">
        <f>Seznam!B31</f>
        <v>1</v>
      </c>
      <c r="B16" s="2" t="str">
        <f>Seznam!C31</f>
        <v>Karolina Majerová</v>
      </c>
      <c r="C16" s="9">
        <f>Seznam!D31</f>
        <v>0</v>
      </c>
      <c r="D16" s="45" t="str">
        <f>Seznam!E31</f>
        <v>SKMG Máj České Budějovice</v>
      </c>
      <c r="E16" s="45">
        <f>Seznam!F31</f>
        <v>0</v>
      </c>
      <c r="F16" s="9"/>
      <c r="G16" s="306">
        <v>2.1</v>
      </c>
      <c r="H16" s="307">
        <v>2.4</v>
      </c>
      <c r="I16" s="308">
        <v>2</v>
      </c>
      <c r="J16" s="308" t="str">
        <f>IF($L$2&lt;4,"x",0)</f>
        <v>x</v>
      </c>
      <c r="K16" s="34">
        <f>IF($L$2=2,TRUNC(SUM(G16:J16)/2*1000)/1000,IF($L$2=3,TRUNC(SUM(G16:J16)/3*1000)/1000,IF($L$2=4,TRUNC(MEDIAN(G16:J16)*1000)/1000,"???")))</f>
        <v>2.1659999999999999</v>
      </c>
      <c r="L16" s="309">
        <v>6.3</v>
      </c>
      <c r="M16" s="310">
        <v>7.3</v>
      </c>
      <c r="N16" s="308">
        <v>6</v>
      </c>
      <c r="O16" s="308" t="str">
        <f>IF($M$2&lt;4,"x",0)</f>
        <v>x</v>
      </c>
      <c r="P16" s="34">
        <f>IF($M$2=2,TRUNC(SUM(L16:M16)/2*1000)/1000,IF($M$2=3,TRUNC(SUM(L16:N16)/3*1000)/1000,IF($M$2=4,TRUNC(MEDIAN(L16:O16)*1000)/1000,"???")))</f>
        <v>6.5330000000000004</v>
      </c>
      <c r="Q16" s="311"/>
      <c r="R16" s="27">
        <f>K16+P16-Q16</f>
        <v>8.6989999999999998</v>
      </c>
      <c r="S16" s="35">
        <f>R9+R16</f>
        <v>17.631</v>
      </c>
      <c r="T16" s="25">
        <f>RANK(R16,$R$16:$R$19)</f>
        <v>4</v>
      </c>
      <c r="U16" s="36">
        <f>RANK(S16,$S$16:$S$19)</f>
        <v>4</v>
      </c>
      <c r="W16" s="47">
        <f>F16</f>
        <v>0</v>
      </c>
      <c r="X16" s="42">
        <f>K16</f>
        <v>2.1659999999999999</v>
      </c>
      <c r="Y16" s="42">
        <f t="shared" ref="Y16:AB19" si="4">P16</f>
        <v>6.5330000000000004</v>
      </c>
      <c r="Z16" s="42">
        <f t="shared" si="4"/>
        <v>0</v>
      </c>
      <c r="AA16" s="42">
        <f t="shared" si="4"/>
        <v>8.6989999999999998</v>
      </c>
      <c r="AB16" s="42">
        <f t="shared" si="4"/>
        <v>17.631</v>
      </c>
    </row>
    <row r="17" spans="1:28" ht="24.95" customHeight="1">
      <c r="A17" s="44">
        <f>Seznam!B32</f>
        <v>2</v>
      </c>
      <c r="B17" s="2" t="str">
        <f>Seznam!C32</f>
        <v>Natali Nezbedová</v>
      </c>
      <c r="C17" s="9">
        <f>Seznam!D32</f>
        <v>0</v>
      </c>
      <c r="D17" s="45" t="str">
        <f>Seznam!E32</f>
        <v>SKMG Máj České Budějovice</v>
      </c>
      <c r="E17" s="45">
        <f>Seznam!F32</f>
        <v>0</v>
      </c>
      <c r="F17" s="9"/>
      <c r="G17" s="306">
        <v>3</v>
      </c>
      <c r="H17" s="307">
        <v>3.4</v>
      </c>
      <c r="I17" s="308">
        <v>3.1</v>
      </c>
      <c r="J17" s="308" t="str">
        <f>IF($L$2&lt;4,"x",0)</f>
        <v>x</v>
      </c>
      <c r="K17" s="34">
        <f>IF($L$2=2,TRUNC(SUM(G17:J17)/2*1000)/1000,IF($L$2=3,TRUNC(SUM(G17:J17)/3*1000)/1000,IF($L$2=4,TRUNC(MEDIAN(G17:J17)*1000)/1000,"???")))</f>
        <v>3.1659999999999999</v>
      </c>
      <c r="L17" s="309">
        <v>6.2</v>
      </c>
      <c r="M17" s="310">
        <v>7.2</v>
      </c>
      <c r="N17" s="308">
        <v>7.1</v>
      </c>
      <c r="O17" s="308" t="str">
        <f>IF($M$2&lt;4,"x",0)</f>
        <v>x</v>
      </c>
      <c r="P17" s="34">
        <f>IF($M$2=2,TRUNC(SUM(L17:M17)/2*1000)/1000,IF($M$2=3,TRUNC(SUM(L17:N17)/3*1000)/1000,IF($M$2=4,TRUNC(MEDIAN(L17:O17)*1000)/1000,"???")))</f>
        <v>6.8330000000000002</v>
      </c>
      <c r="Q17" s="311"/>
      <c r="R17" s="27">
        <f>K17+P17-Q17</f>
        <v>9.9990000000000006</v>
      </c>
      <c r="S17" s="35">
        <f>R10+R17</f>
        <v>19.631999999999998</v>
      </c>
      <c r="T17" s="25">
        <f>RANK(R17,$R$16:$R$19)</f>
        <v>3</v>
      </c>
      <c r="U17" s="36">
        <f>RANK(S17,$S$16:$S$19)</f>
        <v>3</v>
      </c>
      <c r="W17" s="47">
        <f>F17</f>
        <v>0</v>
      </c>
      <c r="X17" s="42">
        <f>K17</f>
        <v>3.1659999999999999</v>
      </c>
      <c r="Y17" s="42">
        <f t="shared" si="4"/>
        <v>6.8330000000000002</v>
      </c>
      <c r="Z17" s="42">
        <f t="shared" si="4"/>
        <v>0</v>
      </c>
      <c r="AA17" s="42">
        <f t="shared" si="4"/>
        <v>9.9990000000000006</v>
      </c>
      <c r="AB17" s="42">
        <f t="shared" si="4"/>
        <v>19.631999999999998</v>
      </c>
    </row>
    <row r="18" spans="1:28" ht="24.95" customHeight="1">
      <c r="A18" s="44">
        <f>Seznam!B33</f>
        <v>3</v>
      </c>
      <c r="B18" s="2" t="str">
        <f>Seznam!C33</f>
        <v>Aneta Macháčková</v>
      </c>
      <c r="C18" s="9">
        <f>Seznam!D33</f>
        <v>0</v>
      </c>
      <c r="D18" s="45" t="str">
        <f>Seznam!E33</f>
        <v>SKMG Máj České Budějovice</v>
      </c>
      <c r="E18" s="45">
        <f>Seznam!F33</f>
        <v>0</v>
      </c>
      <c r="F18" s="9"/>
      <c r="G18" s="306">
        <v>3.4</v>
      </c>
      <c r="H18" s="307">
        <v>3</v>
      </c>
      <c r="I18" s="308">
        <v>3.2</v>
      </c>
      <c r="J18" s="308" t="str">
        <f>IF($L$2&lt;4,"x",0)</f>
        <v>x</v>
      </c>
      <c r="K18" s="34">
        <f>IF($L$2=2,TRUNC(SUM(G18:J18)/2*1000)/1000,IF($L$2=3,TRUNC(SUM(G18:J18)/3*1000)/1000,IF($L$2=4,TRUNC(MEDIAN(G18:J18)*1000)/1000,"???")))</f>
        <v>3.2</v>
      </c>
      <c r="L18" s="309">
        <v>7.1</v>
      </c>
      <c r="M18" s="310">
        <v>7</v>
      </c>
      <c r="N18" s="308">
        <v>7.4</v>
      </c>
      <c r="O18" s="308" t="str">
        <f>IF($M$2&lt;4,"x",0)</f>
        <v>x</v>
      </c>
      <c r="P18" s="34">
        <f>IF($M$2=2,TRUNC(SUM(L18:M18)/2*1000)/1000,IF($M$2=3,TRUNC(SUM(L18:N18)/3*1000)/1000,IF($M$2=4,TRUNC(MEDIAN(L18:O18)*1000)/1000,"???")))</f>
        <v>7.1660000000000004</v>
      </c>
      <c r="Q18" s="311"/>
      <c r="R18" s="27">
        <f>K18+P18-Q18</f>
        <v>10.366</v>
      </c>
      <c r="S18" s="35">
        <f>R11+R18</f>
        <v>21.097999999999999</v>
      </c>
      <c r="T18" s="25">
        <f>RANK(R18,$R$16:$R$19)</f>
        <v>2</v>
      </c>
      <c r="U18" s="36">
        <f>RANK(S18,$S$16:$S$19)</f>
        <v>2</v>
      </c>
      <c r="W18" s="47">
        <f>F18</f>
        <v>0</v>
      </c>
      <c r="X18" s="42">
        <f>K18</f>
        <v>3.2</v>
      </c>
      <c r="Y18" s="42">
        <f t="shared" ref="Y18" si="5">P18</f>
        <v>7.1660000000000004</v>
      </c>
      <c r="Z18" s="42">
        <f t="shared" ref="Z18" si="6">Q18</f>
        <v>0</v>
      </c>
      <c r="AA18" s="42">
        <f t="shared" ref="AA18" si="7">R18</f>
        <v>10.366</v>
      </c>
      <c r="AB18" s="42">
        <f t="shared" ref="AB18" si="8">S18</f>
        <v>21.097999999999999</v>
      </c>
    </row>
    <row r="19" spans="1:28" ht="24.95" customHeight="1">
      <c r="A19" s="44">
        <f>Seznam!B34</f>
        <v>4</v>
      </c>
      <c r="B19" s="2" t="str">
        <f>Seznam!C34</f>
        <v>Klimenko Xenia</v>
      </c>
      <c r="C19" s="9">
        <f>Seznam!D34</f>
        <v>0</v>
      </c>
      <c r="D19" s="45" t="str">
        <f>Seznam!E34</f>
        <v>Volgograd Ausia</v>
      </c>
      <c r="E19" s="45">
        <f>Seznam!F34</f>
        <v>0</v>
      </c>
      <c r="F19" s="9"/>
      <c r="G19" s="306">
        <v>5.8</v>
      </c>
      <c r="H19" s="307">
        <v>6.6</v>
      </c>
      <c r="I19" s="308">
        <v>7.1</v>
      </c>
      <c r="J19" s="308" t="str">
        <f>IF($L$2&lt;4,"x",0)</f>
        <v>x</v>
      </c>
      <c r="K19" s="34">
        <f>IF($L$2=2,TRUNC(SUM(G19:J19)/2*1000)/1000,IF($L$2=3,TRUNC(SUM(G19:J19)/3*1000)/1000,IF($L$2=4,TRUNC(MEDIAN(G19:J19)*1000)/1000,"???")))</f>
        <v>6.5</v>
      </c>
      <c r="L19" s="309">
        <v>8.5</v>
      </c>
      <c r="M19" s="310">
        <v>8.8000000000000007</v>
      </c>
      <c r="N19" s="308">
        <v>7.9</v>
      </c>
      <c r="O19" s="308" t="str">
        <f>IF($M$2&lt;4,"x",0)</f>
        <v>x</v>
      </c>
      <c r="P19" s="34">
        <f>IF($M$2=2,TRUNC(SUM(L19:M19)/2*1000)/1000,IF($M$2=3,TRUNC(SUM(L19:N19)/3*1000)/1000,IF($M$2=4,TRUNC(MEDIAN(L19:O19)*1000)/1000,"???")))</f>
        <v>8.4</v>
      </c>
      <c r="Q19" s="311"/>
      <c r="R19" s="27">
        <f>K19+P19-Q19</f>
        <v>14.9</v>
      </c>
      <c r="S19" s="35">
        <f>R12+R19</f>
        <v>29.566000000000003</v>
      </c>
      <c r="T19" s="25">
        <f>RANK(R19,$R$16:$R$19)</f>
        <v>1</v>
      </c>
      <c r="U19" s="36">
        <f>RANK(S19,$S$16:$S$19)</f>
        <v>1</v>
      </c>
      <c r="W19" s="47">
        <f>F19</f>
        <v>0</v>
      </c>
      <c r="X19" s="42">
        <f>K19</f>
        <v>6.5</v>
      </c>
      <c r="Y19" s="42">
        <f t="shared" si="4"/>
        <v>8.4</v>
      </c>
      <c r="Z19" s="42">
        <f t="shared" si="4"/>
        <v>0</v>
      </c>
      <c r="AA19" s="42">
        <f t="shared" si="4"/>
        <v>14.9</v>
      </c>
      <c r="AB19" s="42">
        <f t="shared" si="4"/>
        <v>29.566000000000003</v>
      </c>
    </row>
  </sheetData>
  <mergeCells count="16">
    <mergeCell ref="T14:T15"/>
    <mergeCell ref="U14:U15"/>
    <mergeCell ref="A14:A15"/>
    <mergeCell ref="B14:B15"/>
    <mergeCell ref="C14:C15"/>
    <mergeCell ref="D14:D15"/>
    <mergeCell ref="E14:E15"/>
    <mergeCell ref="F14:F15"/>
    <mergeCell ref="U7:U8"/>
    <mergeCell ref="F7:F8"/>
    <mergeCell ref="T7:T8"/>
    <mergeCell ref="A7:A8"/>
    <mergeCell ref="B7:B8"/>
    <mergeCell ref="C7:C8"/>
    <mergeCell ref="D7:D8"/>
    <mergeCell ref="E7:E8"/>
  </mergeCells>
  <phoneticPr fontId="12" type="noConversion"/>
  <printOptions horizontalCentered="1"/>
  <pageMargins left="0.39370078740157483" right="0.39370078740157483" top="0.78740157480314965" bottom="0.39370078740157483" header="0" footer="0"/>
  <pageSetup paperSize="9" scale="6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showZeros="0" topLeftCell="A4" zoomScale="75" workbookViewId="0">
      <selection activeCell="O17" sqref="O17"/>
    </sheetView>
  </sheetViews>
  <sheetFormatPr defaultRowHeight="12.75"/>
  <cols>
    <col min="1" max="1" width="10.7109375" customWidth="1"/>
    <col min="2" max="2" width="25" bestFit="1" customWidth="1"/>
    <col min="3" max="3" width="7.140625" style="5" hidden="1" customWidth="1"/>
    <col min="4" max="4" width="30" style="14" hidden="1" customWidth="1"/>
    <col min="5" max="5" width="5.28515625" style="14" hidden="1" customWidth="1"/>
    <col min="6" max="6" width="7.7109375" style="7" customWidth="1"/>
    <col min="7" max="10" width="5.7109375" style="7" customWidth="1"/>
    <col min="11" max="11" width="7.140625" style="7" bestFit="1" customWidth="1"/>
    <col min="12" max="15" width="5.7109375" customWidth="1"/>
    <col min="16" max="16" width="8.7109375" customWidth="1"/>
    <col min="17" max="17" width="6.7109375" bestFit="1" customWidth="1"/>
    <col min="18" max="18" width="12.5703125" bestFit="1" customWidth="1"/>
    <col min="19" max="19" width="9.42578125" customWidth="1"/>
    <col min="20" max="20" width="13.7109375" customWidth="1"/>
    <col min="21" max="21" width="16.85546875" bestFit="1" customWidth="1"/>
  </cols>
  <sheetData>
    <row r="1" spans="1:28" ht="22.5">
      <c r="A1" s="6" t="s">
        <v>174</v>
      </c>
      <c r="B1" s="1"/>
      <c r="C1" s="4"/>
      <c r="D1" s="8"/>
      <c r="E1" s="8"/>
      <c r="F1" s="4"/>
      <c r="G1" s="12"/>
      <c r="H1" s="10"/>
      <c r="I1" s="10"/>
      <c r="J1" s="10"/>
      <c r="K1" s="10"/>
      <c r="L1" s="229" t="s">
        <v>161</v>
      </c>
      <c r="M1" s="229" t="s">
        <v>162</v>
      </c>
      <c r="N1" s="295"/>
      <c r="O1" s="295"/>
      <c r="P1" s="1"/>
      <c r="Q1" s="1"/>
      <c r="R1" s="1"/>
      <c r="S1" s="1"/>
      <c r="T1" s="3"/>
      <c r="U1" s="3"/>
    </row>
    <row r="2" spans="1:28" ht="22.5">
      <c r="A2" s="6"/>
      <c r="B2" s="1"/>
      <c r="C2" s="4"/>
      <c r="D2" s="8"/>
      <c r="E2" s="8"/>
      <c r="F2" s="4"/>
      <c r="G2" s="10"/>
      <c r="H2" s="10"/>
      <c r="I2" s="10"/>
      <c r="J2" s="10"/>
      <c r="K2" s="10"/>
      <c r="L2" s="312">
        <v>3</v>
      </c>
      <c r="M2" s="312">
        <v>3</v>
      </c>
      <c r="N2" s="295"/>
      <c r="O2" s="295"/>
      <c r="P2" s="1"/>
      <c r="Q2" s="1"/>
      <c r="R2" s="1"/>
      <c r="S2" s="1"/>
      <c r="T2" s="3"/>
      <c r="U2" s="3"/>
    </row>
    <row r="3" spans="1:28" ht="22.5">
      <c r="A3" s="6"/>
      <c r="B3" s="1"/>
      <c r="C3" s="4"/>
      <c r="D3" s="8"/>
      <c r="E3" s="8"/>
      <c r="F3" s="4"/>
      <c r="G3" s="33"/>
      <c r="H3" s="33"/>
      <c r="I3" s="33"/>
      <c r="J3" s="33"/>
      <c r="K3" s="33"/>
      <c r="L3" s="33"/>
      <c r="M3" s="33"/>
      <c r="N3" s="33"/>
      <c r="O3" s="33"/>
      <c r="P3" s="1"/>
      <c r="Q3" s="1"/>
      <c r="R3" s="1"/>
      <c r="S3" s="1"/>
    </row>
    <row r="4" spans="1:28" ht="22.5">
      <c r="A4" s="6"/>
      <c r="B4" s="1"/>
      <c r="C4" s="4"/>
      <c r="D4" s="8"/>
      <c r="E4" s="8"/>
      <c r="F4" s="4"/>
      <c r="G4" s="10"/>
      <c r="H4" s="10"/>
      <c r="I4" s="10"/>
      <c r="J4" s="10"/>
      <c r="K4" s="10"/>
      <c r="L4" s="10"/>
      <c r="M4" s="10"/>
      <c r="N4" s="10"/>
      <c r="O4" s="10"/>
      <c r="P4" s="1"/>
      <c r="Q4" s="1"/>
      <c r="R4" s="1"/>
      <c r="S4" s="1"/>
      <c r="T4" s="3"/>
      <c r="U4" s="3" t="str">
        <f>Název</f>
        <v>Jihočeská liga</v>
      </c>
    </row>
    <row r="5" spans="1:28" ht="22.5">
      <c r="A5" s="6"/>
      <c r="B5" s="1"/>
      <c r="C5" s="4"/>
      <c r="D5" s="8"/>
      <c r="E5" s="8"/>
      <c r="F5" s="4"/>
      <c r="G5" s="10"/>
      <c r="H5" s="10"/>
      <c r="I5" s="10"/>
      <c r="J5" s="10"/>
      <c r="K5" s="10"/>
      <c r="L5" s="11"/>
      <c r="M5" s="11"/>
      <c r="N5" s="11"/>
      <c r="O5" s="11"/>
      <c r="P5" s="1"/>
      <c r="Q5" s="1"/>
      <c r="R5" s="1"/>
      <c r="S5" s="1"/>
      <c r="T5" s="3"/>
      <c r="U5" s="3" t="str">
        <f>Místo</f>
        <v>Milevsko</v>
      </c>
    </row>
    <row r="6" spans="1:28" ht="23.25" thickBot="1">
      <c r="A6" s="6" t="str">
        <f>_kat7</f>
        <v>6.kategorie - Kadetky mladší, ročník 2004 a 2005</v>
      </c>
      <c r="B6" s="1"/>
      <c r="C6" s="4"/>
      <c r="D6" s="8"/>
      <c r="E6" s="8"/>
      <c r="F6" s="4"/>
      <c r="G6" s="4"/>
      <c r="H6" s="4"/>
      <c r="I6" s="4"/>
      <c r="J6" s="4"/>
      <c r="K6" s="4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20.února 2016</v>
      </c>
    </row>
    <row r="7" spans="1:28" ht="16.5" customHeight="1">
      <c r="A7" s="470" t="s">
        <v>159</v>
      </c>
      <c r="B7" s="460" t="s">
        <v>6</v>
      </c>
      <c r="C7" s="462" t="s">
        <v>3</v>
      </c>
      <c r="D7" s="460" t="s">
        <v>4</v>
      </c>
      <c r="E7" s="456" t="s">
        <v>5</v>
      </c>
      <c r="F7" s="456" t="s">
        <v>177</v>
      </c>
      <c r="G7" s="29" t="str">
        <f>Kat7S1</f>
        <v>sestava s libovolným náčiním</v>
      </c>
      <c r="H7" s="28"/>
      <c r="I7" s="28"/>
      <c r="J7" s="28"/>
      <c r="K7" s="28"/>
      <c r="L7" s="30"/>
      <c r="M7" s="30"/>
      <c r="N7" s="30"/>
      <c r="O7" s="30"/>
      <c r="P7" s="30"/>
      <c r="Q7" s="20">
        <v>0</v>
      </c>
      <c r="R7" s="31">
        <v>0</v>
      </c>
      <c r="S7" s="32"/>
      <c r="T7" s="464" t="s">
        <v>188</v>
      </c>
      <c r="U7" s="468" t="s">
        <v>189</v>
      </c>
    </row>
    <row r="8" spans="1:28" ht="16.5" customHeight="1" thickBot="1">
      <c r="A8" s="471">
        <v>0</v>
      </c>
      <c r="B8" s="461">
        <v>0</v>
      </c>
      <c r="C8" s="463">
        <v>0</v>
      </c>
      <c r="D8" s="461">
        <v>0</v>
      </c>
      <c r="E8" s="457">
        <v>0</v>
      </c>
      <c r="F8" s="457">
        <v>0</v>
      </c>
      <c r="G8" s="18" t="s">
        <v>176</v>
      </c>
      <c r="H8" s="18" t="s">
        <v>190</v>
      </c>
      <c r="I8" s="18" t="s">
        <v>180</v>
      </c>
      <c r="J8" s="18" t="s">
        <v>181</v>
      </c>
      <c r="K8" s="18" t="s">
        <v>161</v>
      </c>
      <c r="L8" s="24" t="s">
        <v>182</v>
      </c>
      <c r="M8" s="425" t="s">
        <v>183</v>
      </c>
      <c r="N8" s="425" t="s">
        <v>184</v>
      </c>
      <c r="O8" s="425" t="s">
        <v>185</v>
      </c>
      <c r="P8" s="26" t="s">
        <v>162</v>
      </c>
      <c r="Q8" s="23" t="s">
        <v>163</v>
      </c>
      <c r="R8" s="22" t="s">
        <v>164</v>
      </c>
      <c r="S8" s="26"/>
      <c r="T8" s="465"/>
      <c r="U8" s="469"/>
      <c r="W8" s="46" t="s">
        <v>186</v>
      </c>
      <c r="X8" s="46" t="s">
        <v>161</v>
      </c>
      <c r="Y8" s="46" t="s">
        <v>162</v>
      </c>
      <c r="Z8" s="46" t="s">
        <v>187</v>
      </c>
      <c r="AA8" s="46" t="s">
        <v>166</v>
      </c>
    </row>
    <row r="9" spans="1:28" ht="24.95" customHeight="1">
      <c r="A9" s="44">
        <f>Seznam!B35</f>
        <v>1</v>
      </c>
      <c r="B9" s="2" t="str">
        <f>Seznam!C35</f>
        <v>Diana Kvášová</v>
      </c>
      <c r="C9" s="9">
        <f>Seznam!D35</f>
        <v>2004</v>
      </c>
      <c r="D9" s="45" t="str">
        <f>Seznam!E35</f>
        <v>TJ Jiskra Humpolec</v>
      </c>
      <c r="E9" s="45">
        <f>Seznam!F35</f>
        <v>0</v>
      </c>
      <c r="F9" s="9"/>
      <c r="G9" s="306">
        <v>1</v>
      </c>
      <c r="H9" s="307">
        <v>1.5</v>
      </c>
      <c r="I9" s="308">
        <v>1.4</v>
      </c>
      <c r="J9" s="308" t="str">
        <f>IF($L$2&lt;4,"x",0)</f>
        <v>x</v>
      </c>
      <c r="K9" s="34">
        <f>IF($L$2=2,TRUNC(SUM(G9:J9)/2*1000)/1000,IF($L$2=3,TRUNC(SUM(G9:J9)/3*1000)/1000,IF($L$2=4,TRUNC(MEDIAN(G9:J9)*1000)/1000,"???")))</f>
        <v>1.3</v>
      </c>
      <c r="L9" s="309">
        <v>5.4</v>
      </c>
      <c r="M9" s="310">
        <v>4.9000000000000004</v>
      </c>
      <c r="N9" s="308">
        <v>5.2</v>
      </c>
      <c r="O9" s="308" t="str">
        <f>IF($M$2&lt;4,"x",0)</f>
        <v>x</v>
      </c>
      <c r="P9" s="34">
        <f>IF($M$2=2,TRUNC(SUM(L9:M9)/2*1000)/1000,IF($M$2=3,TRUNC(SUM(L9:N9)/3*1000)/1000,IF($M$2=4,TRUNC(MEDIAN(L9:O9)*1000)/1000,"???")))</f>
        <v>5.1660000000000004</v>
      </c>
      <c r="Q9" s="311"/>
      <c r="R9" s="27">
        <f>K9+P9-Q9</f>
        <v>6.4660000000000002</v>
      </c>
      <c r="S9" s="296" t="s">
        <v>189</v>
      </c>
      <c r="T9" s="25">
        <f>RANK(R9,$R$9:$R$11)</f>
        <v>2</v>
      </c>
      <c r="U9" s="36" t="s">
        <v>189</v>
      </c>
      <c r="W9" s="47">
        <f>F9</f>
        <v>0</v>
      </c>
      <c r="X9" s="42">
        <f>K9</f>
        <v>1.3</v>
      </c>
      <c r="Y9" s="42">
        <f t="shared" ref="Y9:AA10" si="0">P9</f>
        <v>5.1660000000000004</v>
      </c>
      <c r="Z9" s="42">
        <f t="shared" si="0"/>
        <v>0</v>
      </c>
      <c r="AA9" s="42">
        <f t="shared" si="0"/>
        <v>6.4660000000000002</v>
      </c>
    </row>
    <row r="10" spans="1:28" ht="24.95" customHeight="1">
      <c r="A10" s="230">
        <f>Seznam!B36</f>
        <v>2</v>
      </c>
      <c r="B10" s="231" t="str">
        <f>Seznam!C36</f>
        <v>Anna Radilová</v>
      </c>
      <c r="C10" s="232">
        <f>Seznam!D36</f>
        <v>2004</v>
      </c>
      <c r="D10" s="233" t="str">
        <f>Seznam!E36</f>
        <v>TJ Jiskra Humpolec</v>
      </c>
      <c r="E10" s="233">
        <f>Seznam!F36</f>
        <v>0</v>
      </c>
      <c r="F10" s="232"/>
      <c r="G10" s="306">
        <v>0.8</v>
      </c>
      <c r="H10" s="307">
        <v>0.6</v>
      </c>
      <c r="I10" s="308">
        <v>0.1</v>
      </c>
      <c r="J10" s="308" t="str">
        <f>IF($L$2&lt;4,"x",0)</f>
        <v>x</v>
      </c>
      <c r="K10" s="34">
        <f>IF($L$2=2,TRUNC(SUM(G10:J10)/2*1000)/1000,IF($L$2=3,TRUNC(SUM(G10:J10)/3*1000)/1000,IF($L$2=4,TRUNC(MEDIAN(G10:J10)*1000)/1000,"???")))</f>
        <v>0.5</v>
      </c>
      <c r="L10" s="309">
        <v>4.8</v>
      </c>
      <c r="M10" s="310">
        <v>5</v>
      </c>
      <c r="N10" s="308">
        <v>5</v>
      </c>
      <c r="O10" s="308" t="str">
        <f>IF($M$2&lt;4,"x",0)</f>
        <v>x</v>
      </c>
      <c r="P10" s="34">
        <f>IF($M$2=2,TRUNC(SUM(L10:M10)/2*1000)/1000,IF($M$2=3,TRUNC(SUM(L10:N10)/3*1000)/1000,IF($M$2=4,TRUNC(MEDIAN(L10:O10)*1000)/1000,"???")))</f>
        <v>4.9329999999999998</v>
      </c>
      <c r="Q10" s="311"/>
      <c r="R10" s="27">
        <f>K10+P10-Q10</f>
        <v>5.4329999999999998</v>
      </c>
      <c r="S10" s="296" t="s">
        <v>189</v>
      </c>
      <c r="T10" s="25">
        <f>RANK(R10,$R$9:$R$11)</f>
        <v>3</v>
      </c>
      <c r="U10" s="36" t="s">
        <v>189</v>
      </c>
      <c r="W10" s="47">
        <f>F10</f>
        <v>0</v>
      </c>
      <c r="X10" s="42">
        <f>K10</f>
        <v>0.5</v>
      </c>
      <c r="Y10" s="42">
        <f t="shared" si="0"/>
        <v>4.9329999999999998</v>
      </c>
      <c r="Z10" s="42">
        <f t="shared" si="0"/>
        <v>0</v>
      </c>
      <c r="AA10" s="42">
        <f t="shared" si="0"/>
        <v>5.4329999999999998</v>
      </c>
    </row>
    <row r="11" spans="1:28" ht="24.95" customHeight="1">
      <c r="A11" s="230">
        <f>Seznam!B37</f>
        <v>3</v>
      </c>
      <c r="B11" s="231" t="str">
        <f>Seznam!C37</f>
        <v>Linda Houdová</v>
      </c>
      <c r="C11" s="232">
        <f>Seznam!D37</f>
        <v>2004</v>
      </c>
      <c r="D11" s="233" t="str">
        <f>Seznam!E37</f>
        <v>RG Proactive Milevsko</v>
      </c>
      <c r="E11" s="233">
        <f>Seznam!F37</f>
        <v>0</v>
      </c>
      <c r="F11" s="232"/>
      <c r="G11" s="306">
        <v>3.4</v>
      </c>
      <c r="H11" s="307">
        <v>2.6</v>
      </c>
      <c r="I11" s="308">
        <v>1.7</v>
      </c>
      <c r="J11" s="308" t="str">
        <f>IF($L$2&lt;4,"x",0)</f>
        <v>x</v>
      </c>
      <c r="K11" s="34">
        <f>IF($L$2=2,TRUNC(SUM(G11:J11)/2*1000)/1000,IF($L$2=3,TRUNC(SUM(G11:J11)/3*1000)/1000,IF($L$2=4,TRUNC(MEDIAN(G11:J11)*1000)/1000,"???")))</f>
        <v>2.5659999999999998</v>
      </c>
      <c r="L11" s="309">
        <v>6.5</v>
      </c>
      <c r="M11" s="310">
        <v>4.9000000000000004</v>
      </c>
      <c r="N11" s="308">
        <v>6.4</v>
      </c>
      <c r="O11" s="308" t="str">
        <f>IF($M$2&lt;4,"x",0)</f>
        <v>x</v>
      </c>
      <c r="P11" s="34">
        <f>IF($M$2=2,TRUNC(SUM(L11:M11)/2*1000)/1000,IF($M$2=3,TRUNC(SUM(L11:N11)/3*1000)/1000,IF($M$2=4,TRUNC(MEDIAN(L11:O11)*1000)/1000,"???")))</f>
        <v>5.9329999999999998</v>
      </c>
      <c r="Q11" s="311"/>
      <c r="R11" s="27">
        <f>K11+P11-Q11</f>
        <v>8.4989999999999988</v>
      </c>
      <c r="S11" s="296" t="s">
        <v>189</v>
      </c>
      <c r="T11" s="25">
        <f>RANK(R11,$R$9:$R$11)</f>
        <v>1</v>
      </c>
      <c r="U11" s="36" t="s">
        <v>189</v>
      </c>
      <c r="W11" s="47">
        <f>F11</f>
        <v>0</v>
      </c>
      <c r="X11" s="42">
        <f>K11</f>
        <v>2.5659999999999998</v>
      </c>
      <c r="Y11" s="42">
        <f t="shared" ref="Y11:AA11" si="1">P11</f>
        <v>5.9329999999999998</v>
      </c>
      <c r="Z11" s="42">
        <f t="shared" si="1"/>
        <v>0</v>
      </c>
      <c r="AA11" s="42">
        <f t="shared" si="1"/>
        <v>8.4989999999999988</v>
      </c>
    </row>
    <row r="12" spans="1:28" s="236" customFormat="1" ht="16.5" thickBot="1">
      <c r="C12" s="238"/>
      <c r="F12" s="237"/>
      <c r="G12" s="239">
        <v>0</v>
      </c>
      <c r="H12" s="239"/>
      <c r="I12" s="239"/>
      <c r="J12" s="239"/>
      <c r="K12" s="240">
        <f>SUM(G12:J12)/2</f>
        <v>0</v>
      </c>
      <c r="L12" s="297">
        <v>0</v>
      </c>
      <c r="M12" s="297"/>
      <c r="N12" s="297"/>
      <c r="O12" s="297"/>
      <c r="P12" s="240"/>
    </row>
    <row r="13" spans="1:28" ht="16.5" customHeight="1">
      <c r="A13" s="458" t="s">
        <v>159</v>
      </c>
      <c r="B13" s="460" t="s">
        <v>6</v>
      </c>
      <c r="C13" s="462" t="s">
        <v>3</v>
      </c>
      <c r="D13" s="460" t="s">
        <v>4</v>
      </c>
      <c r="E13" s="456" t="s">
        <v>5</v>
      </c>
      <c r="F13" s="456" t="s">
        <v>177</v>
      </c>
      <c r="G13" s="29" t="str">
        <f>Kat7S2</f>
        <v>sestava s libovolným náčiním</v>
      </c>
      <c r="H13" s="28"/>
      <c r="I13" s="28"/>
      <c r="J13" s="28"/>
      <c r="K13" s="28"/>
      <c r="L13" s="30"/>
      <c r="M13" s="30"/>
      <c r="N13" s="30"/>
      <c r="O13" s="30"/>
      <c r="P13" s="30"/>
      <c r="Q13" s="20">
        <v>0</v>
      </c>
      <c r="R13" s="31">
        <v>0</v>
      </c>
      <c r="S13" s="31">
        <v>0</v>
      </c>
      <c r="T13" s="464" t="s">
        <v>191</v>
      </c>
      <c r="U13" s="454" t="s">
        <v>192</v>
      </c>
    </row>
    <row r="14" spans="1:28" ht="16.5" customHeight="1" thickBot="1">
      <c r="A14" s="459">
        <v>0</v>
      </c>
      <c r="B14" s="461">
        <v>0</v>
      </c>
      <c r="C14" s="463">
        <v>0</v>
      </c>
      <c r="D14" s="461">
        <v>0</v>
      </c>
      <c r="E14" s="457">
        <v>0</v>
      </c>
      <c r="F14" s="457">
        <v>0</v>
      </c>
      <c r="G14" s="18" t="s">
        <v>176</v>
      </c>
      <c r="H14" s="18" t="s">
        <v>190</v>
      </c>
      <c r="I14" s="18" t="s">
        <v>180</v>
      </c>
      <c r="J14" s="18" t="s">
        <v>181</v>
      </c>
      <c r="K14" s="18" t="s">
        <v>161</v>
      </c>
      <c r="L14" s="24" t="s">
        <v>182</v>
      </c>
      <c r="M14" s="425" t="s">
        <v>183</v>
      </c>
      <c r="N14" s="425" t="s">
        <v>184</v>
      </c>
      <c r="O14" s="425" t="s">
        <v>185</v>
      </c>
      <c r="P14" s="26" t="s">
        <v>162</v>
      </c>
      <c r="Q14" s="23" t="s">
        <v>163</v>
      </c>
      <c r="R14" s="22" t="s">
        <v>164</v>
      </c>
      <c r="S14" s="26" t="s">
        <v>166</v>
      </c>
      <c r="T14" s="465"/>
      <c r="U14" s="455"/>
      <c r="W14" s="46" t="s">
        <v>186</v>
      </c>
      <c r="X14" s="46" t="s">
        <v>161</v>
      </c>
      <c r="Y14" s="46" t="s">
        <v>162</v>
      </c>
      <c r="Z14" s="46" t="s">
        <v>187</v>
      </c>
      <c r="AA14" s="46" t="s">
        <v>166</v>
      </c>
      <c r="AB14" s="46" t="s">
        <v>164</v>
      </c>
    </row>
    <row r="15" spans="1:28" ht="24.95" customHeight="1">
      <c r="A15" s="44">
        <f>Seznam!B35</f>
        <v>1</v>
      </c>
      <c r="B15" s="2" t="str">
        <f>Seznam!C35</f>
        <v>Diana Kvášová</v>
      </c>
      <c r="C15" s="9">
        <f>Seznam!D35</f>
        <v>2004</v>
      </c>
      <c r="D15" s="45" t="str">
        <f>Seznam!E35</f>
        <v>TJ Jiskra Humpolec</v>
      </c>
      <c r="E15" s="45">
        <f>Seznam!F35</f>
        <v>0</v>
      </c>
      <c r="F15" s="9"/>
      <c r="G15" s="306">
        <v>1.2</v>
      </c>
      <c r="H15" s="307">
        <v>1.2</v>
      </c>
      <c r="I15" s="308">
        <v>0.9</v>
      </c>
      <c r="J15" s="308" t="str">
        <f>IF($L$2&lt;4,"x",0)</f>
        <v>x</v>
      </c>
      <c r="K15" s="34">
        <f>IF($L$2=2,TRUNC(SUM(G15:J15)/2*1000)/1000,IF($L$2=3,TRUNC(SUM(G15:J15)/3*1000)/1000,IF($L$2=4,TRUNC(MEDIAN(G15:J15)*1000)/1000,"???")))</f>
        <v>1.1000000000000001</v>
      </c>
      <c r="L15" s="309">
        <v>5</v>
      </c>
      <c r="M15" s="310">
        <v>5</v>
      </c>
      <c r="N15" s="308">
        <v>5.8</v>
      </c>
      <c r="O15" s="308" t="str">
        <f>IF($M$2&lt;4,"x",0)</f>
        <v>x</v>
      </c>
      <c r="P15" s="34">
        <f>IF($M$2=2,TRUNC(SUM(L15:M15)/2*1000)/1000,IF($M$2=3,TRUNC(SUM(L15:N15)/3*1000)/1000,IF($M$2=4,TRUNC(MEDIAN(L15:O15)*1000)/1000,"???")))</f>
        <v>5.266</v>
      </c>
      <c r="Q15" s="311"/>
      <c r="R15" s="27">
        <f>K15+P15-Q15</f>
        <v>6.3659999999999997</v>
      </c>
      <c r="S15" s="35">
        <f>R9+R15</f>
        <v>12.832000000000001</v>
      </c>
      <c r="T15" s="25">
        <f>RANK(R15,$R$15:$R$17)</f>
        <v>2</v>
      </c>
      <c r="U15" s="36">
        <f>RANK(S15,$S$15:$S$17)</f>
        <v>2</v>
      </c>
      <c r="W15" s="47">
        <f>F15</f>
        <v>0</v>
      </c>
      <c r="X15" s="42">
        <f>K15</f>
        <v>1.1000000000000001</v>
      </c>
      <c r="Y15" s="42">
        <f t="shared" ref="Y15:AB16" si="2">P15</f>
        <v>5.266</v>
      </c>
      <c r="Z15" s="42">
        <f t="shared" si="2"/>
        <v>0</v>
      </c>
      <c r="AA15" s="42">
        <f t="shared" si="2"/>
        <v>6.3659999999999997</v>
      </c>
      <c r="AB15" s="42">
        <f t="shared" si="2"/>
        <v>12.832000000000001</v>
      </c>
    </row>
    <row r="16" spans="1:28" ht="24.95" customHeight="1">
      <c r="A16" s="44">
        <f>Seznam!B36</f>
        <v>2</v>
      </c>
      <c r="B16" s="2" t="str">
        <f>Seznam!C36</f>
        <v>Anna Radilová</v>
      </c>
      <c r="C16" s="9">
        <f>Seznam!D36</f>
        <v>2004</v>
      </c>
      <c r="D16" s="45" t="str">
        <f>Seznam!E36</f>
        <v>TJ Jiskra Humpolec</v>
      </c>
      <c r="E16" s="45">
        <f>Seznam!F36</f>
        <v>0</v>
      </c>
      <c r="F16" s="9"/>
      <c r="G16" s="306">
        <v>1.5</v>
      </c>
      <c r="H16" s="307">
        <v>0.9</v>
      </c>
      <c r="I16" s="308">
        <v>1.3</v>
      </c>
      <c r="J16" s="308" t="str">
        <f>IF($L$2&lt;4,"x",0)</f>
        <v>x</v>
      </c>
      <c r="K16" s="34">
        <f>IF($L$2=2,TRUNC(SUM(G16:J16)/2*1000)/1000,IF($L$2=3,TRUNC(SUM(G16:J16)/3*1000)/1000,IF($L$2=4,TRUNC(MEDIAN(G16:J16)*1000)/1000,"???")))</f>
        <v>1.2330000000000001</v>
      </c>
      <c r="L16" s="309">
        <v>5.2</v>
      </c>
      <c r="M16" s="310">
        <v>4.8</v>
      </c>
      <c r="N16" s="308">
        <v>5.2</v>
      </c>
      <c r="O16" s="308" t="str">
        <f>IF($M$2&lt;4,"x",0)</f>
        <v>x</v>
      </c>
      <c r="P16" s="34">
        <f>IF($M$2=2,TRUNC(SUM(L16:M16)/2*1000)/1000,IF($M$2=3,TRUNC(SUM(L16:N16)/3*1000)/1000,IF($M$2=4,TRUNC(MEDIAN(L16:O16)*1000)/1000,"???")))</f>
        <v>5.0659999999999998</v>
      </c>
      <c r="Q16" s="311"/>
      <c r="R16" s="27">
        <f>K16+P16-Q16</f>
        <v>6.2989999999999995</v>
      </c>
      <c r="S16" s="35">
        <f>R10+R16</f>
        <v>11.731999999999999</v>
      </c>
      <c r="T16" s="25">
        <f>RANK(R16,$R$15:$R$17)</f>
        <v>3</v>
      </c>
      <c r="U16" s="36">
        <f>RANK(S16,$S$15:$S$17)</f>
        <v>3</v>
      </c>
      <c r="W16" s="47">
        <f>F16</f>
        <v>0</v>
      </c>
      <c r="X16" s="42">
        <f>K16</f>
        <v>1.2330000000000001</v>
      </c>
      <c r="Y16" s="42">
        <f t="shared" si="2"/>
        <v>5.0659999999999998</v>
      </c>
      <c r="Z16" s="42">
        <f t="shared" si="2"/>
        <v>0</v>
      </c>
      <c r="AA16" s="42">
        <f t="shared" si="2"/>
        <v>6.2989999999999995</v>
      </c>
      <c r="AB16" s="42">
        <f t="shared" si="2"/>
        <v>11.731999999999999</v>
      </c>
    </row>
    <row r="17" spans="1:28" ht="24.95" customHeight="1">
      <c r="A17" s="44">
        <f>Seznam!B37</f>
        <v>3</v>
      </c>
      <c r="B17" s="2" t="str">
        <f>Seznam!C37</f>
        <v>Linda Houdová</v>
      </c>
      <c r="C17" s="9">
        <f>Seznam!D37</f>
        <v>2004</v>
      </c>
      <c r="D17" s="45" t="str">
        <f>Seznam!E37</f>
        <v>RG Proactive Milevsko</v>
      </c>
      <c r="E17" s="45">
        <f>Seznam!F37</f>
        <v>0</v>
      </c>
      <c r="F17" s="9"/>
      <c r="G17" s="306">
        <v>3.2</v>
      </c>
      <c r="H17" s="307">
        <v>1.9</v>
      </c>
      <c r="I17" s="308">
        <v>2.7</v>
      </c>
      <c r="J17" s="308" t="str">
        <f>IF($L$2&lt;4,"x",0)</f>
        <v>x</v>
      </c>
      <c r="K17" s="34">
        <f>IF($L$2=2,TRUNC(SUM(G17:J17)/2*1000)/1000,IF($L$2=3,TRUNC(SUM(G17:J17)/3*1000)/1000,IF($L$2=4,TRUNC(MEDIAN(G17:J17)*1000)/1000,"???")))</f>
        <v>2.6</v>
      </c>
      <c r="L17" s="309">
        <v>6.7</v>
      </c>
      <c r="M17" s="310">
        <v>6.2</v>
      </c>
      <c r="N17" s="308">
        <v>7</v>
      </c>
      <c r="O17" s="308" t="str">
        <f>IF($M$2&lt;4,"x",0)</f>
        <v>x</v>
      </c>
      <c r="P17" s="34">
        <f>IF($M$2=2,TRUNC(SUM(L17:M17)/2*1000)/1000,IF($M$2=3,TRUNC(SUM(L17:N17)/3*1000)/1000,IF($M$2=4,TRUNC(MEDIAN(L17:O17)*1000)/1000,"???")))</f>
        <v>6.633</v>
      </c>
      <c r="Q17" s="311"/>
      <c r="R17" s="27">
        <f>K17+P17-Q17</f>
        <v>9.2330000000000005</v>
      </c>
      <c r="S17" s="35">
        <f>R11+R17</f>
        <v>17.731999999999999</v>
      </c>
      <c r="T17" s="25">
        <f>RANK(R17,$R$15:$R$17)</f>
        <v>1</v>
      </c>
      <c r="U17" s="36">
        <f>RANK(S17,$S$15:$S$17)</f>
        <v>1</v>
      </c>
      <c r="W17" s="47">
        <f>F17</f>
        <v>0</v>
      </c>
      <c r="X17" s="42">
        <f>K17</f>
        <v>2.6</v>
      </c>
      <c r="Y17" s="42">
        <f t="shared" ref="Y17:AB17" si="3">P17</f>
        <v>6.633</v>
      </c>
      <c r="Z17" s="42">
        <f t="shared" si="3"/>
        <v>0</v>
      </c>
      <c r="AA17" s="42">
        <f t="shared" si="3"/>
        <v>9.2330000000000005</v>
      </c>
      <c r="AB17" s="42">
        <f t="shared" si="3"/>
        <v>17.731999999999999</v>
      </c>
    </row>
  </sheetData>
  <mergeCells count="16">
    <mergeCell ref="U7:U8"/>
    <mergeCell ref="F7:F8"/>
    <mergeCell ref="T7:T8"/>
    <mergeCell ref="A7:A8"/>
    <mergeCell ref="B7:B8"/>
    <mergeCell ref="C7:C8"/>
    <mergeCell ref="D7:D8"/>
    <mergeCell ref="E7:E8"/>
    <mergeCell ref="T13:T14"/>
    <mergeCell ref="U13:U14"/>
    <mergeCell ref="A13:A14"/>
    <mergeCell ref="B13:B14"/>
    <mergeCell ref="C13:C14"/>
    <mergeCell ref="D13:D14"/>
    <mergeCell ref="E13:E14"/>
    <mergeCell ref="F13:F14"/>
  </mergeCells>
  <phoneticPr fontId="12" type="noConversion"/>
  <printOptions horizontalCentered="1"/>
  <pageMargins left="0.39370078740157483" right="0.39370078740157483" top="0.78740157480314965" bottom="0.39370078740157483" header="0" footer="0"/>
  <pageSetup paperSize="9" scale="6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showZeros="0" topLeftCell="A4" zoomScale="75" workbookViewId="0">
      <selection activeCell="O19" sqref="O19"/>
    </sheetView>
  </sheetViews>
  <sheetFormatPr defaultRowHeight="12.75"/>
  <cols>
    <col min="1" max="1" width="10.7109375" customWidth="1"/>
    <col min="2" max="2" width="25" bestFit="1" customWidth="1"/>
    <col min="3" max="3" width="7.140625" style="5" hidden="1" customWidth="1"/>
    <col min="4" max="4" width="30" style="14" hidden="1" customWidth="1"/>
    <col min="5" max="5" width="5.28515625" style="14" hidden="1" customWidth="1"/>
    <col min="6" max="6" width="7.7109375" style="7" customWidth="1"/>
    <col min="7" max="10" width="5.7109375" style="7" customWidth="1"/>
    <col min="11" max="11" width="7.140625" style="7" bestFit="1" customWidth="1"/>
    <col min="12" max="15" width="5.7109375" customWidth="1"/>
    <col min="16" max="16" width="8.7109375" customWidth="1"/>
    <col min="17" max="17" width="6.7109375" bestFit="1" customWidth="1"/>
    <col min="18" max="18" width="12.5703125" bestFit="1" customWidth="1"/>
    <col min="19" max="19" width="9.42578125" customWidth="1"/>
    <col min="20" max="20" width="13.7109375" customWidth="1"/>
    <col min="21" max="21" width="16.85546875" bestFit="1" customWidth="1"/>
  </cols>
  <sheetData>
    <row r="1" spans="1:28" ht="22.5">
      <c r="A1" s="6" t="s">
        <v>174</v>
      </c>
      <c r="B1" s="1"/>
      <c r="C1" s="4"/>
      <c r="D1" s="8"/>
      <c r="E1" s="8"/>
      <c r="F1" s="4"/>
      <c r="G1" s="12"/>
      <c r="H1" s="10"/>
      <c r="I1" s="10"/>
      <c r="J1" s="10"/>
      <c r="K1" s="10"/>
      <c r="L1" s="229" t="s">
        <v>161</v>
      </c>
      <c r="M1" s="229" t="s">
        <v>162</v>
      </c>
      <c r="N1" s="295"/>
      <c r="O1" s="295"/>
      <c r="P1" s="1"/>
      <c r="Q1" s="1"/>
      <c r="R1" s="1"/>
      <c r="S1" s="1"/>
      <c r="T1" s="3"/>
      <c r="U1" s="3"/>
    </row>
    <row r="2" spans="1:28" ht="22.5">
      <c r="A2" s="6"/>
      <c r="B2" s="1"/>
      <c r="C2" s="4"/>
      <c r="D2" s="8"/>
      <c r="E2" s="8"/>
      <c r="F2" s="4"/>
      <c r="G2" s="10"/>
      <c r="H2" s="10"/>
      <c r="I2" s="10"/>
      <c r="J2" s="10"/>
      <c r="K2" s="10"/>
      <c r="L2" s="312">
        <v>3</v>
      </c>
      <c r="M2" s="312">
        <v>3</v>
      </c>
      <c r="N2" s="295"/>
      <c r="O2" s="295"/>
      <c r="P2" s="1"/>
      <c r="Q2" s="1"/>
      <c r="R2" s="1"/>
      <c r="S2" s="1"/>
      <c r="T2" s="3"/>
      <c r="U2" s="3"/>
    </row>
    <row r="3" spans="1:28" ht="22.5">
      <c r="A3" s="6"/>
      <c r="B3" s="1"/>
      <c r="C3" s="4"/>
      <c r="D3" s="8"/>
      <c r="E3" s="8"/>
      <c r="F3" s="4"/>
      <c r="G3" s="33"/>
      <c r="H3" s="33"/>
      <c r="I3" s="33"/>
      <c r="J3" s="33"/>
      <c r="K3" s="33"/>
      <c r="L3" s="33"/>
      <c r="M3" s="33"/>
      <c r="N3" s="33"/>
      <c r="O3" s="33"/>
      <c r="P3" s="1"/>
      <c r="Q3" s="1"/>
      <c r="R3" s="1"/>
      <c r="S3" s="1"/>
    </row>
    <row r="4" spans="1:28" ht="22.5">
      <c r="A4" s="6"/>
      <c r="B4" s="1"/>
      <c r="C4" s="4"/>
      <c r="D4" s="8"/>
      <c r="E4" s="8"/>
      <c r="F4" s="4"/>
      <c r="G4" s="10"/>
      <c r="H4" s="10"/>
      <c r="I4" s="10"/>
      <c r="J4" s="10"/>
      <c r="K4" s="10"/>
      <c r="L4" s="10"/>
      <c r="M4" s="10"/>
      <c r="N4" s="10"/>
      <c r="O4" s="10"/>
      <c r="P4" s="1"/>
      <c r="Q4" s="1"/>
      <c r="R4" s="1"/>
      <c r="S4" s="1"/>
      <c r="T4" s="3"/>
      <c r="U4" s="3" t="str">
        <f>Název</f>
        <v>Jihočeská liga</v>
      </c>
    </row>
    <row r="5" spans="1:28" ht="22.5">
      <c r="A5" s="6"/>
      <c r="B5" s="1"/>
      <c r="C5" s="4"/>
      <c r="D5" s="8"/>
      <c r="E5" s="8"/>
      <c r="F5" s="4"/>
      <c r="G5" s="10"/>
      <c r="H5" s="10"/>
      <c r="I5" s="10"/>
      <c r="J5" s="10"/>
      <c r="K5" s="10"/>
      <c r="L5" s="11"/>
      <c r="M5" s="11"/>
      <c r="N5" s="11"/>
      <c r="O5" s="11"/>
      <c r="P5" s="1"/>
      <c r="Q5" s="1"/>
      <c r="R5" s="1"/>
      <c r="S5" s="1"/>
      <c r="T5" s="3"/>
      <c r="U5" s="3" t="str">
        <f>Místo</f>
        <v>Milevsko</v>
      </c>
    </row>
    <row r="6" spans="1:28" ht="23.25" thickBot="1">
      <c r="A6" s="6" t="str">
        <f>_kat9</f>
        <v>8.kategorie - Juniorky, ročník 2001 - 2003</v>
      </c>
      <c r="B6" s="1"/>
      <c r="C6" s="4"/>
      <c r="D6" s="8"/>
      <c r="E6" s="8"/>
      <c r="F6" s="4"/>
      <c r="G6" s="4"/>
      <c r="H6" s="4"/>
      <c r="I6" s="4"/>
      <c r="J6" s="4"/>
      <c r="K6" s="4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20.února 2016</v>
      </c>
    </row>
    <row r="7" spans="1:28" ht="16.5" customHeight="1">
      <c r="A7" s="470" t="s">
        <v>159</v>
      </c>
      <c r="B7" s="460" t="s">
        <v>6</v>
      </c>
      <c r="C7" s="462" t="s">
        <v>3</v>
      </c>
      <c r="D7" s="460" t="s">
        <v>4</v>
      </c>
      <c r="E7" s="456" t="s">
        <v>5</v>
      </c>
      <c r="F7" s="456" t="s">
        <v>177</v>
      </c>
      <c r="G7" s="29" t="str">
        <f>Kat9S1</f>
        <v>sestava s libovolným náčiním</v>
      </c>
      <c r="H7" s="28"/>
      <c r="I7" s="28"/>
      <c r="J7" s="28"/>
      <c r="K7" s="28"/>
      <c r="L7" s="30"/>
      <c r="M7" s="30"/>
      <c r="N7" s="30"/>
      <c r="O7" s="30"/>
      <c r="P7" s="30"/>
      <c r="Q7" s="20">
        <v>0</v>
      </c>
      <c r="R7" s="31">
        <v>0</v>
      </c>
      <c r="S7" s="32"/>
      <c r="T7" s="464" t="s">
        <v>188</v>
      </c>
      <c r="U7" s="468" t="s">
        <v>189</v>
      </c>
    </row>
    <row r="8" spans="1:28" ht="16.5" customHeight="1" thickBot="1">
      <c r="A8" s="471">
        <v>0</v>
      </c>
      <c r="B8" s="461">
        <v>0</v>
      </c>
      <c r="C8" s="463">
        <v>0</v>
      </c>
      <c r="D8" s="461">
        <v>0</v>
      </c>
      <c r="E8" s="457">
        <v>0</v>
      </c>
      <c r="F8" s="457">
        <v>0</v>
      </c>
      <c r="G8" s="18" t="s">
        <v>176</v>
      </c>
      <c r="H8" s="18" t="s">
        <v>190</v>
      </c>
      <c r="I8" s="18" t="s">
        <v>180</v>
      </c>
      <c r="J8" s="18" t="s">
        <v>181</v>
      </c>
      <c r="K8" s="18" t="s">
        <v>161</v>
      </c>
      <c r="L8" s="24" t="s">
        <v>182</v>
      </c>
      <c r="M8" s="425" t="s">
        <v>183</v>
      </c>
      <c r="N8" s="425" t="s">
        <v>184</v>
      </c>
      <c r="O8" s="425" t="s">
        <v>185</v>
      </c>
      <c r="P8" s="26" t="s">
        <v>162</v>
      </c>
      <c r="Q8" s="23" t="s">
        <v>163</v>
      </c>
      <c r="R8" s="22" t="s">
        <v>164</v>
      </c>
      <c r="S8" s="26"/>
      <c r="T8" s="465"/>
      <c r="U8" s="469"/>
      <c r="W8" s="46" t="s">
        <v>186</v>
      </c>
      <c r="X8" s="46" t="s">
        <v>161</v>
      </c>
      <c r="Y8" s="46" t="s">
        <v>162</v>
      </c>
      <c r="Z8" s="46" t="s">
        <v>187</v>
      </c>
      <c r="AA8" s="46" t="s">
        <v>166</v>
      </c>
    </row>
    <row r="9" spans="1:28" ht="24.95" customHeight="1">
      <c r="A9" s="230">
        <v>2</v>
      </c>
      <c r="B9" s="231" t="s">
        <v>110</v>
      </c>
      <c r="C9" s="232"/>
      <c r="D9" s="233" t="s">
        <v>20</v>
      </c>
      <c r="E9" s="233"/>
      <c r="F9" s="232"/>
      <c r="G9" s="306">
        <v>3.1</v>
      </c>
      <c r="H9" s="307">
        <v>3.8</v>
      </c>
      <c r="I9" s="308">
        <v>3.1</v>
      </c>
      <c r="J9" s="308" t="str">
        <f>IF($L$2&lt;4,"x",0)</f>
        <v>x</v>
      </c>
      <c r="K9" s="34">
        <f>IF($L$2=2,TRUNC(SUM(G9:J9)/2*1000)/1000,IF($L$2=3,TRUNC(SUM(G9:J9)/3*1000)/1000,IF($L$2=4,TRUNC(MEDIAN(G9:J9)*1000)/1000,"???")))</f>
        <v>3.3330000000000002</v>
      </c>
      <c r="L9" s="309">
        <v>7</v>
      </c>
      <c r="M9" s="310">
        <v>6.9</v>
      </c>
      <c r="N9" s="308">
        <v>6.8</v>
      </c>
      <c r="O9" s="308" t="str">
        <f>IF($M$2&lt;4,"x",0)</f>
        <v>x</v>
      </c>
      <c r="P9" s="34">
        <f>IF($M$2=2,TRUNC(SUM(L9:M9)/2*1000)/1000,IF($M$2=3,TRUNC(SUM(L9:N9)/3*1000)/1000,IF($M$2=4,TRUNC(MEDIAN(L9:O9)*1000)/1000,"???")))</f>
        <v>6.9</v>
      </c>
      <c r="Q9" s="311"/>
      <c r="R9" s="27">
        <f>K9+P9-Q9</f>
        <v>10.233000000000001</v>
      </c>
      <c r="S9" s="296" t="s">
        <v>189</v>
      </c>
      <c r="T9" s="25">
        <f>RANK(R9,$R$9:$R$12)</f>
        <v>3</v>
      </c>
      <c r="U9" s="36" t="s">
        <v>189</v>
      </c>
      <c r="W9" s="47">
        <f>F9</f>
        <v>0</v>
      </c>
      <c r="X9" s="42">
        <f>K9</f>
        <v>3.3330000000000002</v>
      </c>
      <c r="Y9" s="42">
        <f t="shared" ref="Y9:AA12" si="0">P9</f>
        <v>6.9</v>
      </c>
      <c r="Z9" s="42">
        <f t="shared" si="0"/>
        <v>0</v>
      </c>
      <c r="AA9" s="42">
        <f t="shared" si="0"/>
        <v>10.233000000000001</v>
      </c>
    </row>
    <row r="10" spans="1:28" ht="24.95" customHeight="1">
      <c r="A10" s="230">
        <v>3</v>
      </c>
      <c r="B10" s="231" t="s">
        <v>113</v>
      </c>
      <c r="C10" s="232">
        <v>2003</v>
      </c>
      <c r="D10" s="233" t="s">
        <v>16</v>
      </c>
      <c r="E10" s="233"/>
      <c r="F10" s="232"/>
      <c r="G10" s="306">
        <v>3.9</v>
      </c>
      <c r="H10" s="307">
        <v>3.5</v>
      </c>
      <c r="I10" s="308">
        <v>4.2</v>
      </c>
      <c r="J10" s="308" t="str">
        <f>IF($L$2&lt;4,"x",0)</f>
        <v>x</v>
      </c>
      <c r="K10" s="34">
        <f>IF($L$2=2,TRUNC(SUM(G10:J10)/2*1000)/1000,IF($L$2=3,TRUNC(SUM(G10:J10)/3*1000)/1000,IF($L$2=4,TRUNC(MEDIAN(G10:J10)*1000)/1000,"???")))</f>
        <v>3.8660000000000001</v>
      </c>
      <c r="L10" s="309">
        <v>7.2</v>
      </c>
      <c r="M10" s="310">
        <v>6.7</v>
      </c>
      <c r="N10" s="308">
        <v>7.7</v>
      </c>
      <c r="O10" s="308" t="str">
        <f>IF($M$2&lt;4,"x",0)</f>
        <v>x</v>
      </c>
      <c r="P10" s="34">
        <f>IF($M$2=2,TRUNC(SUM(L10:M10)/2*1000)/1000,IF($M$2=3,TRUNC(SUM(L10:N10)/3*1000)/1000,IF($M$2=4,TRUNC(MEDIAN(L10:O10)*1000)/1000,"???")))</f>
        <v>7.2</v>
      </c>
      <c r="Q10" s="311"/>
      <c r="R10" s="27">
        <f>K10+P10-Q10</f>
        <v>11.066000000000001</v>
      </c>
      <c r="S10" s="296" t="s">
        <v>189</v>
      </c>
      <c r="T10" s="25">
        <f>RANK(R10,$R$9:$R$12)</f>
        <v>2</v>
      </c>
      <c r="U10" s="36" t="s">
        <v>189</v>
      </c>
      <c r="W10" s="47">
        <f>F10</f>
        <v>0</v>
      </c>
      <c r="X10" s="42">
        <f>K10</f>
        <v>3.8660000000000001</v>
      </c>
      <c r="Y10" s="42">
        <f t="shared" si="0"/>
        <v>7.2</v>
      </c>
      <c r="Z10" s="42">
        <f t="shared" si="0"/>
        <v>0</v>
      </c>
      <c r="AA10" s="42">
        <f t="shared" si="0"/>
        <v>11.066000000000001</v>
      </c>
    </row>
    <row r="11" spans="1:28" ht="24.95" customHeight="1">
      <c r="A11" s="230">
        <v>4</v>
      </c>
      <c r="B11" s="231" t="s">
        <v>115</v>
      </c>
      <c r="C11" s="232"/>
      <c r="D11" s="233" t="s">
        <v>20</v>
      </c>
      <c r="E11" s="233"/>
      <c r="F11" s="232"/>
      <c r="G11" s="306">
        <v>2.7</v>
      </c>
      <c r="H11" s="307">
        <v>2.9</v>
      </c>
      <c r="I11" s="308">
        <v>3.3</v>
      </c>
      <c r="J11" s="308" t="str">
        <f>IF($L$2&lt;4,"x",0)</f>
        <v>x</v>
      </c>
      <c r="K11" s="34">
        <f>IF($L$2=2,TRUNC(SUM(G11:J11)/2*1000)/1000,IF($L$2=3,TRUNC(SUM(G11:J11)/3*1000)/1000,IF($L$2=4,TRUNC(MEDIAN(G11:J11)*1000)/1000,"???")))</f>
        <v>2.9660000000000002</v>
      </c>
      <c r="L11" s="309">
        <v>6.6</v>
      </c>
      <c r="M11" s="310">
        <v>7.2</v>
      </c>
      <c r="N11" s="308">
        <v>6.9</v>
      </c>
      <c r="O11" s="308" t="str">
        <f>IF($M$2&lt;4,"x",0)</f>
        <v>x</v>
      </c>
      <c r="P11" s="34">
        <f>IF($M$2=2,TRUNC(SUM(L11:M11)/2*1000)/1000,IF($M$2=3,TRUNC(SUM(L11:N11)/3*1000)/1000,IF($M$2=4,TRUNC(MEDIAN(L11:O11)*1000)/1000,"???")))</f>
        <v>6.9</v>
      </c>
      <c r="Q11" s="311"/>
      <c r="R11" s="27">
        <f>K11+P11-Q11</f>
        <v>9.8659999999999997</v>
      </c>
      <c r="S11" s="296" t="s">
        <v>189</v>
      </c>
      <c r="T11" s="25">
        <f>RANK(R11,$R$9:$R$12)</f>
        <v>4</v>
      </c>
      <c r="U11" s="36" t="s">
        <v>189</v>
      </c>
      <c r="W11" s="47">
        <f>F11</f>
        <v>0</v>
      </c>
      <c r="X11" s="42">
        <f>K11</f>
        <v>2.9660000000000002</v>
      </c>
      <c r="Y11" s="42">
        <f t="shared" ref="Y11" si="1">P11</f>
        <v>6.9</v>
      </c>
      <c r="Z11" s="42">
        <f t="shared" ref="Z11" si="2">Q11</f>
        <v>0</v>
      </c>
      <c r="AA11" s="42">
        <f t="shared" ref="AA11" si="3">R11</f>
        <v>9.8659999999999997</v>
      </c>
    </row>
    <row r="12" spans="1:28" ht="24.95" customHeight="1">
      <c r="A12" s="230">
        <v>5</v>
      </c>
      <c r="B12" s="231" t="s">
        <v>117</v>
      </c>
      <c r="C12" s="232"/>
      <c r="D12" s="233" t="s">
        <v>100</v>
      </c>
      <c r="E12" s="233"/>
      <c r="F12" s="232"/>
      <c r="G12" s="306">
        <v>5.3</v>
      </c>
      <c r="H12" s="307">
        <v>6.4</v>
      </c>
      <c r="I12" s="308">
        <v>5.3</v>
      </c>
      <c r="J12" s="308" t="str">
        <f>IF($L$2&lt;4,"x",0)</f>
        <v>x</v>
      </c>
      <c r="K12" s="34">
        <f>IF($L$2=2,TRUNC(SUM(G12:J12)/2*1000)/1000,IF($L$2=3,TRUNC(SUM(G12:J12)/3*1000)/1000,IF($L$2=4,TRUNC(MEDIAN(G12:J12)*1000)/1000,"???")))</f>
        <v>5.6660000000000004</v>
      </c>
      <c r="L12" s="309">
        <v>8.1</v>
      </c>
      <c r="M12" s="310">
        <v>8.6</v>
      </c>
      <c r="N12" s="308">
        <v>8</v>
      </c>
      <c r="O12" s="308" t="str">
        <f>IF($M$2&lt;4,"x",0)</f>
        <v>x</v>
      </c>
      <c r="P12" s="34">
        <f>IF($M$2=2,TRUNC(SUM(L12:M12)/2*1000)/1000,IF($M$2=3,TRUNC(SUM(L12:N12)/3*1000)/1000,IF($M$2=4,TRUNC(MEDIAN(L12:O12)*1000)/1000,"???")))</f>
        <v>8.2330000000000005</v>
      </c>
      <c r="Q12" s="311"/>
      <c r="R12" s="27">
        <f>K12+P12-Q12</f>
        <v>13.899000000000001</v>
      </c>
      <c r="S12" s="242" t="s">
        <v>189</v>
      </c>
      <c r="T12" s="234">
        <f>RANK(R12,$R$9:$R$12)</f>
        <v>1</v>
      </c>
      <c r="U12" s="36" t="s">
        <v>189</v>
      </c>
      <c r="W12" s="47">
        <f>F12</f>
        <v>0</v>
      </c>
      <c r="X12" s="42">
        <f>K12</f>
        <v>5.6660000000000004</v>
      </c>
      <c r="Y12" s="42">
        <f t="shared" si="0"/>
        <v>8.2330000000000005</v>
      </c>
      <c r="Z12" s="42">
        <f t="shared" si="0"/>
        <v>0</v>
      </c>
      <c r="AA12" s="42">
        <f t="shared" si="0"/>
        <v>13.899000000000001</v>
      </c>
    </row>
    <row r="13" spans="1:28" s="236" customFormat="1" ht="16.5" thickBot="1">
      <c r="C13" s="238"/>
      <c r="F13" s="237"/>
      <c r="G13" s="239">
        <v>0</v>
      </c>
      <c r="H13" s="239"/>
      <c r="I13" s="239"/>
      <c r="J13" s="239"/>
      <c r="K13" s="240">
        <f>SUM(G13:J13)/2</f>
        <v>0</v>
      </c>
      <c r="L13" s="297">
        <v>0</v>
      </c>
      <c r="M13" s="297"/>
      <c r="N13" s="297"/>
      <c r="O13" s="297"/>
      <c r="P13" s="240"/>
    </row>
    <row r="14" spans="1:28" ht="16.5" customHeight="1">
      <c r="A14" s="458" t="s">
        <v>159</v>
      </c>
      <c r="B14" s="460" t="s">
        <v>6</v>
      </c>
      <c r="C14" s="462" t="s">
        <v>3</v>
      </c>
      <c r="D14" s="460" t="s">
        <v>4</v>
      </c>
      <c r="E14" s="456" t="s">
        <v>5</v>
      </c>
      <c r="F14" s="456" t="s">
        <v>177</v>
      </c>
      <c r="G14" s="29" t="str">
        <f>Kat9S2</f>
        <v>sestava s libovolným náčiním</v>
      </c>
      <c r="H14" s="28"/>
      <c r="I14" s="28"/>
      <c r="J14" s="28"/>
      <c r="K14" s="28"/>
      <c r="L14" s="30"/>
      <c r="M14" s="30"/>
      <c r="N14" s="30"/>
      <c r="O14" s="30"/>
      <c r="P14" s="30"/>
      <c r="Q14" s="20">
        <v>0</v>
      </c>
      <c r="R14" s="31">
        <v>0</v>
      </c>
      <c r="S14" s="31">
        <v>0</v>
      </c>
      <c r="T14" s="464" t="s">
        <v>191</v>
      </c>
      <c r="U14" s="454" t="s">
        <v>192</v>
      </c>
    </row>
    <row r="15" spans="1:28" ht="16.5" customHeight="1" thickBot="1">
      <c r="A15" s="459">
        <v>0</v>
      </c>
      <c r="B15" s="461">
        <v>0</v>
      </c>
      <c r="C15" s="463">
        <v>0</v>
      </c>
      <c r="D15" s="461">
        <v>0</v>
      </c>
      <c r="E15" s="457">
        <v>0</v>
      </c>
      <c r="F15" s="457">
        <v>0</v>
      </c>
      <c r="G15" s="18" t="s">
        <v>176</v>
      </c>
      <c r="H15" s="18" t="s">
        <v>190</v>
      </c>
      <c r="I15" s="18" t="s">
        <v>180</v>
      </c>
      <c r="J15" s="18" t="s">
        <v>181</v>
      </c>
      <c r="K15" s="18" t="s">
        <v>161</v>
      </c>
      <c r="L15" s="24" t="s">
        <v>182</v>
      </c>
      <c r="M15" s="425" t="s">
        <v>183</v>
      </c>
      <c r="N15" s="425" t="s">
        <v>184</v>
      </c>
      <c r="O15" s="425" t="s">
        <v>185</v>
      </c>
      <c r="P15" s="26" t="s">
        <v>162</v>
      </c>
      <c r="Q15" s="23" t="s">
        <v>163</v>
      </c>
      <c r="R15" s="22" t="s">
        <v>164</v>
      </c>
      <c r="S15" s="26" t="s">
        <v>166</v>
      </c>
      <c r="T15" s="465"/>
      <c r="U15" s="455"/>
      <c r="W15" s="46" t="s">
        <v>186</v>
      </c>
      <c r="X15" s="46" t="s">
        <v>161</v>
      </c>
      <c r="Y15" s="46" t="s">
        <v>162</v>
      </c>
      <c r="Z15" s="46" t="s">
        <v>187</v>
      </c>
      <c r="AA15" s="46" t="s">
        <v>166</v>
      </c>
      <c r="AB15" s="46" t="s">
        <v>164</v>
      </c>
    </row>
    <row r="16" spans="1:28" ht="24.95" customHeight="1">
      <c r="A16" s="44">
        <v>2</v>
      </c>
      <c r="B16" s="2" t="s">
        <v>110</v>
      </c>
      <c r="C16" s="9"/>
      <c r="D16" s="45" t="s">
        <v>20</v>
      </c>
      <c r="E16" s="45"/>
      <c r="F16" s="9"/>
      <c r="G16" s="306">
        <v>4.0999999999999996</v>
      </c>
      <c r="H16" s="307">
        <v>3.8</v>
      </c>
      <c r="I16" s="308">
        <v>4.2</v>
      </c>
      <c r="J16" s="308" t="str">
        <f>IF($L$2&lt;4,"x",0)</f>
        <v>x</v>
      </c>
      <c r="K16" s="34">
        <f>IF($L$2=2,TRUNC(SUM(G16:J16)/2*1000)/1000,IF($L$2=3,TRUNC(SUM(G16:J16)/3*1000)/1000,IF($L$2=4,TRUNC(MEDIAN(G16:J16)*1000)/1000,"???")))</f>
        <v>4.0330000000000004</v>
      </c>
      <c r="L16" s="309">
        <v>7.3</v>
      </c>
      <c r="M16" s="310">
        <v>7.2</v>
      </c>
      <c r="N16" s="308">
        <v>7.3</v>
      </c>
      <c r="O16" s="308" t="str">
        <f>IF($M$2&lt;4,"x",0)</f>
        <v>x</v>
      </c>
      <c r="P16" s="34">
        <f>IF($M$2=2,TRUNC(SUM(L16:M16)/2*1000)/1000,IF($M$2=3,TRUNC(SUM(L16:N16)/3*1000)/1000,IF($M$2=4,TRUNC(MEDIAN(L16:O16)*1000)/1000,"???")))</f>
        <v>7.266</v>
      </c>
      <c r="Q16" s="311"/>
      <c r="R16" s="27">
        <f>K16+P16-Q16</f>
        <v>11.298999999999999</v>
      </c>
      <c r="S16" s="35">
        <f>R9+R16</f>
        <v>21.532</v>
      </c>
      <c r="T16" s="25">
        <f>RANK(R16,$R$16:$R$19)</f>
        <v>2</v>
      </c>
      <c r="U16" s="36">
        <f>RANK(S16,$S$16:$S$19)</f>
        <v>2</v>
      </c>
      <c r="W16" s="47">
        <f>F16</f>
        <v>0</v>
      </c>
      <c r="X16" s="42">
        <f>K16</f>
        <v>4.0330000000000004</v>
      </c>
      <c r="Y16" s="42">
        <f t="shared" ref="Y16:AB19" si="4">P16</f>
        <v>7.266</v>
      </c>
      <c r="Z16" s="42">
        <f t="shared" si="4"/>
        <v>0</v>
      </c>
      <c r="AA16" s="42">
        <f t="shared" si="4"/>
        <v>11.298999999999999</v>
      </c>
      <c r="AB16" s="42">
        <f t="shared" si="4"/>
        <v>21.532</v>
      </c>
    </row>
    <row r="17" spans="1:28" ht="24.95" customHeight="1">
      <c r="A17" s="44">
        <v>3</v>
      </c>
      <c r="B17" s="2" t="s">
        <v>113</v>
      </c>
      <c r="C17" s="9">
        <v>2003</v>
      </c>
      <c r="D17" s="45" t="s">
        <v>16</v>
      </c>
      <c r="E17" s="45"/>
      <c r="F17" s="9"/>
      <c r="G17" s="306">
        <v>2.6</v>
      </c>
      <c r="H17" s="307">
        <v>4</v>
      </c>
      <c r="I17" s="308">
        <v>3.8</v>
      </c>
      <c r="J17" s="308" t="str">
        <f>IF($L$2&lt;4,"x",0)</f>
        <v>x</v>
      </c>
      <c r="K17" s="34">
        <f>IF($L$2=2,TRUNC(SUM(G17:J17)/2*1000)/1000,IF($L$2=3,TRUNC(SUM(G17:J17)/3*1000)/1000,IF($L$2=4,TRUNC(MEDIAN(G17:J17)*1000)/1000,"???")))</f>
        <v>3.4660000000000002</v>
      </c>
      <c r="L17" s="309">
        <v>6.6</v>
      </c>
      <c r="M17" s="310">
        <v>6.8</v>
      </c>
      <c r="N17" s="308">
        <v>7.5</v>
      </c>
      <c r="O17" s="308" t="str">
        <f>IF($M$2&lt;4,"x",0)</f>
        <v>x</v>
      </c>
      <c r="P17" s="34">
        <f>IF($M$2=2,TRUNC(SUM(L17:M17)/2*1000)/1000,IF($M$2=3,TRUNC(SUM(L17:N17)/3*1000)/1000,IF($M$2=4,TRUNC(MEDIAN(L17:O17)*1000)/1000,"???")))</f>
        <v>6.9660000000000002</v>
      </c>
      <c r="Q17" s="311"/>
      <c r="R17" s="27">
        <f>K17+P17-Q17</f>
        <v>10.432</v>
      </c>
      <c r="S17" s="35">
        <f>R10+R17</f>
        <v>21.498000000000001</v>
      </c>
      <c r="T17" s="25">
        <f>RANK(R17,$R$16:$R$19)</f>
        <v>3</v>
      </c>
      <c r="U17" s="36">
        <f>RANK(S17,$S$16:$S$19)</f>
        <v>3</v>
      </c>
      <c r="W17" s="47">
        <f>F17</f>
        <v>0</v>
      </c>
      <c r="X17" s="42">
        <f>K17</f>
        <v>3.4660000000000002</v>
      </c>
      <c r="Y17" s="42">
        <f t="shared" ref="Y17" si="5">P17</f>
        <v>6.9660000000000002</v>
      </c>
      <c r="Z17" s="42">
        <f t="shared" ref="Z17" si="6">Q17</f>
        <v>0</v>
      </c>
      <c r="AA17" s="42">
        <f t="shared" ref="AA17" si="7">R17</f>
        <v>10.432</v>
      </c>
      <c r="AB17" s="42">
        <f t="shared" ref="AB17" si="8">S17</f>
        <v>21.498000000000001</v>
      </c>
    </row>
    <row r="18" spans="1:28" ht="24.95" customHeight="1">
      <c r="A18" s="44">
        <v>4</v>
      </c>
      <c r="B18" s="2" t="s">
        <v>115</v>
      </c>
      <c r="C18" s="9"/>
      <c r="D18" s="45" t="s">
        <v>20</v>
      </c>
      <c r="E18" s="45"/>
      <c r="F18" s="9"/>
      <c r="G18" s="306">
        <v>2.4</v>
      </c>
      <c r="H18" s="307">
        <v>3</v>
      </c>
      <c r="I18" s="308">
        <v>2.7</v>
      </c>
      <c r="J18" s="308" t="str">
        <f>IF($L$2&lt;4,"x",0)</f>
        <v>x</v>
      </c>
      <c r="K18" s="34">
        <f>IF($L$2=2,TRUNC(SUM(G18:J18)/2*1000)/1000,IF($L$2=3,TRUNC(SUM(G18:J18)/3*1000)/1000,IF($L$2=4,TRUNC(MEDIAN(G18:J18)*1000)/1000,"???")))</f>
        <v>2.7</v>
      </c>
      <c r="L18" s="309">
        <v>6.1</v>
      </c>
      <c r="M18" s="310">
        <v>7</v>
      </c>
      <c r="N18" s="308">
        <v>6.7</v>
      </c>
      <c r="O18" s="308" t="str">
        <f>IF($M$2&lt;4,"x",0)</f>
        <v>x</v>
      </c>
      <c r="P18" s="34">
        <f>IF($M$2=2,TRUNC(SUM(L18:M18)/2*1000)/1000,IF($M$2=3,TRUNC(SUM(L18:N18)/3*1000)/1000,IF($M$2=4,TRUNC(MEDIAN(L18:O18)*1000)/1000,"???")))</f>
        <v>6.6</v>
      </c>
      <c r="Q18" s="311"/>
      <c r="R18" s="27">
        <f>K18+P18-Q18</f>
        <v>9.3000000000000007</v>
      </c>
      <c r="S18" s="35">
        <f>R11+R18</f>
        <v>19.166</v>
      </c>
      <c r="T18" s="25">
        <f>RANK(R18,$R$16:$R$19)</f>
        <v>4</v>
      </c>
      <c r="U18" s="36">
        <f>RANK(S18,$S$16:$S$19)</f>
        <v>4</v>
      </c>
      <c r="W18" s="47">
        <f>F18</f>
        <v>0</v>
      </c>
      <c r="X18" s="42">
        <f>K18</f>
        <v>2.7</v>
      </c>
      <c r="Y18" s="42">
        <f t="shared" ref="Y18" si="9">P18</f>
        <v>6.6</v>
      </c>
      <c r="Z18" s="42">
        <f t="shared" ref="Z18" si="10">Q18</f>
        <v>0</v>
      </c>
      <c r="AA18" s="42">
        <f t="shared" ref="AA18" si="11">R18</f>
        <v>9.3000000000000007</v>
      </c>
      <c r="AB18" s="42">
        <f t="shared" ref="AB18" si="12">S18</f>
        <v>19.166</v>
      </c>
    </row>
    <row r="19" spans="1:28" ht="24.95" customHeight="1">
      <c r="A19" s="44">
        <v>5</v>
      </c>
      <c r="B19" s="2" t="s">
        <v>117</v>
      </c>
      <c r="C19" s="9"/>
      <c r="D19" s="45" t="s">
        <v>100</v>
      </c>
      <c r="E19" s="45"/>
      <c r="F19" s="9"/>
      <c r="G19" s="306">
        <v>5.3</v>
      </c>
      <c r="H19" s="307">
        <v>5.8</v>
      </c>
      <c r="I19" s="308">
        <v>5.7</v>
      </c>
      <c r="J19" s="308" t="str">
        <f>IF($L$2&lt;4,"x",0)</f>
        <v>x</v>
      </c>
      <c r="K19" s="34">
        <f>IF($L$2=2,TRUNC(SUM(G19:J19)/2*1000)/1000,IF($L$2=3,TRUNC(SUM(G19:J19)/3*1000)/1000,IF($L$2=4,TRUNC(MEDIAN(G19:J19)*1000)/1000,"???")))</f>
        <v>5.6</v>
      </c>
      <c r="L19" s="309">
        <v>8.1</v>
      </c>
      <c r="M19" s="310">
        <v>8.3000000000000007</v>
      </c>
      <c r="N19" s="308">
        <v>7.6</v>
      </c>
      <c r="O19" s="308" t="str">
        <f>IF($M$2&lt;4,"x",0)</f>
        <v>x</v>
      </c>
      <c r="P19" s="34">
        <f>IF($M$2=2,TRUNC(SUM(L19:M19)/2*1000)/1000,IF($M$2=3,TRUNC(SUM(L19:N19)/3*1000)/1000,IF($M$2=4,TRUNC(MEDIAN(L19:O19)*1000)/1000,"???")))</f>
        <v>8</v>
      </c>
      <c r="Q19" s="311"/>
      <c r="R19" s="27">
        <f>K19+P19-Q19</f>
        <v>13.6</v>
      </c>
      <c r="S19" s="35">
        <f>R12+R19</f>
        <v>27.499000000000002</v>
      </c>
      <c r="T19" s="25">
        <f>RANK(R19,$R$16:$R$19)</f>
        <v>1</v>
      </c>
      <c r="U19" s="36">
        <f>RANK(S19,$S$16:$S$19)</f>
        <v>1</v>
      </c>
      <c r="W19" s="47">
        <f>F19</f>
        <v>0</v>
      </c>
      <c r="X19" s="42">
        <f>K19</f>
        <v>5.6</v>
      </c>
      <c r="Y19" s="42">
        <f t="shared" si="4"/>
        <v>8</v>
      </c>
      <c r="Z19" s="42">
        <f t="shared" si="4"/>
        <v>0</v>
      </c>
      <c r="AA19" s="42">
        <f t="shared" si="4"/>
        <v>13.6</v>
      </c>
      <c r="AB19" s="42">
        <f t="shared" si="4"/>
        <v>27.499000000000002</v>
      </c>
    </row>
  </sheetData>
  <mergeCells count="16">
    <mergeCell ref="T14:T15"/>
    <mergeCell ref="U14:U15"/>
    <mergeCell ref="A14:A15"/>
    <mergeCell ref="B14:B15"/>
    <mergeCell ref="C14:C15"/>
    <mergeCell ref="D14:D15"/>
    <mergeCell ref="E14:E15"/>
    <mergeCell ref="F14:F15"/>
    <mergeCell ref="U7:U8"/>
    <mergeCell ref="F7:F8"/>
    <mergeCell ref="T7:T8"/>
    <mergeCell ref="A7:A8"/>
    <mergeCell ref="B7:B8"/>
    <mergeCell ref="C7:C8"/>
    <mergeCell ref="D7:D8"/>
    <mergeCell ref="E7:E8"/>
  </mergeCells>
  <phoneticPr fontId="12" type="noConversion"/>
  <printOptions horizontalCentered="1"/>
  <pageMargins left="0.39370078740157483" right="0.39370078740157483" top="0.78740157480314965" bottom="0.39370078740157483" header="0" footer="0"/>
  <pageSetup paperSize="9" scale="64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showZeros="0" topLeftCell="A13" zoomScale="75" workbookViewId="0">
      <selection activeCell="S15" sqref="S15:S17"/>
    </sheetView>
  </sheetViews>
  <sheetFormatPr defaultRowHeight="12.75"/>
  <cols>
    <col min="1" max="1" width="10.7109375" customWidth="1"/>
    <col min="2" max="2" width="25" bestFit="1" customWidth="1"/>
    <col min="3" max="3" width="7.140625" style="5" hidden="1" customWidth="1"/>
    <col min="4" max="4" width="30" style="14" hidden="1" customWidth="1"/>
    <col min="5" max="5" width="5.28515625" style="14" hidden="1" customWidth="1"/>
    <col min="6" max="6" width="7.7109375" style="7" customWidth="1"/>
    <col min="7" max="10" width="5.7109375" style="7" customWidth="1"/>
    <col min="11" max="11" width="7.140625" style="7" bestFit="1" customWidth="1"/>
    <col min="12" max="15" width="5.7109375" customWidth="1"/>
    <col min="16" max="16" width="8.7109375" customWidth="1"/>
    <col min="17" max="17" width="6.7109375" bestFit="1" customWidth="1"/>
    <col min="18" max="18" width="12.5703125" bestFit="1" customWidth="1"/>
    <col min="19" max="19" width="9.42578125" customWidth="1"/>
    <col min="20" max="20" width="13.7109375" customWidth="1"/>
    <col min="21" max="21" width="16.85546875" bestFit="1" customWidth="1"/>
  </cols>
  <sheetData>
    <row r="1" spans="1:28" ht="22.5">
      <c r="A1" s="6" t="s">
        <v>174</v>
      </c>
      <c r="B1" s="1"/>
      <c r="C1" s="4"/>
      <c r="D1" s="8"/>
      <c r="E1" s="8"/>
      <c r="F1" s="4"/>
      <c r="G1" s="12"/>
      <c r="H1" s="10"/>
      <c r="I1" s="10"/>
      <c r="J1" s="10"/>
      <c r="K1" s="10"/>
      <c r="L1" s="229" t="s">
        <v>161</v>
      </c>
      <c r="M1" s="229" t="s">
        <v>162</v>
      </c>
      <c r="N1" s="295"/>
      <c r="O1" s="295"/>
      <c r="P1" s="1"/>
      <c r="Q1" s="1"/>
      <c r="R1" s="1"/>
      <c r="S1" s="1"/>
      <c r="T1" s="3"/>
      <c r="U1" s="3"/>
    </row>
    <row r="2" spans="1:28" ht="22.5">
      <c r="A2" s="6"/>
      <c r="B2" s="1"/>
      <c r="C2" s="4"/>
      <c r="D2" s="8"/>
      <c r="E2" s="8"/>
      <c r="F2" s="4"/>
      <c r="G2" s="10"/>
      <c r="H2" s="10"/>
      <c r="I2" s="10"/>
      <c r="J2" s="10"/>
      <c r="K2" s="10"/>
      <c r="L2" s="312">
        <v>3</v>
      </c>
      <c r="M2" s="312">
        <v>3</v>
      </c>
      <c r="N2" s="295"/>
      <c r="O2" s="295"/>
      <c r="P2" s="1"/>
      <c r="Q2" s="1"/>
      <c r="R2" s="1"/>
      <c r="S2" s="1"/>
      <c r="T2" s="3"/>
      <c r="U2" s="3"/>
    </row>
    <row r="3" spans="1:28" ht="22.5">
      <c r="A3" s="6"/>
      <c r="B3" s="1"/>
      <c r="C3" s="4"/>
      <c r="D3" s="8"/>
      <c r="E3" s="8"/>
      <c r="F3" s="4"/>
      <c r="G3" s="33"/>
      <c r="H3" s="33"/>
      <c r="I3" s="33"/>
      <c r="J3" s="33"/>
      <c r="K3" s="33"/>
      <c r="L3" s="33"/>
      <c r="M3" s="33"/>
      <c r="N3" s="33"/>
      <c r="O3" s="33"/>
      <c r="P3" s="1"/>
      <c r="Q3" s="1"/>
      <c r="R3" s="1"/>
      <c r="S3" s="1"/>
    </row>
    <row r="4" spans="1:28" ht="22.5">
      <c r="A4" s="6"/>
      <c r="B4" s="1"/>
      <c r="C4" s="4"/>
      <c r="D4" s="8"/>
      <c r="E4" s="8"/>
      <c r="F4" s="4"/>
      <c r="G4" s="10"/>
      <c r="H4" s="10"/>
      <c r="I4" s="10"/>
      <c r="J4" s="10"/>
      <c r="K4" s="10"/>
      <c r="L4" s="10"/>
      <c r="M4" s="10"/>
      <c r="N4" s="10"/>
      <c r="O4" s="10"/>
      <c r="P4" s="1"/>
      <c r="Q4" s="1"/>
      <c r="R4" s="1"/>
      <c r="S4" s="1"/>
      <c r="T4" s="3"/>
      <c r="U4" s="3" t="str">
        <f>Název</f>
        <v>Jihočeská liga</v>
      </c>
    </row>
    <row r="5" spans="1:28" ht="22.5">
      <c r="A5" s="6"/>
      <c r="B5" s="1"/>
      <c r="C5" s="4"/>
      <c r="D5" s="8"/>
      <c r="E5" s="8"/>
      <c r="F5" s="4"/>
      <c r="G5" s="10"/>
      <c r="H5" s="10"/>
      <c r="I5" s="10"/>
      <c r="J5" s="10"/>
      <c r="K5" s="10"/>
      <c r="L5" s="11"/>
      <c r="M5" s="11"/>
      <c r="N5" s="11"/>
      <c r="O5" s="11"/>
      <c r="P5" s="1"/>
      <c r="Q5" s="1"/>
      <c r="R5" s="1"/>
      <c r="S5" s="1"/>
      <c r="T5" s="3"/>
      <c r="U5" s="3" t="str">
        <f>Místo</f>
        <v>Milevsko</v>
      </c>
    </row>
    <row r="6" spans="1:28" ht="23.25" thickBot="1">
      <c r="A6" s="6" t="str">
        <f>_kat10</f>
        <v>9.kategorie - Dorostenky, ročník 2000 a starší</v>
      </c>
      <c r="B6" s="1"/>
      <c r="C6" s="4"/>
      <c r="D6" s="8"/>
      <c r="E6" s="8"/>
      <c r="F6" s="4"/>
      <c r="G6" s="4"/>
      <c r="H6" s="4"/>
      <c r="I6" s="4"/>
      <c r="J6" s="4"/>
      <c r="K6" s="4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20.února 2016</v>
      </c>
    </row>
    <row r="7" spans="1:28" ht="16.5" customHeight="1">
      <c r="A7" s="470" t="s">
        <v>159</v>
      </c>
      <c r="B7" s="460" t="s">
        <v>6</v>
      </c>
      <c r="C7" s="462" t="s">
        <v>3</v>
      </c>
      <c r="D7" s="460" t="s">
        <v>4</v>
      </c>
      <c r="E7" s="456" t="s">
        <v>5</v>
      </c>
      <c r="F7" s="456" t="s">
        <v>177</v>
      </c>
      <c r="G7" s="29" t="str">
        <f>Kat10S1</f>
        <v>sestava s libovolným náčiním</v>
      </c>
      <c r="H7" s="28"/>
      <c r="I7" s="28"/>
      <c r="J7" s="28"/>
      <c r="K7" s="28"/>
      <c r="L7" s="30"/>
      <c r="M7" s="30"/>
      <c r="N7" s="30"/>
      <c r="O7" s="30"/>
      <c r="P7" s="30"/>
      <c r="Q7" s="20">
        <v>0</v>
      </c>
      <c r="R7" s="31">
        <v>0</v>
      </c>
      <c r="S7" s="32"/>
      <c r="T7" s="464" t="s">
        <v>188</v>
      </c>
      <c r="U7" s="468" t="s">
        <v>189</v>
      </c>
    </row>
    <row r="8" spans="1:28" ht="16.5" customHeight="1" thickBot="1">
      <c r="A8" s="471">
        <v>0</v>
      </c>
      <c r="B8" s="461">
        <v>0</v>
      </c>
      <c r="C8" s="463">
        <v>0</v>
      </c>
      <c r="D8" s="461">
        <v>0</v>
      </c>
      <c r="E8" s="457">
        <v>0</v>
      </c>
      <c r="F8" s="457">
        <v>0</v>
      </c>
      <c r="G8" s="18" t="s">
        <v>176</v>
      </c>
      <c r="H8" s="18" t="s">
        <v>190</v>
      </c>
      <c r="I8" s="18" t="s">
        <v>180</v>
      </c>
      <c r="J8" s="18" t="s">
        <v>181</v>
      </c>
      <c r="K8" s="18" t="s">
        <v>161</v>
      </c>
      <c r="L8" s="24" t="s">
        <v>182</v>
      </c>
      <c r="M8" s="425" t="s">
        <v>183</v>
      </c>
      <c r="N8" s="425" t="s">
        <v>184</v>
      </c>
      <c r="O8" s="425" t="s">
        <v>185</v>
      </c>
      <c r="P8" s="26" t="s">
        <v>162</v>
      </c>
      <c r="Q8" s="23" t="s">
        <v>163</v>
      </c>
      <c r="R8" s="22" t="s">
        <v>164</v>
      </c>
      <c r="S8" s="26"/>
      <c r="T8" s="465"/>
      <c r="U8" s="469"/>
      <c r="W8" s="46" t="s">
        <v>186</v>
      </c>
      <c r="X8" s="46" t="s">
        <v>161</v>
      </c>
      <c r="Y8" s="46" t="s">
        <v>162</v>
      </c>
      <c r="Z8" s="46" t="s">
        <v>187</v>
      </c>
      <c r="AA8" s="46" t="s">
        <v>166</v>
      </c>
    </row>
    <row r="9" spans="1:28" ht="24.95" customHeight="1">
      <c r="A9" s="44">
        <v>1</v>
      </c>
      <c r="B9" s="2" t="s">
        <v>118</v>
      </c>
      <c r="C9" s="9">
        <v>1997</v>
      </c>
      <c r="D9" s="45" t="s">
        <v>12</v>
      </c>
      <c r="E9" s="45"/>
      <c r="F9" s="9"/>
      <c r="G9" s="306">
        <v>2.9</v>
      </c>
      <c r="H9" s="307">
        <v>2.5</v>
      </c>
      <c r="I9" s="308">
        <v>3.5</v>
      </c>
      <c r="J9" s="308" t="str">
        <f>IF($L$2&lt;4,"x",0)</f>
        <v>x</v>
      </c>
      <c r="K9" s="34">
        <f>IF($L$2=2,TRUNC(SUM(G9:J9)/2*1000)/1000,IF($L$2=3,TRUNC(SUM(G9:J9)/3*1000)/1000,IF($L$2=4,TRUNC(MEDIAN(G9:J9)*1000)/1000,"???")))</f>
        <v>2.9660000000000002</v>
      </c>
      <c r="L9" s="309">
        <v>6.3</v>
      </c>
      <c r="M9" s="310">
        <v>5.4</v>
      </c>
      <c r="N9" s="308">
        <v>5.7</v>
      </c>
      <c r="O9" s="308" t="str">
        <f>IF($M$2&lt;4,"x",0)</f>
        <v>x</v>
      </c>
      <c r="P9" s="34">
        <f>IF($M$2=2,TRUNC(SUM(L9:M9)/2*1000)/1000,IF($M$2=3,TRUNC(SUM(L9:N9)/3*1000)/1000,IF($M$2=4,TRUNC(MEDIAN(L9:O9)*1000)/1000,"???")))</f>
        <v>5.8</v>
      </c>
      <c r="Q9" s="311"/>
      <c r="R9" s="27">
        <f>K9+P9-Q9</f>
        <v>8.766</v>
      </c>
      <c r="S9" s="296" t="s">
        <v>189</v>
      </c>
      <c r="T9" s="25">
        <f>RANK(R9,$R$9:$R$11)</f>
        <v>2</v>
      </c>
      <c r="U9" s="36" t="s">
        <v>189</v>
      </c>
      <c r="W9" s="47">
        <f>F9</f>
        <v>0</v>
      </c>
      <c r="X9" s="42">
        <f>K9</f>
        <v>2.9660000000000002</v>
      </c>
      <c r="Y9" s="42">
        <f t="shared" ref="Y9:AA11" si="0">P9</f>
        <v>5.8</v>
      </c>
      <c r="Z9" s="42">
        <f t="shared" si="0"/>
        <v>0</v>
      </c>
      <c r="AA9" s="42">
        <f t="shared" si="0"/>
        <v>8.766</v>
      </c>
    </row>
    <row r="10" spans="1:28" ht="24.95" customHeight="1">
      <c r="A10" s="230">
        <v>2</v>
      </c>
      <c r="B10" s="231" t="s">
        <v>120</v>
      </c>
      <c r="C10" s="232">
        <v>1993</v>
      </c>
      <c r="D10" s="233" t="s">
        <v>16</v>
      </c>
      <c r="E10" s="233"/>
      <c r="F10" s="232"/>
      <c r="G10" s="306">
        <v>5</v>
      </c>
      <c r="H10" s="307">
        <v>5.4</v>
      </c>
      <c r="I10" s="308">
        <v>4.4000000000000004</v>
      </c>
      <c r="J10" s="308" t="str">
        <f>IF($L$2&lt;4,"x",0)</f>
        <v>x</v>
      </c>
      <c r="K10" s="34">
        <f>IF($L$2=2,TRUNC(SUM(G10:J10)/2*1000)/1000,IF($L$2=3,TRUNC(SUM(G10:J10)/3*1000)/1000,IF($L$2=4,TRUNC(MEDIAN(G10:J10)*1000)/1000,"???")))</f>
        <v>4.9329999999999998</v>
      </c>
      <c r="L10" s="309">
        <v>7.6</v>
      </c>
      <c r="M10" s="310">
        <v>6.7</v>
      </c>
      <c r="N10" s="308">
        <v>7.6</v>
      </c>
      <c r="O10" s="308" t="str">
        <f>IF($M$2&lt;4,"x",0)</f>
        <v>x</v>
      </c>
      <c r="P10" s="34">
        <f>IF($M$2=2,TRUNC(SUM(L10:M10)/2*1000)/1000,IF($M$2=3,TRUNC(SUM(L10:N10)/3*1000)/1000,IF($M$2=4,TRUNC(MEDIAN(L10:O10)*1000)/1000,"???")))</f>
        <v>7.3</v>
      </c>
      <c r="Q10" s="311"/>
      <c r="R10" s="27">
        <f>K10+P10-Q10</f>
        <v>12.233000000000001</v>
      </c>
      <c r="S10" s="296" t="s">
        <v>189</v>
      </c>
      <c r="T10" s="25">
        <f>RANK(R10,$R$9:$R$11)</f>
        <v>1</v>
      </c>
      <c r="U10" s="36" t="s">
        <v>189</v>
      </c>
      <c r="W10" s="47">
        <f>F10</f>
        <v>0</v>
      </c>
      <c r="X10" s="42">
        <f>K10</f>
        <v>4.9329999999999998</v>
      </c>
      <c r="Y10" s="42">
        <f t="shared" si="0"/>
        <v>7.3</v>
      </c>
      <c r="Z10" s="42">
        <f t="shared" si="0"/>
        <v>0</v>
      </c>
      <c r="AA10" s="42">
        <f t="shared" si="0"/>
        <v>12.233000000000001</v>
      </c>
    </row>
    <row r="11" spans="1:28" ht="24.95" customHeight="1">
      <c r="A11" s="230">
        <v>4</v>
      </c>
      <c r="B11" s="231" t="s">
        <v>123</v>
      </c>
      <c r="C11" s="232">
        <v>1999</v>
      </c>
      <c r="D11" s="233" t="s">
        <v>12</v>
      </c>
      <c r="E11" s="233"/>
      <c r="F11" s="232"/>
      <c r="G11" s="306">
        <v>1.8</v>
      </c>
      <c r="H11" s="307">
        <v>3.2</v>
      </c>
      <c r="I11" s="308">
        <v>2.1</v>
      </c>
      <c r="J11" s="308" t="str">
        <f>IF($L$2&lt;4,"x",0)</f>
        <v>x</v>
      </c>
      <c r="K11" s="34">
        <f>IF($L$2=2,TRUNC(SUM(G11:J11)/2*1000)/1000,IF($L$2=3,TRUNC(SUM(G11:J11)/3*1000)/1000,IF($L$2=4,TRUNC(MEDIAN(G11:J11)*1000)/1000,"???")))</f>
        <v>2.3660000000000001</v>
      </c>
      <c r="L11" s="309">
        <v>6</v>
      </c>
      <c r="M11" s="310">
        <v>5.4</v>
      </c>
      <c r="N11" s="308">
        <v>6</v>
      </c>
      <c r="O11" s="308" t="str">
        <f>IF($M$2&lt;4,"x",0)</f>
        <v>x</v>
      </c>
      <c r="P11" s="34">
        <f>IF($M$2=2,TRUNC(SUM(L11:M11)/2*1000)/1000,IF($M$2=3,TRUNC(SUM(L11:N11)/3*1000)/1000,IF($M$2=4,TRUNC(MEDIAN(L11:O11)*1000)/1000,"???")))</f>
        <v>5.8</v>
      </c>
      <c r="Q11" s="311"/>
      <c r="R11" s="27">
        <f>K11+P11-Q11</f>
        <v>8.1660000000000004</v>
      </c>
      <c r="S11" s="242" t="s">
        <v>189</v>
      </c>
      <c r="T11" s="234">
        <f>RANK(R11,$R$9:$R$11)</f>
        <v>3</v>
      </c>
      <c r="U11" s="36" t="s">
        <v>189</v>
      </c>
      <c r="W11" s="47">
        <f>F11</f>
        <v>0</v>
      </c>
      <c r="X11" s="42">
        <f>K11</f>
        <v>2.3660000000000001</v>
      </c>
      <c r="Y11" s="42">
        <f t="shared" si="0"/>
        <v>5.8</v>
      </c>
      <c r="Z11" s="42">
        <f t="shared" si="0"/>
        <v>0</v>
      </c>
      <c r="AA11" s="42">
        <f t="shared" si="0"/>
        <v>8.1660000000000004</v>
      </c>
    </row>
    <row r="12" spans="1:28" s="236" customFormat="1" ht="16.5" thickBot="1">
      <c r="C12" s="238"/>
      <c r="F12" s="237"/>
      <c r="G12" s="239">
        <v>0</v>
      </c>
      <c r="H12" s="239"/>
      <c r="I12" s="239"/>
      <c r="J12" s="239"/>
      <c r="K12" s="240">
        <f>SUM(G12:J12)/2</f>
        <v>0</v>
      </c>
      <c r="L12" s="297">
        <v>0</v>
      </c>
      <c r="M12" s="297"/>
      <c r="N12" s="297"/>
      <c r="O12" s="297"/>
      <c r="P12" s="240"/>
    </row>
    <row r="13" spans="1:28" ht="16.5" customHeight="1">
      <c r="A13" s="458" t="s">
        <v>159</v>
      </c>
      <c r="B13" s="460" t="s">
        <v>6</v>
      </c>
      <c r="C13" s="462" t="s">
        <v>3</v>
      </c>
      <c r="D13" s="460" t="s">
        <v>4</v>
      </c>
      <c r="E13" s="456" t="s">
        <v>5</v>
      </c>
      <c r="F13" s="456" t="s">
        <v>177</v>
      </c>
      <c r="G13" s="29" t="str">
        <f>Kat10S2</f>
        <v>sestava s libovolným náčiním</v>
      </c>
      <c r="H13" s="28"/>
      <c r="I13" s="28"/>
      <c r="J13" s="28"/>
      <c r="K13" s="28"/>
      <c r="L13" s="30"/>
      <c r="M13" s="30"/>
      <c r="N13" s="30"/>
      <c r="O13" s="30"/>
      <c r="P13" s="30"/>
      <c r="Q13" s="20">
        <v>0</v>
      </c>
      <c r="R13" s="31">
        <v>0</v>
      </c>
      <c r="S13" s="31">
        <v>0</v>
      </c>
      <c r="T13" s="464" t="s">
        <v>191</v>
      </c>
      <c r="U13" s="454" t="s">
        <v>192</v>
      </c>
    </row>
    <row r="14" spans="1:28" ht="16.5" customHeight="1" thickBot="1">
      <c r="A14" s="459">
        <v>0</v>
      </c>
      <c r="B14" s="461">
        <v>0</v>
      </c>
      <c r="C14" s="463">
        <v>0</v>
      </c>
      <c r="D14" s="461">
        <v>0</v>
      </c>
      <c r="E14" s="457">
        <v>0</v>
      </c>
      <c r="F14" s="457">
        <v>0</v>
      </c>
      <c r="G14" s="18" t="s">
        <v>176</v>
      </c>
      <c r="H14" s="18" t="s">
        <v>190</v>
      </c>
      <c r="I14" s="18" t="s">
        <v>180</v>
      </c>
      <c r="J14" s="18" t="s">
        <v>181</v>
      </c>
      <c r="K14" s="18" t="s">
        <v>161</v>
      </c>
      <c r="L14" s="24" t="s">
        <v>182</v>
      </c>
      <c r="M14" s="425" t="s">
        <v>183</v>
      </c>
      <c r="N14" s="425" t="s">
        <v>184</v>
      </c>
      <c r="O14" s="425" t="s">
        <v>185</v>
      </c>
      <c r="P14" s="26" t="s">
        <v>162</v>
      </c>
      <c r="Q14" s="23" t="s">
        <v>163</v>
      </c>
      <c r="R14" s="22" t="s">
        <v>164</v>
      </c>
      <c r="S14" s="26" t="s">
        <v>166</v>
      </c>
      <c r="T14" s="465"/>
      <c r="U14" s="455"/>
      <c r="W14" s="46" t="s">
        <v>186</v>
      </c>
      <c r="X14" s="46" t="s">
        <v>161</v>
      </c>
      <c r="Y14" s="46" t="s">
        <v>162</v>
      </c>
      <c r="Z14" s="46" t="s">
        <v>187</v>
      </c>
      <c r="AA14" s="46" t="s">
        <v>166</v>
      </c>
      <c r="AB14" s="46" t="s">
        <v>164</v>
      </c>
    </row>
    <row r="15" spans="1:28" ht="24.95" customHeight="1">
      <c r="A15" s="44">
        <v>1</v>
      </c>
      <c r="B15" s="2" t="s">
        <v>118</v>
      </c>
      <c r="C15" s="9">
        <v>1997</v>
      </c>
      <c r="D15" s="45" t="s">
        <v>12</v>
      </c>
      <c r="E15" s="45"/>
      <c r="F15" s="9"/>
      <c r="G15" s="306">
        <v>3.1</v>
      </c>
      <c r="H15" s="307">
        <v>2.9</v>
      </c>
      <c r="I15" s="308">
        <v>4.0999999999999996</v>
      </c>
      <c r="J15" s="308" t="str">
        <f>IF($L$2&lt;4,"x",0)</f>
        <v>x</v>
      </c>
      <c r="K15" s="34">
        <f>IF($L$2=2,TRUNC(SUM(G15:J15)/2*1000)/1000,IF($L$2=3,TRUNC(SUM(G15:J15)/3*1000)/1000,IF($L$2=4,TRUNC(MEDIAN(G15:J15)*1000)/1000,"???")))</f>
        <v>3.3660000000000001</v>
      </c>
      <c r="L15" s="309">
        <v>6.5</v>
      </c>
      <c r="M15" s="310">
        <v>5.7</v>
      </c>
      <c r="N15" s="308">
        <v>5.8</v>
      </c>
      <c r="O15" s="308" t="str">
        <f>IF($M$2&lt;4,"x",0)</f>
        <v>x</v>
      </c>
      <c r="P15" s="34">
        <f>IF($M$2=2,TRUNC(SUM(L15:M15)/2*1000)/1000,IF($M$2=3,TRUNC(SUM(L15:N15)/3*1000)/1000,IF($M$2=4,TRUNC(MEDIAN(L15:O15)*1000)/1000,"???")))</f>
        <v>6</v>
      </c>
      <c r="Q15" s="311"/>
      <c r="R15" s="27">
        <f>K15+P15-Q15</f>
        <v>9.3659999999999997</v>
      </c>
      <c r="S15" s="35">
        <f>R9+R15</f>
        <v>18.131999999999998</v>
      </c>
      <c r="T15" s="25">
        <f>RANK(R15,$R$15:$R$17)</f>
        <v>2</v>
      </c>
      <c r="U15" s="36">
        <f>RANK(S15,$S$15:$S$17)</f>
        <v>2</v>
      </c>
      <c r="W15" s="47">
        <f>F15</f>
        <v>0</v>
      </c>
      <c r="X15" s="42">
        <f>K15</f>
        <v>3.3660000000000001</v>
      </c>
      <c r="Y15" s="42">
        <f t="shared" ref="Y15:AB17" si="1">P15</f>
        <v>6</v>
      </c>
      <c r="Z15" s="42">
        <f t="shared" si="1"/>
        <v>0</v>
      </c>
      <c r="AA15" s="42">
        <f t="shared" si="1"/>
        <v>9.3659999999999997</v>
      </c>
      <c r="AB15" s="42">
        <f t="shared" si="1"/>
        <v>18.131999999999998</v>
      </c>
    </row>
    <row r="16" spans="1:28" ht="24.95" customHeight="1">
      <c r="A16" s="44">
        <v>2</v>
      </c>
      <c r="B16" s="2" t="s">
        <v>120</v>
      </c>
      <c r="C16" s="9">
        <v>1993</v>
      </c>
      <c r="D16" s="45" t="s">
        <v>16</v>
      </c>
      <c r="E16" s="45"/>
      <c r="F16" s="9"/>
      <c r="G16" s="306">
        <v>5.0999999999999996</v>
      </c>
      <c r="H16" s="307">
        <v>4.4000000000000004</v>
      </c>
      <c r="I16" s="308">
        <v>4.5999999999999996</v>
      </c>
      <c r="J16" s="308" t="str">
        <f>IF($L$2&lt;4,"x",0)</f>
        <v>x</v>
      </c>
      <c r="K16" s="34">
        <f>IF($L$2=2,TRUNC(SUM(G16:J16)/2*1000)/1000,IF($L$2=3,TRUNC(SUM(G16:J16)/3*1000)/1000,IF($L$2=4,TRUNC(MEDIAN(G16:J16)*1000)/1000,"???")))</f>
        <v>4.7</v>
      </c>
      <c r="L16" s="309">
        <v>7.8</v>
      </c>
      <c r="M16" s="310">
        <v>6.9</v>
      </c>
      <c r="N16" s="308">
        <v>7.9</v>
      </c>
      <c r="O16" s="308" t="str">
        <f>IF($M$2&lt;4,"x",0)</f>
        <v>x</v>
      </c>
      <c r="P16" s="34">
        <f>IF($M$2=2,TRUNC(SUM(L16:M16)/2*1000)/1000,IF($M$2=3,TRUNC(SUM(L16:N16)/3*1000)/1000,IF($M$2=4,TRUNC(MEDIAN(L16:O16)*1000)/1000,"???")))</f>
        <v>7.5330000000000004</v>
      </c>
      <c r="Q16" s="311">
        <v>0.6</v>
      </c>
      <c r="R16" s="27">
        <f>K16+P16-Q16</f>
        <v>11.633000000000001</v>
      </c>
      <c r="S16" s="35">
        <f>R10+R16</f>
        <v>23.866</v>
      </c>
      <c r="T16" s="25">
        <f>RANK(R16,$R$15:$R$17)</f>
        <v>1</v>
      </c>
      <c r="U16" s="36">
        <f>RANK(S16,$S$15:$S$17)</f>
        <v>1</v>
      </c>
      <c r="W16" s="47">
        <f>F16</f>
        <v>0</v>
      </c>
      <c r="X16" s="42">
        <f>K16</f>
        <v>4.7</v>
      </c>
      <c r="Y16" s="42">
        <f t="shared" si="1"/>
        <v>7.5330000000000004</v>
      </c>
      <c r="Z16" s="42">
        <f t="shared" si="1"/>
        <v>0.6</v>
      </c>
      <c r="AA16" s="42">
        <f t="shared" si="1"/>
        <v>11.633000000000001</v>
      </c>
      <c r="AB16" s="42">
        <f t="shared" si="1"/>
        <v>23.866</v>
      </c>
    </row>
    <row r="17" spans="1:28" ht="24.95" customHeight="1">
      <c r="A17" s="44">
        <v>4</v>
      </c>
      <c r="B17" s="2" t="s">
        <v>123</v>
      </c>
      <c r="C17" s="9">
        <v>1999</v>
      </c>
      <c r="D17" s="45" t="s">
        <v>12</v>
      </c>
      <c r="E17" s="45"/>
      <c r="F17" s="9"/>
      <c r="G17" s="306">
        <v>1.8</v>
      </c>
      <c r="H17" s="307">
        <v>2.2999999999999998</v>
      </c>
      <c r="I17" s="308">
        <v>3.3</v>
      </c>
      <c r="J17" s="308" t="str">
        <f>IF($L$2&lt;4,"x",0)</f>
        <v>x</v>
      </c>
      <c r="K17" s="34">
        <f>IF($L$2=2,TRUNC(SUM(G17:J17)/2*1000)/1000,IF($L$2=3,TRUNC(SUM(G17:J17)/3*1000)/1000,IF($L$2=4,TRUNC(MEDIAN(G17:J17)*1000)/1000,"???")))</f>
        <v>2.4660000000000002</v>
      </c>
      <c r="L17" s="309">
        <v>6.7</v>
      </c>
      <c r="M17" s="310">
        <v>6.3</v>
      </c>
      <c r="N17" s="308">
        <v>5.4</v>
      </c>
      <c r="O17" s="308" t="str">
        <f>IF($M$2&lt;4,"x",0)</f>
        <v>x</v>
      </c>
      <c r="P17" s="34">
        <f>IF($M$2=2,TRUNC(SUM(L17:M17)/2*1000)/1000,IF($M$2=3,TRUNC(SUM(L17:N17)/3*1000)/1000,IF($M$2=4,TRUNC(MEDIAN(L17:O17)*1000)/1000,"???")))</f>
        <v>6.133</v>
      </c>
      <c r="Q17" s="311"/>
      <c r="R17" s="27">
        <f>K17+P17-Q17</f>
        <v>8.5990000000000002</v>
      </c>
      <c r="S17" s="35">
        <f>R11+R17</f>
        <v>16.765000000000001</v>
      </c>
      <c r="T17" s="25">
        <f>RANK(R17,$R$15:$R$17)</f>
        <v>3</v>
      </c>
      <c r="U17" s="36">
        <f>RANK(S17,$S$15:$S$17)</f>
        <v>3</v>
      </c>
      <c r="W17" s="47">
        <f>F17</f>
        <v>0</v>
      </c>
      <c r="X17" s="42">
        <f>K17</f>
        <v>2.4660000000000002</v>
      </c>
      <c r="Y17" s="42">
        <f t="shared" si="1"/>
        <v>6.133</v>
      </c>
      <c r="Z17" s="42">
        <f t="shared" si="1"/>
        <v>0</v>
      </c>
      <c r="AA17" s="42">
        <f t="shared" si="1"/>
        <v>8.5990000000000002</v>
      </c>
      <c r="AB17" s="42">
        <f t="shared" si="1"/>
        <v>16.765000000000001</v>
      </c>
    </row>
  </sheetData>
  <mergeCells count="16">
    <mergeCell ref="U7:U8"/>
    <mergeCell ref="F7:F8"/>
    <mergeCell ref="T7:T8"/>
    <mergeCell ref="A7:A8"/>
    <mergeCell ref="B7:B8"/>
    <mergeCell ref="C7:C8"/>
    <mergeCell ref="D7:D8"/>
    <mergeCell ref="E7:E8"/>
    <mergeCell ref="T13:T14"/>
    <mergeCell ref="U13:U14"/>
    <mergeCell ref="A13:A14"/>
    <mergeCell ref="B13:B14"/>
    <mergeCell ref="C13:C14"/>
    <mergeCell ref="D13:D14"/>
    <mergeCell ref="E13:E14"/>
    <mergeCell ref="F13:F14"/>
  </mergeCells>
  <phoneticPr fontId="12" type="noConversion"/>
  <printOptions horizontalCentered="1"/>
  <pageMargins left="0.39370078740157483" right="0.39370078740157483" top="0.78740157480314965" bottom="0.39370078740157483" header="0" footer="0"/>
  <pageSetup paperSize="9" scale="64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showZeros="0" topLeftCell="A16" zoomScale="75" workbookViewId="0">
      <selection activeCell="O17" sqref="O17"/>
    </sheetView>
  </sheetViews>
  <sheetFormatPr defaultRowHeight="12.75"/>
  <cols>
    <col min="1" max="1" width="10.7109375" customWidth="1"/>
    <col min="2" max="2" width="27.42578125" bestFit="1" customWidth="1"/>
    <col min="3" max="3" width="7.140625" style="5" hidden="1" customWidth="1"/>
    <col min="4" max="4" width="30" style="14" hidden="1" customWidth="1"/>
    <col min="5" max="5" width="5.28515625" style="14" hidden="1" customWidth="1"/>
    <col min="6" max="6" width="7.7109375" style="7" customWidth="1"/>
    <col min="7" max="10" width="5.7109375" style="7" customWidth="1"/>
    <col min="11" max="11" width="7.140625" style="7" bestFit="1" customWidth="1"/>
    <col min="12" max="15" width="5.7109375" customWidth="1"/>
    <col min="16" max="16" width="8.7109375" customWidth="1"/>
    <col min="17" max="17" width="6.7109375" bestFit="1" customWidth="1"/>
    <col min="18" max="18" width="12.5703125" bestFit="1" customWidth="1"/>
    <col min="19" max="19" width="9.42578125" customWidth="1"/>
    <col min="20" max="20" width="13.7109375" customWidth="1"/>
    <col min="21" max="21" width="16.85546875" bestFit="1" customWidth="1"/>
  </cols>
  <sheetData>
    <row r="1" spans="1:28" ht="22.5">
      <c r="A1" s="6" t="s">
        <v>174</v>
      </c>
      <c r="B1" s="1"/>
      <c r="C1" s="4"/>
      <c r="D1" s="8"/>
      <c r="E1" s="8"/>
      <c r="F1" s="4"/>
      <c r="G1" s="12"/>
      <c r="H1" s="10"/>
      <c r="I1" s="10"/>
      <c r="J1" s="10"/>
      <c r="K1" s="10"/>
      <c r="L1" s="229" t="s">
        <v>161</v>
      </c>
      <c r="M1" s="229" t="s">
        <v>162</v>
      </c>
      <c r="N1" s="295"/>
      <c r="O1" s="295"/>
      <c r="P1" s="1"/>
      <c r="Q1" s="1"/>
      <c r="R1" s="1"/>
      <c r="S1" s="1"/>
      <c r="T1" s="3"/>
      <c r="U1" s="3"/>
    </row>
    <row r="2" spans="1:28" ht="22.5">
      <c r="A2" s="6"/>
      <c r="B2" s="1"/>
      <c r="C2" s="4"/>
      <c r="D2" s="8"/>
      <c r="E2" s="8"/>
      <c r="F2" s="4"/>
      <c r="G2" s="10"/>
      <c r="H2" s="10"/>
      <c r="I2" s="10"/>
      <c r="J2" s="10"/>
      <c r="K2" s="10"/>
      <c r="L2" s="312">
        <v>3</v>
      </c>
      <c r="M2" s="312">
        <v>3</v>
      </c>
      <c r="N2" s="295"/>
      <c r="O2" s="295"/>
      <c r="P2" s="1"/>
      <c r="Q2" s="1"/>
      <c r="R2" s="1"/>
      <c r="S2" s="1"/>
      <c r="T2" s="3"/>
      <c r="U2" s="3"/>
    </row>
    <row r="3" spans="1:28" ht="22.5">
      <c r="A3" s="6"/>
      <c r="B3" s="1"/>
      <c r="C3" s="4"/>
      <c r="D3" s="8"/>
      <c r="E3" s="8"/>
      <c r="F3" s="4"/>
      <c r="G3" s="33"/>
      <c r="H3" s="33"/>
      <c r="I3" s="33"/>
      <c r="J3" s="33"/>
      <c r="K3" s="33"/>
      <c r="L3" s="33"/>
      <c r="M3" s="33"/>
      <c r="N3" s="33"/>
      <c r="O3" s="33"/>
      <c r="P3" s="1"/>
      <c r="Q3" s="1"/>
      <c r="R3" s="1"/>
      <c r="S3" s="1"/>
    </row>
    <row r="4" spans="1:28" ht="22.5">
      <c r="A4" s="6"/>
      <c r="B4" s="1"/>
      <c r="C4" s="4"/>
      <c r="D4" s="8"/>
      <c r="E4" s="8"/>
      <c r="F4" s="4"/>
      <c r="G4" s="10"/>
      <c r="H4" s="10"/>
      <c r="I4" s="10"/>
      <c r="J4" s="10"/>
      <c r="K4" s="10"/>
      <c r="L4" s="10"/>
      <c r="M4" s="10"/>
      <c r="N4" s="10"/>
      <c r="O4" s="10"/>
      <c r="P4" s="1"/>
      <c r="Q4" s="1"/>
      <c r="R4" s="1"/>
      <c r="S4" s="1"/>
      <c r="T4" s="3"/>
      <c r="U4" s="3" t="str">
        <f>Název</f>
        <v>Jihočeská liga</v>
      </c>
    </row>
    <row r="5" spans="1:28" ht="22.5">
      <c r="A5" s="6"/>
      <c r="B5" s="1"/>
      <c r="C5" s="4"/>
      <c r="D5" s="8"/>
      <c r="E5" s="8"/>
      <c r="F5" s="4"/>
      <c r="G5" s="10"/>
      <c r="H5" s="10"/>
      <c r="I5" s="10"/>
      <c r="J5" s="10"/>
      <c r="K5" s="10"/>
      <c r="L5" s="11"/>
      <c r="M5" s="11"/>
      <c r="N5" s="11"/>
      <c r="O5" s="11"/>
      <c r="P5" s="1"/>
      <c r="Q5" s="1"/>
      <c r="R5" s="1"/>
      <c r="S5" s="1"/>
      <c r="T5" s="3"/>
      <c r="U5" s="3" t="str">
        <f>Místo</f>
        <v>Milevsko</v>
      </c>
    </row>
    <row r="6" spans="1:28" ht="23.25" thickBot="1">
      <c r="A6" s="6" t="str">
        <f>_kat11</f>
        <v>10.kategorie - Seniorky, ročník 2000 a starší</v>
      </c>
      <c r="B6" s="1"/>
      <c r="C6" s="4"/>
      <c r="D6" s="8"/>
      <c r="E6" s="8"/>
      <c r="F6" s="4"/>
      <c r="G6" s="4"/>
      <c r="H6" s="4"/>
      <c r="I6" s="4"/>
      <c r="J6" s="4"/>
      <c r="K6" s="4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20.února 2016</v>
      </c>
    </row>
    <row r="7" spans="1:28" ht="16.5" customHeight="1">
      <c r="A7" s="470" t="s">
        <v>159</v>
      </c>
      <c r="B7" s="460" t="s">
        <v>6</v>
      </c>
      <c r="C7" s="462" t="s">
        <v>3</v>
      </c>
      <c r="D7" s="460" t="s">
        <v>4</v>
      </c>
      <c r="E7" s="456" t="s">
        <v>5</v>
      </c>
      <c r="F7" s="456" t="s">
        <v>177</v>
      </c>
      <c r="G7" s="29" t="str">
        <f>Kat11S1</f>
        <v>sestava s libovolným náčiním</v>
      </c>
      <c r="H7" s="28"/>
      <c r="I7" s="28"/>
      <c r="J7" s="28"/>
      <c r="K7" s="28"/>
      <c r="L7" s="30"/>
      <c r="M7" s="30"/>
      <c r="N7" s="30"/>
      <c r="O7" s="30"/>
      <c r="P7" s="30"/>
      <c r="Q7" s="20">
        <v>0</v>
      </c>
      <c r="R7" s="31">
        <v>0</v>
      </c>
      <c r="S7" s="32"/>
      <c r="T7" s="464" t="s">
        <v>188</v>
      </c>
      <c r="U7" s="468" t="s">
        <v>189</v>
      </c>
    </row>
    <row r="8" spans="1:28" ht="16.5" customHeight="1" thickBot="1">
      <c r="A8" s="471">
        <v>0</v>
      </c>
      <c r="B8" s="461">
        <v>0</v>
      </c>
      <c r="C8" s="463">
        <v>0</v>
      </c>
      <c r="D8" s="461">
        <v>0</v>
      </c>
      <c r="E8" s="457">
        <v>0</v>
      </c>
      <c r="F8" s="457">
        <v>0</v>
      </c>
      <c r="G8" s="18" t="s">
        <v>176</v>
      </c>
      <c r="H8" s="18" t="s">
        <v>190</v>
      </c>
      <c r="I8" s="18" t="s">
        <v>180</v>
      </c>
      <c r="J8" s="18" t="s">
        <v>181</v>
      </c>
      <c r="K8" s="18" t="s">
        <v>161</v>
      </c>
      <c r="L8" s="24" t="s">
        <v>182</v>
      </c>
      <c r="M8" s="425" t="s">
        <v>183</v>
      </c>
      <c r="N8" s="425" t="s">
        <v>184</v>
      </c>
      <c r="O8" s="425" t="s">
        <v>185</v>
      </c>
      <c r="P8" s="26" t="s">
        <v>162</v>
      </c>
      <c r="Q8" s="23" t="s">
        <v>163</v>
      </c>
      <c r="R8" s="22" t="s">
        <v>164</v>
      </c>
      <c r="S8" s="26"/>
      <c r="T8" s="465"/>
      <c r="U8" s="469"/>
      <c r="W8" s="46" t="s">
        <v>186</v>
      </c>
      <c r="X8" s="46" t="s">
        <v>161</v>
      </c>
      <c r="Y8" s="46" t="s">
        <v>162</v>
      </c>
      <c r="Z8" s="46" t="s">
        <v>187</v>
      </c>
      <c r="AA8" s="46" t="s">
        <v>166</v>
      </c>
    </row>
    <row r="9" spans="1:28" ht="24.95" customHeight="1">
      <c r="A9" s="44">
        <v>1</v>
      </c>
      <c r="B9" s="2" t="s">
        <v>124</v>
      </c>
      <c r="C9" s="9"/>
      <c r="D9" s="45" t="s">
        <v>20</v>
      </c>
      <c r="E9" s="45"/>
      <c r="F9" s="9"/>
      <c r="G9" s="306">
        <v>4.0999999999999996</v>
      </c>
      <c r="H9" s="307">
        <v>5</v>
      </c>
      <c r="I9" s="308">
        <v>4.4000000000000004</v>
      </c>
      <c r="J9" s="308" t="str">
        <f>IF($L$2&lt;4,"x",0)</f>
        <v>x</v>
      </c>
      <c r="K9" s="34">
        <f>IF($L$2=2,TRUNC(SUM(G9:J9)/2*1000)/1000,IF($L$2=3,TRUNC(SUM(G9:J9)/3*1000)/1000,IF($L$2=4,TRUNC(MEDIAN(G9:J9)*1000)/1000,"???")))</f>
        <v>4.5</v>
      </c>
      <c r="L9" s="309">
        <v>6.9</v>
      </c>
      <c r="M9" s="310">
        <v>6.8</v>
      </c>
      <c r="N9" s="308">
        <v>7</v>
      </c>
      <c r="O9" s="308" t="str">
        <f>IF($M$2&lt;4,"x",0)</f>
        <v>x</v>
      </c>
      <c r="P9" s="34">
        <f>IF($M$2=2,TRUNC(SUM(L9:M9)/2*1000)/1000,IF($M$2=3,TRUNC(SUM(L9:N9)/3*1000)/1000,IF($M$2=4,TRUNC(MEDIAN(L9:O9)*1000)/1000,"???")))</f>
        <v>6.9</v>
      </c>
      <c r="Q9" s="311"/>
      <c r="R9" s="27">
        <f>K9+P9-Q9</f>
        <v>11.4</v>
      </c>
      <c r="S9" s="296" t="s">
        <v>189</v>
      </c>
      <c r="T9" s="25">
        <f>RANK(R9,$R$9:$R$11)</f>
        <v>1</v>
      </c>
      <c r="U9" s="36" t="s">
        <v>189</v>
      </c>
      <c r="W9" s="47">
        <f>F9</f>
        <v>0</v>
      </c>
      <c r="X9" s="42">
        <f>K9</f>
        <v>4.5</v>
      </c>
      <c r="Y9" s="42">
        <f t="shared" ref="Y9:AA11" si="0">P9</f>
        <v>6.9</v>
      </c>
      <c r="Z9" s="42">
        <f t="shared" si="0"/>
        <v>0</v>
      </c>
      <c r="AA9" s="42">
        <f t="shared" si="0"/>
        <v>11.4</v>
      </c>
    </row>
    <row r="10" spans="1:28" ht="24.95" customHeight="1">
      <c r="A10" s="230">
        <v>3</v>
      </c>
      <c r="B10" s="231" t="s">
        <v>126</v>
      </c>
      <c r="C10" s="232"/>
      <c r="D10" s="233" t="s">
        <v>20</v>
      </c>
      <c r="E10" s="233"/>
      <c r="F10" s="232"/>
      <c r="G10" s="306">
        <v>4</v>
      </c>
      <c r="H10" s="307">
        <v>4.5</v>
      </c>
      <c r="I10" s="308">
        <v>4.0999999999999996</v>
      </c>
      <c r="J10" s="308" t="str">
        <f>IF($L$2&lt;4,"x",0)</f>
        <v>x</v>
      </c>
      <c r="K10" s="34">
        <f>IF($L$2=2,TRUNC(SUM(G10:J10)/2*1000)/1000,IF($L$2=3,TRUNC(SUM(G10:J10)/3*1000)/1000,IF($L$2=4,TRUNC(MEDIAN(G10:J10)*1000)/1000,"???")))</f>
        <v>4.2</v>
      </c>
      <c r="L10" s="309">
        <v>7.6</v>
      </c>
      <c r="M10" s="310">
        <v>7</v>
      </c>
      <c r="N10" s="308">
        <v>6.5</v>
      </c>
      <c r="O10" s="308" t="str">
        <f>IF($M$2&lt;4,"x",0)</f>
        <v>x</v>
      </c>
      <c r="P10" s="34">
        <f>IF($M$2=2,TRUNC(SUM(L10:M10)/2*1000)/1000,IF($M$2=3,TRUNC(SUM(L10:N10)/3*1000)/1000,IF($M$2=4,TRUNC(MEDIAN(L10:O10)*1000)/1000,"???")))</f>
        <v>7.0330000000000004</v>
      </c>
      <c r="Q10" s="311"/>
      <c r="R10" s="27">
        <f>K10+P10-Q10</f>
        <v>11.233000000000001</v>
      </c>
      <c r="S10" s="296" t="s">
        <v>189</v>
      </c>
      <c r="T10" s="25">
        <f>RANK(R10,$R$9:$R$11)</f>
        <v>2</v>
      </c>
      <c r="U10" s="36" t="s">
        <v>189</v>
      </c>
      <c r="W10" s="47">
        <f>F10</f>
        <v>0</v>
      </c>
      <c r="X10" s="42">
        <f>K10</f>
        <v>4.2</v>
      </c>
      <c r="Y10" s="42">
        <f t="shared" si="0"/>
        <v>7.0330000000000004</v>
      </c>
      <c r="Z10" s="42">
        <f t="shared" si="0"/>
        <v>0</v>
      </c>
      <c r="AA10" s="42">
        <f t="shared" si="0"/>
        <v>11.233000000000001</v>
      </c>
    </row>
    <row r="11" spans="1:28" ht="24.95" customHeight="1">
      <c r="A11" s="230">
        <v>4</v>
      </c>
      <c r="B11" s="231" t="s">
        <v>129</v>
      </c>
      <c r="C11" s="232"/>
      <c r="D11" s="233" t="s">
        <v>20</v>
      </c>
      <c r="E11" s="233"/>
      <c r="F11" s="232"/>
      <c r="G11" s="306">
        <v>3.2</v>
      </c>
      <c r="H11" s="307">
        <v>3.5</v>
      </c>
      <c r="I11" s="308">
        <v>2.8</v>
      </c>
      <c r="J11" s="308" t="str">
        <f>IF($L$2&lt;4,"x",0)</f>
        <v>x</v>
      </c>
      <c r="K11" s="34">
        <f>IF($L$2=2,TRUNC(SUM(G11:J11)/2*1000)/1000,IF($L$2=3,TRUNC(SUM(G11:J11)/3*1000)/1000,IF($L$2=4,TRUNC(MEDIAN(G11:J11)*1000)/1000,"???")))</f>
        <v>3.1659999999999999</v>
      </c>
      <c r="L11" s="309">
        <v>7</v>
      </c>
      <c r="M11" s="310">
        <v>6.5</v>
      </c>
      <c r="N11" s="308">
        <v>5.8</v>
      </c>
      <c r="O11" s="308" t="str">
        <f>IF($M$2&lt;4,"x",0)</f>
        <v>x</v>
      </c>
      <c r="P11" s="34">
        <f>IF($M$2=2,TRUNC(SUM(L11:M11)/2*1000)/1000,IF($M$2=3,TRUNC(SUM(L11:N11)/3*1000)/1000,IF($M$2=4,TRUNC(MEDIAN(L11:O11)*1000)/1000,"???")))</f>
        <v>6.4329999999999998</v>
      </c>
      <c r="Q11" s="311"/>
      <c r="R11" s="27">
        <f>K11+P11-Q11</f>
        <v>9.5990000000000002</v>
      </c>
      <c r="S11" s="242" t="s">
        <v>189</v>
      </c>
      <c r="T11" s="234">
        <f>RANK(R11,$R$9:$R$11)</f>
        <v>3</v>
      </c>
      <c r="U11" s="36" t="s">
        <v>189</v>
      </c>
      <c r="W11" s="47">
        <f>F11</f>
        <v>0</v>
      </c>
      <c r="X11" s="42">
        <f>K11</f>
        <v>3.1659999999999999</v>
      </c>
      <c r="Y11" s="42">
        <f t="shared" si="0"/>
        <v>6.4329999999999998</v>
      </c>
      <c r="Z11" s="42">
        <f t="shared" si="0"/>
        <v>0</v>
      </c>
      <c r="AA11" s="42">
        <f t="shared" si="0"/>
        <v>9.5990000000000002</v>
      </c>
    </row>
    <row r="12" spans="1:28" s="236" customFormat="1" ht="16.5" thickBot="1">
      <c r="C12" s="238"/>
      <c r="F12" s="237"/>
      <c r="G12" s="239">
        <v>0</v>
      </c>
      <c r="H12" s="239"/>
      <c r="I12" s="239"/>
      <c r="J12" s="239"/>
      <c r="K12" s="240">
        <f>SUM(G12:J12)/2</f>
        <v>0</v>
      </c>
      <c r="L12" s="297">
        <v>0</v>
      </c>
      <c r="M12" s="297"/>
      <c r="N12" s="297"/>
      <c r="O12" s="297"/>
      <c r="P12" s="240"/>
    </row>
    <row r="13" spans="1:28" ht="16.5" customHeight="1">
      <c r="A13" s="458" t="s">
        <v>159</v>
      </c>
      <c r="B13" s="460" t="s">
        <v>6</v>
      </c>
      <c r="C13" s="462" t="s">
        <v>3</v>
      </c>
      <c r="D13" s="460" t="s">
        <v>4</v>
      </c>
      <c r="E13" s="456" t="s">
        <v>5</v>
      </c>
      <c r="F13" s="456" t="s">
        <v>177</v>
      </c>
      <c r="G13" s="29" t="str">
        <f>Kat11S2</f>
        <v>sestava s libovolným náčiním</v>
      </c>
      <c r="H13" s="28"/>
      <c r="I13" s="28"/>
      <c r="J13" s="28"/>
      <c r="K13" s="28"/>
      <c r="L13" s="30"/>
      <c r="M13" s="30"/>
      <c r="N13" s="30"/>
      <c r="O13" s="30"/>
      <c r="P13" s="30"/>
      <c r="Q13" s="20">
        <v>0</v>
      </c>
      <c r="R13" s="31">
        <v>0</v>
      </c>
      <c r="S13" s="31">
        <v>0</v>
      </c>
      <c r="T13" s="464" t="s">
        <v>191</v>
      </c>
      <c r="U13" s="454" t="s">
        <v>192</v>
      </c>
    </row>
    <row r="14" spans="1:28" ht="16.5" customHeight="1" thickBot="1">
      <c r="A14" s="459">
        <v>0</v>
      </c>
      <c r="B14" s="461">
        <v>0</v>
      </c>
      <c r="C14" s="463">
        <v>0</v>
      </c>
      <c r="D14" s="461">
        <v>0</v>
      </c>
      <c r="E14" s="457">
        <v>0</v>
      </c>
      <c r="F14" s="457">
        <v>0</v>
      </c>
      <c r="G14" s="18" t="s">
        <v>176</v>
      </c>
      <c r="H14" s="18" t="s">
        <v>190</v>
      </c>
      <c r="I14" s="18" t="s">
        <v>180</v>
      </c>
      <c r="J14" s="18" t="s">
        <v>181</v>
      </c>
      <c r="K14" s="18" t="s">
        <v>161</v>
      </c>
      <c r="L14" s="24" t="s">
        <v>182</v>
      </c>
      <c r="M14" s="425" t="s">
        <v>183</v>
      </c>
      <c r="N14" s="425" t="s">
        <v>184</v>
      </c>
      <c r="O14" s="425" t="s">
        <v>185</v>
      </c>
      <c r="P14" s="26" t="s">
        <v>162</v>
      </c>
      <c r="Q14" s="23" t="s">
        <v>163</v>
      </c>
      <c r="R14" s="22" t="s">
        <v>164</v>
      </c>
      <c r="S14" s="26" t="s">
        <v>166</v>
      </c>
      <c r="T14" s="465"/>
      <c r="U14" s="455"/>
      <c r="W14" s="46" t="s">
        <v>186</v>
      </c>
      <c r="X14" s="46" t="s">
        <v>161</v>
      </c>
      <c r="Y14" s="46" t="s">
        <v>162</v>
      </c>
      <c r="Z14" s="46" t="s">
        <v>187</v>
      </c>
      <c r="AA14" s="46" t="s">
        <v>166</v>
      </c>
      <c r="AB14" s="46" t="s">
        <v>164</v>
      </c>
    </row>
    <row r="15" spans="1:28" ht="24.95" customHeight="1">
      <c r="A15" s="44">
        <v>1</v>
      </c>
      <c r="B15" s="2" t="s">
        <v>124</v>
      </c>
      <c r="C15" s="9"/>
      <c r="D15" s="45" t="s">
        <v>20</v>
      </c>
      <c r="E15" s="45"/>
      <c r="F15" s="9"/>
      <c r="G15" s="306">
        <v>3.1</v>
      </c>
      <c r="H15" s="307">
        <v>4.0999999999999996</v>
      </c>
      <c r="I15" s="308">
        <v>2.6</v>
      </c>
      <c r="J15" s="308" t="str">
        <f>IF($L$2&lt;4,"x",0)</f>
        <v>x</v>
      </c>
      <c r="K15" s="34">
        <f>IF($L$2=2,TRUNC(SUM(G15:J15)/2*1000)/1000,IF($L$2=3,TRUNC(SUM(G15:J15)/3*1000)/1000,IF($L$2=4,TRUNC(MEDIAN(G15:J15)*1000)/1000,"???")))</f>
        <v>3.266</v>
      </c>
      <c r="L15" s="309">
        <v>7</v>
      </c>
      <c r="M15" s="310">
        <v>6.6</v>
      </c>
      <c r="N15" s="308">
        <v>7.3</v>
      </c>
      <c r="O15" s="308" t="str">
        <f>IF($M$2&lt;4,"x",0)</f>
        <v>x</v>
      </c>
      <c r="P15" s="34">
        <f>IF($M$2=2,TRUNC(SUM(L15:M15)/2*1000)/1000,IF($M$2=3,TRUNC(SUM(L15:N15)/3*1000)/1000,IF($M$2=4,TRUNC(MEDIAN(L15:O15)*1000)/1000,"???")))</f>
        <v>6.9660000000000002</v>
      </c>
      <c r="Q15" s="311"/>
      <c r="R15" s="27">
        <f>K15+P15-Q15</f>
        <v>10.231999999999999</v>
      </c>
      <c r="S15" s="35">
        <f>R9+R15</f>
        <v>21.631999999999998</v>
      </c>
      <c r="T15" s="25">
        <f>RANK(R15,$R$15:$R$17)</f>
        <v>3</v>
      </c>
      <c r="U15" s="36">
        <f>RANK(S15,$S$15:$S$17)</f>
        <v>2</v>
      </c>
      <c r="W15" s="47">
        <f>F15</f>
        <v>0</v>
      </c>
      <c r="X15" s="42">
        <f>K15</f>
        <v>3.266</v>
      </c>
      <c r="Y15" s="42">
        <f t="shared" ref="Y15:AB17" si="1">P15</f>
        <v>6.9660000000000002</v>
      </c>
      <c r="Z15" s="42">
        <f t="shared" si="1"/>
        <v>0</v>
      </c>
      <c r="AA15" s="42">
        <f t="shared" si="1"/>
        <v>10.231999999999999</v>
      </c>
      <c r="AB15" s="42">
        <f t="shared" si="1"/>
        <v>21.631999999999998</v>
      </c>
    </row>
    <row r="16" spans="1:28" ht="24.95" customHeight="1">
      <c r="A16" s="44">
        <v>3</v>
      </c>
      <c r="B16" s="2" t="s">
        <v>126</v>
      </c>
      <c r="C16" s="9"/>
      <c r="D16" s="45" t="s">
        <v>20</v>
      </c>
      <c r="E16" s="45"/>
      <c r="F16" s="9"/>
      <c r="G16" s="306">
        <v>5</v>
      </c>
      <c r="H16" s="307">
        <v>4.8</v>
      </c>
      <c r="I16" s="308">
        <v>5.6</v>
      </c>
      <c r="J16" s="308" t="str">
        <f>IF($L$2&lt;4,"x",0)</f>
        <v>x</v>
      </c>
      <c r="K16" s="34">
        <f>IF($L$2=2,TRUNC(SUM(G16:J16)/2*1000)/1000,IF($L$2=3,TRUNC(SUM(G16:J16)/3*1000)/1000,IF($L$2=4,TRUNC(MEDIAN(G16:J16)*1000)/1000,"???")))</f>
        <v>5.133</v>
      </c>
      <c r="L16" s="309">
        <v>7.8</v>
      </c>
      <c r="M16" s="310">
        <v>7.3</v>
      </c>
      <c r="N16" s="308">
        <v>7</v>
      </c>
      <c r="O16" s="308" t="str">
        <f>IF($M$2&lt;4,"x",0)</f>
        <v>x</v>
      </c>
      <c r="P16" s="34">
        <f>IF($M$2=2,TRUNC(SUM(L16:M16)/2*1000)/1000,IF($M$2=3,TRUNC(SUM(L16:N16)/3*1000)/1000,IF($M$2=4,TRUNC(MEDIAN(L16:O16)*1000)/1000,"???")))</f>
        <v>7.3659999999999997</v>
      </c>
      <c r="Q16" s="311"/>
      <c r="R16" s="27">
        <f>K16+P16-Q16</f>
        <v>12.498999999999999</v>
      </c>
      <c r="S16" s="35">
        <f>R10+R16</f>
        <v>23.731999999999999</v>
      </c>
      <c r="T16" s="25">
        <f>RANK(R16,$R$15:$R$17)</f>
        <v>1</v>
      </c>
      <c r="U16" s="36">
        <f>RANK(S16,$S$15:$S$17)</f>
        <v>1</v>
      </c>
      <c r="W16" s="47">
        <f>F16</f>
        <v>0</v>
      </c>
      <c r="X16" s="42">
        <f>K16</f>
        <v>5.133</v>
      </c>
      <c r="Y16" s="42">
        <f t="shared" si="1"/>
        <v>7.3659999999999997</v>
      </c>
      <c r="Z16" s="42">
        <f t="shared" si="1"/>
        <v>0</v>
      </c>
      <c r="AA16" s="42">
        <f t="shared" si="1"/>
        <v>12.498999999999999</v>
      </c>
      <c r="AB16" s="42">
        <f t="shared" si="1"/>
        <v>23.731999999999999</v>
      </c>
    </row>
    <row r="17" spans="1:28" ht="24.95" customHeight="1">
      <c r="A17" s="44">
        <v>4</v>
      </c>
      <c r="B17" s="2" t="s">
        <v>129</v>
      </c>
      <c r="C17" s="9"/>
      <c r="D17" s="45" t="s">
        <v>20</v>
      </c>
      <c r="E17" s="45"/>
      <c r="F17" s="9"/>
      <c r="G17" s="306">
        <v>5.0999999999999996</v>
      </c>
      <c r="H17" s="307">
        <v>4.0999999999999996</v>
      </c>
      <c r="I17" s="308">
        <v>3.3</v>
      </c>
      <c r="J17" s="308" t="str">
        <f>IF($L$2&lt;4,"x",0)</f>
        <v>x</v>
      </c>
      <c r="K17" s="34">
        <f>IF($L$2=2,TRUNC(SUM(G17:J17)/2*1000)/1000,IF($L$2=3,TRUNC(SUM(G17:J17)/3*1000)/1000,IF($L$2=4,TRUNC(MEDIAN(G17:J17)*1000)/1000,"???")))</f>
        <v>4.1660000000000004</v>
      </c>
      <c r="L17" s="309">
        <v>7</v>
      </c>
      <c r="M17" s="310">
        <v>6.8</v>
      </c>
      <c r="N17" s="308">
        <v>6.9</v>
      </c>
      <c r="O17" s="308" t="str">
        <f>IF($M$2&lt;4,"x",0)</f>
        <v>x</v>
      </c>
      <c r="P17" s="34">
        <f>IF($M$2=2,TRUNC(SUM(L17:M17)/2*1000)/1000,IF($M$2=3,TRUNC(SUM(L17:N17)/3*1000)/1000,IF($M$2=4,TRUNC(MEDIAN(L17:O17)*1000)/1000,"???")))</f>
        <v>6.9</v>
      </c>
      <c r="Q17" s="311"/>
      <c r="R17" s="27">
        <f>K17+P17-Q17</f>
        <v>11.066000000000001</v>
      </c>
      <c r="S17" s="35">
        <f>R11+R17</f>
        <v>20.664999999999999</v>
      </c>
      <c r="T17" s="25">
        <f>RANK(R17,$R$15:$R$17)</f>
        <v>2</v>
      </c>
      <c r="U17" s="36">
        <f>RANK(S17,$S$15:$S$17)</f>
        <v>3</v>
      </c>
      <c r="W17" s="47">
        <f>F17</f>
        <v>0</v>
      </c>
      <c r="X17" s="42">
        <f>K17</f>
        <v>4.1660000000000004</v>
      </c>
      <c r="Y17" s="42">
        <f t="shared" si="1"/>
        <v>6.9</v>
      </c>
      <c r="Z17" s="42">
        <f t="shared" si="1"/>
        <v>0</v>
      </c>
      <c r="AA17" s="42">
        <f t="shared" si="1"/>
        <v>11.066000000000001</v>
      </c>
      <c r="AB17" s="42">
        <f t="shared" si="1"/>
        <v>20.664999999999999</v>
      </c>
    </row>
  </sheetData>
  <mergeCells count="16">
    <mergeCell ref="T13:T14"/>
    <mergeCell ref="U13:U14"/>
    <mergeCell ref="A13:A14"/>
    <mergeCell ref="B13:B14"/>
    <mergeCell ref="C13:C14"/>
    <mergeCell ref="D13:D14"/>
    <mergeCell ref="E13:E14"/>
    <mergeCell ref="F13:F14"/>
    <mergeCell ref="U7:U8"/>
    <mergeCell ref="F7:F8"/>
    <mergeCell ref="T7:T8"/>
    <mergeCell ref="A7:A8"/>
    <mergeCell ref="B7:B8"/>
    <mergeCell ref="C7:C8"/>
    <mergeCell ref="D7:D8"/>
    <mergeCell ref="E7:E8"/>
  </mergeCells>
  <phoneticPr fontId="12" type="noConversion"/>
  <printOptions horizontalCentered="1"/>
  <pageMargins left="0.39370078740157483" right="0.39370078740157483" top="0.78740157480314965" bottom="0.39370078740157483" header="0" footer="0"/>
  <pageSetup paperSize="9" scale="64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Zeros="0" tabSelected="1" workbookViewId="0">
      <selection activeCell="A13" sqref="A13"/>
    </sheetView>
  </sheetViews>
  <sheetFormatPr defaultRowHeight="15"/>
  <cols>
    <col min="1" max="1" width="9.7109375" style="111" customWidth="1"/>
    <col min="2" max="2" width="5.85546875" style="111" bestFit="1" customWidth="1"/>
    <col min="3" max="3" width="23.85546875" style="111" bestFit="1" customWidth="1"/>
    <col min="4" max="4" width="6.7109375" style="110" customWidth="1"/>
    <col min="5" max="5" width="28" style="111" customWidth="1"/>
    <col min="6" max="6" width="5" style="110" hidden="1" customWidth="1"/>
    <col min="7" max="7" width="6.28515625" style="111" bestFit="1" customWidth="1"/>
    <col min="8" max="8" width="9.42578125" style="111" bestFit="1" customWidth="1"/>
    <col min="9" max="9" width="7.140625" style="111" bestFit="1" customWidth="1"/>
    <col min="10" max="10" width="8.85546875" style="111" bestFit="1" customWidth="1"/>
    <col min="11" max="16384" width="9.140625" style="111"/>
  </cols>
  <sheetData>
    <row r="1" spans="1:10" customFormat="1" ht="24.75">
      <c r="A1" s="474" t="s">
        <v>193</v>
      </c>
      <c r="B1" s="474"/>
      <c r="C1" s="474"/>
      <c r="D1" s="474"/>
      <c r="E1" s="474"/>
      <c r="F1" s="474"/>
      <c r="G1" s="474"/>
      <c r="H1" s="474"/>
      <c r="I1" s="62"/>
      <c r="J1" s="62"/>
    </row>
    <row r="2" spans="1:10" customFormat="1">
      <c r="A2" s="63"/>
      <c r="B2" s="64"/>
      <c r="D2" s="63"/>
      <c r="E2" s="64"/>
      <c r="F2" s="64"/>
      <c r="G2" s="63"/>
      <c r="H2" s="63"/>
      <c r="I2" s="63"/>
      <c r="J2" s="63"/>
    </row>
    <row r="3" spans="1:10" customFormat="1" ht="40.5">
      <c r="A3" s="475" t="str">
        <f>Název</f>
        <v>Jihočeská liga</v>
      </c>
      <c r="B3" s="475"/>
      <c r="C3" s="475"/>
      <c r="D3" s="475"/>
      <c r="E3" s="475"/>
      <c r="F3" s="475"/>
      <c r="G3" s="475"/>
      <c r="H3" s="475"/>
      <c r="I3" s="65"/>
      <c r="J3" s="65"/>
    </row>
    <row r="4" spans="1:10" s="68" customFormat="1" ht="14.25">
      <c r="A4" s="66"/>
      <c r="B4" s="67"/>
      <c r="C4" s="67"/>
      <c r="D4" s="67"/>
      <c r="E4" s="67"/>
      <c r="F4" s="67"/>
      <c r="G4" s="67"/>
      <c r="H4" s="67"/>
      <c r="I4" s="67"/>
      <c r="J4" s="67"/>
    </row>
    <row r="5" spans="1:10" customFormat="1" ht="19.5">
      <c r="A5" s="476" t="str">
        <f>Datum</f>
        <v>20.února 2016</v>
      </c>
      <c r="B5" s="476"/>
      <c r="C5" s="476"/>
      <c r="D5" s="476"/>
      <c r="E5" s="476"/>
      <c r="F5" s="476"/>
      <c r="G5" s="476"/>
      <c r="H5" s="476"/>
      <c r="I5" s="69"/>
      <c r="J5" s="69"/>
    </row>
    <row r="6" spans="1:10" s="68" customFormat="1" ht="7.5" customHeight="1">
      <c r="A6" s="66"/>
      <c r="B6" s="67"/>
      <c r="C6" s="67"/>
      <c r="D6" s="67"/>
      <c r="E6" s="67"/>
      <c r="F6" s="67"/>
      <c r="G6" s="67"/>
      <c r="H6" s="67"/>
      <c r="I6" s="67"/>
      <c r="J6" s="67"/>
    </row>
    <row r="7" spans="1:10" customFormat="1" ht="19.5">
      <c r="A7" s="476" t="str">
        <f>Místo</f>
        <v>Milevsko</v>
      </c>
      <c r="B7" s="476"/>
      <c r="C7" s="476"/>
      <c r="D7" s="476"/>
      <c r="E7" s="476"/>
      <c r="F7" s="476"/>
      <c r="G7" s="476"/>
      <c r="H7" s="476"/>
      <c r="I7" s="69"/>
      <c r="J7" s="69"/>
    </row>
    <row r="8" spans="1:10" customFormat="1" ht="20.25" thickBot="1">
      <c r="A8" s="70" t="str">
        <f>_kat1</f>
        <v>1.kategorie - Přípravka A, ročník 2010 a mladší</v>
      </c>
      <c r="B8" s="64"/>
      <c r="C8" s="71"/>
      <c r="D8" s="71"/>
      <c r="E8" s="71"/>
      <c r="F8" s="71"/>
      <c r="G8" s="71"/>
      <c r="H8" s="71"/>
      <c r="I8" s="71"/>
      <c r="J8" s="71"/>
    </row>
    <row r="9" spans="1:10" customFormat="1" ht="20.25" thickTop="1">
      <c r="A9" s="72"/>
      <c r="B9" s="73"/>
      <c r="C9" s="74"/>
      <c r="D9" s="75"/>
      <c r="E9" s="76"/>
      <c r="F9" s="77"/>
      <c r="G9" s="472" t="str">
        <f>Kat1S1</f>
        <v>sestava bez náčiní</v>
      </c>
      <c r="H9" s="473"/>
      <c r="I9" s="473"/>
      <c r="J9" s="78"/>
    </row>
    <row r="10" spans="1:10" customFormat="1" ht="16.5">
      <c r="A10" s="79" t="s">
        <v>194</v>
      </c>
      <c r="B10" s="80" t="s">
        <v>195</v>
      </c>
      <c r="C10" s="81" t="s">
        <v>196</v>
      </c>
      <c r="D10" s="82" t="s">
        <v>3</v>
      </c>
      <c r="E10" s="83" t="s">
        <v>4</v>
      </c>
      <c r="F10" s="84" t="s">
        <v>5</v>
      </c>
      <c r="G10" s="85" t="s">
        <v>197</v>
      </c>
      <c r="H10" s="85" t="s">
        <v>198</v>
      </c>
      <c r="I10" s="86" t="s">
        <v>163</v>
      </c>
      <c r="J10" s="79" t="s">
        <v>199</v>
      </c>
    </row>
    <row r="11" spans="1:10" customFormat="1" ht="15.75" thickBot="1">
      <c r="A11" s="87"/>
      <c r="B11" s="88"/>
      <c r="C11" s="89"/>
      <c r="D11" s="90"/>
      <c r="E11" s="91"/>
      <c r="F11" s="92"/>
      <c r="G11" s="93" t="s">
        <v>161</v>
      </c>
      <c r="H11" s="93" t="s">
        <v>162</v>
      </c>
      <c r="I11" s="94"/>
      <c r="J11" s="87"/>
    </row>
    <row r="12" spans="1:10" s="104" customFormat="1" ht="17.25" thickTop="1">
      <c r="A12" s="95">
        <v>1</v>
      </c>
      <c r="B12" s="96">
        <v>2</v>
      </c>
      <c r="C12" s="97" t="s">
        <v>15</v>
      </c>
      <c r="D12" s="98">
        <v>2010</v>
      </c>
      <c r="E12" s="99" t="s">
        <v>16</v>
      </c>
      <c r="F12" s="398"/>
      <c r="G12" s="363">
        <v>1.133</v>
      </c>
      <c r="H12" s="364">
        <v>5.5659999999999998</v>
      </c>
      <c r="I12" s="102">
        <v>0</v>
      </c>
      <c r="J12" s="103">
        <v>6.6989999999999998</v>
      </c>
    </row>
    <row r="13" spans="1:10" s="104" customFormat="1" ht="17.25" thickBot="1">
      <c r="A13" s="329">
        <v>2</v>
      </c>
      <c r="B13" s="330">
        <v>1</v>
      </c>
      <c r="C13" s="331" t="s">
        <v>11</v>
      </c>
      <c r="D13" s="332">
        <v>2010</v>
      </c>
      <c r="E13" s="333" t="s">
        <v>12</v>
      </c>
      <c r="F13" s="390">
        <v>0</v>
      </c>
      <c r="G13" s="396">
        <v>0.73299999999999998</v>
      </c>
      <c r="H13" s="397">
        <v>5.2</v>
      </c>
      <c r="I13" s="393">
        <v>0</v>
      </c>
      <c r="J13" s="394">
        <v>5.9329999999999998</v>
      </c>
    </row>
    <row r="14" spans="1:10" ht="20.25" thickTop="1">
      <c r="A14" s="108"/>
      <c r="B14" s="109"/>
      <c r="C14" s="109"/>
      <c r="E14" s="109"/>
      <c r="G14" s="109"/>
      <c r="H14" s="109"/>
      <c r="I14" s="109"/>
      <c r="J14" s="109"/>
    </row>
    <row r="15" spans="1:10" ht="20.25" thickBot="1">
      <c r="A15" s="70" t="str">
        <f>_kat2</f>
        <v>2.kategorie - Přípravka B, ročník 2009</v>
      </c>
    </row>
    <row r="16" spans="1:10" ht="17.25" thickTop="1">
      <c r="A16" s="112"/>
      <c r="B16" s="113"/>
      <c r="C16" s="114"/>
      <c r="D16" s="115"/>
      <c r="E16" s="116"/>
      <c r="F16" s="117"/>
      <c r="G16" s="472" t="str">
        <f>Kat2S1</f>
        <v>sestava bez náčiní</v>
      </c>
      <c r="H16" s="473"/>
      <c r="I16" s="473"/>
      <c r="J16" s="78"/>
    </row>
    <row r="17" spans="1:10" ht="16.5">
      <c r="A17" s="118" t="s">
        <v>194</v>
      </c>
      <c r="B17" s="119" t="s">
        <v>195</v>
      </c>
      <c r="C17" s="120" t="s">
        <v>196</v>
      </c>
      <c r="D17" s="121" t="s">
        <v>3</v>
      </c>
      <c r="E17" s="122" t="s">
        <v>4</v>
      </c>
      <c r="F17" s="118" t="s">
        <v>5</v>
      </c>
      <c r="G17" s="85" t="s">
        <v>197</v>
      </c>
      <c r="H17" s="85" t="s">
        <v>198</v>
      </c>
      <c r="I17" s="86" t="s">
        <v>163</v>
      </c>
      <c r="J17" s="79" t="s">
        <v>199</v>
      </c>
    </row>
    <row r="18" spans="1:10" ht="15.75" customHeight="1" thickBot="1">
      <c r="A18" s="125"/>
      <c r="B18" s="126"/>
      <c r="C18" s="127"/>
      <c r="D18" s="128"/>
      <c r="E18" s="129"/>
      <c r="F18" s="130"/>
      <c r="G18" s="93" t="s">
        <v>161</v>
      </c>
      <c r="H18" s="93" t="s">
        <v>162</v>
      </c>
      <c r="I18" s="94"/>
      <c r="J18" s="87"/>
    </row>
    <row r="19" spans="1:10" ht="16.5" hidden="1" thickTop="1" thickBot="1">
      <c r="A19" s="117">
        <v>1</v>
      </c>
      <c r="B19" s="113">
        <v>17</v>
      </c>
      <c r="C19" s="134"/>
      <c r="D19" s="135"/>
      <c r="E19" s="136"/>
      <c r="F19" s="137" t="s">
        <v>200</v>
      </c>
      <c r="G19" s="138">
        <v>0</v>
      </c>
      <c r="H19" s="139" t="e">
        <v>#NUM!</v>
      </c>
      <c r="I19" s="139">
        <v>0</v>
      </c>
      <c r="J19" s="140" t="e">
        <v>#NUM!</v>
      </c>
    </row>
    <row r="20" spans="1:10" s="141" customFormat="1" ht="17.25" thickTop="1">
      <c r="A20" s="366">
        <v>1</v>
      </c>
      <c r="B20" s="367">
        <v>8</v>
      </c>
      <c r="C20" s="368" t="s">
        <v>40</v>
      </c>
      <c r="D20" s="369">
        <v>2009</v>
      </c>
      <c r="E20" s="370" t="s">
        <v>16</v>
      </c>
      <c r="F20" s="371">
        <v>0</v>
      </c>
      <c r="G20" s="372">
        <v>1.5</v>
      </c>
      <c r="H20" s="101">
        <v>6.266</v>
      </c>
      <c r="I20" s="373">
        <v>0</v>
      </c>
      <c r="J20" s="374">
        <v>7.766</v>
      </c>
    </row>
    <row r="21" spans="1:10" s="141" customFormat="1" ht="16.5">
      <c r="A21" s="375">
        <v>2</v>
      </c>
      <c r="B21" s="376">
        <v>3</v>
      </c>
      <c r="C21" s="377" t="s">
        <v>26</v>
      </c>
      <c r="D21" s="378">
        <v>2009</v>
      </c>
      <c r="E21" s="379" t="s">
        <v>20</v>
      </c>
      <c r="F21" s="380">
        <v>0</v>
      </c>
      <c r="G21" s="381">
        <v>1.3660000000000001</v>
      </c>
      <c r="H21" s="382">
        <v>5.3659999999999997</v>
      </c>
      <c r="I21" s="383">
        <v>0</v>
      </c>
      <c r="J21" s="384">
        <v>6.7319999999999993</v>
      </c>
    </row>
    <row r="22" spans="1:10" ht="16.5">
      <c r="A22" s="385">
        <v>3</v>
      </c>
      <c r="B22" s="376">
        <v>1</v>
      </c>
      <c r="C22" s="386" t="s">
        <v>19</v>
      </c>
      <c r="D22" s="387">
        <v>2009</v>
      </c>
      <c r="E22" s="388" t="s">
        <v>20</v>
      </c>
      <c r="F22" s="389">
        <v>0</v>
      </c>
      <c r="G22" s="381">
        <v>1.0660000000000001</v>
      </c>
      <c r="H22" s="382">
        <v>5.2</v>
      </c>
      <c r="I22" s="383">
        <v>0</v>
      </c>
      <c r="J22" s="384">
        <v>6.266</v>
      </c>
    </row>
    <row r="23" spans="1:10">
      <c r="A23" s="304">
        <v>4</v>
      </c>
      <c r="B23" s="131">
        <v>5</v>
      </c>
      <c r="C23" s="292" t="s">
        <v>32</v>
      </c>
      <c r="D23" s="132">
        <v>2009</v>
      </c>
      <c r="E23" s="293" t="s">
        <v>20</v>
      </c>
      <c r="F23" s="294">
        <v>0</v>
      </c>
      <c r="G23" s="365">
        <v>1.266</v>
      </c>
      <c r="H23" s="105">
        <v>4.8659999999999997</v>
      </c>
      <c r="I23" s="336">
        <v>0</v>
      </c>
      <c r="J23" s="334">
        <v>6.1319999999999997</v>
      </c>
    </row>
    <row r="24" spans="1:10">
      <c r="A24" s="142">
        <v>5</v>
      </c>
      <c r="B24" s="131">
        <v>4</v>
      </c>
      <c r="C24" s="292" t="s">
        <v>29</v>
      </c>
      <c r="D24" s="132">
        <v>2009</v>
      </c>
      <c r="E24" s="293" t="s">
        <v>16</v>
      </c>
      <c r="F24" s="294">
        <v>0</v>
      </c>
      <c r="G24" s="365">
        <v>0.63300000000000001</v>
      </c>
      <c r="H24" s="105">
        <v>5.133</v>
      </c>
      <c r="I24" s="336">
        <v>0</v>
      </c>
      <c r="J24" s="334">
        <v>5.766</v>
      </c>
    </row>
    <row r="25" spans="1:10">
      <c r="A25" s="304">
        <v>6</v>
      </c>
      <c r="B25" s="131">
        <v>7</v>
      </c>
      <c r="C25" s="292" t="s">
        <v>38</v>
      </c>
      <c r="D25" s="132">
        <v>2009</v>
      </c>
      <c r="E25" s="293" t="s">
        <v>20</v>
      </c>
      <c r="F25" s="294">
        <v>0</v>
      </c>
      <c r="G25" s="365">
        <v>0.53300000000000003</v>
      </c>
      <c r="H25" s="105">
        <v>4.5330000000000004</v>
      </c>
      <c r="I25" s="336">
        <v>0</v>
      </c>
      <c r="J25" s="334">
        <v>5.0660000000000007</v>
      </c>
    </row>
    <row r="26" spans="1:10" ht="15.75" thickBot="1">
      <c r="A26" s="147">
        <v>7</v>
      </c>
      <c r="B26" s="148">
        <v>9</v>
      </c>
      <c r="C26" s="149" t="s">
        <v>43</v>
      </c>
      <c r="D26" s="150">
        <v>2009</v>
      </c>
      <c r="E26" s="151" t="s">
        <v>20</v>
      </c>
      <c r="F26" s="152">
        <v>0</v>
      </c>
      <c r="G26" s="162">
        <v>0.66600000000000004</v>
      </c>
      <c r="H26" s="106">
        <v>4.2</v>
      </c>
      <c r="I26" s="337">
        <v>0</v>
      </c>
      <c r="J26" s="335">
        <v>4.8660000000000005</v>
      </c>
    </row>
    <row r="27" spans="1:10" ht="15.75" thickTop="1"/>
    <row r="28" spans="1:10" ht="20.25" thickBot="1">
      <c r="A28" s="70" t="str">
        <f>_kat3</f>
        <v>3a.kategorie - Naděje nejmladší, ročník 2008</v>
      </c>
      <c r="B28" s="64"/>
      <c r="C28" s="71"/>
      <c r="D28" s="71"/>
      <c r="E28" s="71"/>
      <c r="F28" s="71"/>
      <c r="G28" s="71"/>
      <c r="H28" s="71"/>
      <c r="I28" s="71"/>
      <c r="J28" s="71"/>
    </row>
    <row r="29" spans="1:10" ht="20.25" thickTop="1">
      <c r="A29" s="72"/>
      <c r="B29" s="73"/>
      <c r="C29" s="74"/>
      <c r="D29" s="75"/>
      <c r="E29" s="76"/>
      <c r="F29" s="77"/>
      <c r="G29" s="472" t="str">
        <f>Kat3S1</f>
        <v>sestava bez náčiní</v>
      </c>
      <c r="H29" s="473"/>
      <c r="I29" s="473"/>
      <c r="J29" s="78"/>
    </row>
    <row r="30" spans="1:10" ht="16.5">
      <c r="A30" s="79" t="s">
        <v>194</v>
      </c>
      <c r="B30" s="80" t="s">
        <v>195</v>
      </c>
      <c r="C30" s="81" t="s">
        <v>196</v>
      </c>
      <c r="D30" s="82" t="s">
        <v>3</v>
      </c>
      <c r="E30" s="83" t="s">
        <v>4</v>
      </c>
      <c r="F30" s="84" t="s">
        <v>5</v>
      </c>
      <c r="G30" s="85" t="s">
        <v>197</v>
      </c>
      <c r="H30" s="85" t="s">
        <v>198</v>
      </c>
      <c r="I30" s="86" t="s">
        <v>163</v>
      </c>
      <c r="J30" s="79" t="s">
        <v>199</v>
      </c>
    </row>
    <row r="31" spans="1:10" ht="15.75" thickBot="1">
      <c r="A31" s="87"/>
      <c r="B31" s="88"/>
      <c r="C31" s="89"/>
      <c r="D31" s="90"/>
      <c r="E31" s="91"/>
      <c r="F31" s="92"/>
      <c r="G31" s="93" t="s">
        <v>161</v>
      </c>
      <c r="H31" s="93" t="s">
        <v>162</v>
      </c>
      <c r="I31" s="94"/>
      <c r="J31" s="87"/>
    </row>
    <row r="32" spans="1:10" ht="17.25" thickTop="1">
      <c r="A32" s="95">
        <v>1</v>
      </c>
      <c r="B32" s="96">
        <v>1</v>
      </c>
      <c r="C32" s="97" t="s">
        <v>46</v>
      </c>
      <c r="D32" s="98">
        <v>2008</v>
      </c>
      <c r="E32" s="99" t="s">
        <v>16</v>
      </c>
      <c r="F32" s="99">
        <v>0</v>
      </c>
      <c r="G32" s="100">
        <v>1.1000000000000001</v>
      </c>
      <c r="H32" s="101">
        <v>5.9660000000000002</v>
      </c>
      <c r="I32" s="102">
        <v>0</v>
      </c>
      <c r="J32" s="103">
        <v>7.0660000000000007</v>
      </c>
    </row>
    <row r="33" spans="1:10" ht="16.5">
      <c r="A33" s="338">
        <v>2</v>
      </c>
      <c r="B33" s="339">
        <v>3</v>
      </c>
      <c r="C33" s="340" t="s">
        <v>52</v>
      </c>
      <c r="D33" s="341">
        <v>2008</v>
      </c>
      <c r="E33" s="342" t="s">
        <v>16</v>
      </c>
      <c r="F33" s="395">
        <v>0</v>
      </c>
      <c r="G33" s="343">
        <v>1.0329999999999999</v>
      </c>
      <c r="H33" s="344">
        <v>5.8659999999999997</v>
      </c>
      <c r="I33" s="345">
        <v>0</v>
      </c>
      <c r="J33" s="346">
        <v>6.8989999999999991</v>
      </c>
    </row>
    <row r="34" spans="1:10" ht="17.25" thickBot="1">
      <c r="A34" s="329">
        <v>3</v>
      </c>
      <c r="B34" s="330">
        <v>2</v>
      </c>
      <c r="C34" s="331" t="s">
        <v>49</v>
      </c>
      <c r="D34" s="332">
        <v>2008</v>
      </c>
      <c r="E34" s="333" t="s">
        <v>20</v>
      </c>
      <c r="F34" s="390">
        <v>0</v>
      </c>
      <c r="G34" s="391">
        <v>0.83299999999999996</v>
      </c>
      <c r="H34" s="392">
        <v>4.9000000000000004</v>
      </c>
      <c r="I34" s="393">
        <v>0</v>
      </c>
      <c r="J34" s="394">
        <v>5.7330000000000005</v>
      </c>
    </row>
    <row r="35" spans="1:10" ht="15.75" thickTop="1"/>
  </sheetData>
  <sortState ref="A12:J13">
    <sortCondition descending="1" ref="J12:J13"/>
  </sortState>
  <mergeCells count="7">
    <mergeCell ref="G29:I29"/>
    <mergeCell ref="G9:I9"/>
    <mergeCell ref="G16:I16"/>
    <mergeCell ref="A1:H1"/>
    <mergeCell ref="A3:H3"/>
    <mergeCell ref="A5:H5"/>
    <mergeCell ref="A7:H7"/>
  </mergeCells>
  <phoneticPr fontId="12" type="noConversion"/>
  <printOptions horizontalCentered="1" verticalCentered="1"/>
  <pageMargins left="0" right="0" top="0.78740157480314965" bottom="0" header="0" footer="0"/>
  <pageSetup paperSize="9" scale="92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showZeros="0" topLeftCell="A14" workbookViewId="0">
      <selection activeCell="E26" sqref="E26"/>
    </sheetView>
  </sheetViews>
  <sheetFormatPr defaultRowHeight="15"/>
  <cols>
    <col min="1" max="1" width="9.7109375" style="111" customWidth="1"/>
    <col min="2" max="2" width="5.85546875" style="111" bestFit="1" customWidth="1"/>
    <col min="3" max="3" width="19" style="111" bestFit="1" customWidth="1"/>
    <col min="4" max="4" width="0.140625" style="110" customWidth="1"/>
    <col min="5" max="5" width="27.140625" style="111" bestFit="1" customWidth="1"/>
    <col min="6" max="6" width="5" style="110" hidden="1" customWidth="1"/>
    <col min="7" max="7" width="6.7109375" style="111" customWidth="1"/>
    <col min="8" max="9" width="9.42578125" style="111" bestFit="1" customWidth="1"/>
    <col min="10" max="10" width="8.85546875" style="111" bestFit="1" customWidth="1"/>
    <col min="11" max="11" width="8.85546875" style="111" customWidth="1"/>
    <col min="12" max="12" width="6.7109375" style="111" bestFit="1" customWidth="1"/>
    <col min="13" max="14" width="9.42578125" style="111" bestFit="1" customWidth="1"/>
    <col min="15" max="16" width="8.85546875" style="111" bestFit="1" customWidth="1"/>
    <col min="17" max="16384" width="9.140625" style="111"/>
  </cols>
  <sheetData>
    <row r="1" spans="1:17" customFormat="1" ht="24.75">
      <c r="A1" s="474" t="s">
        <v>193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</row>
    <row r="2" spans="1:17" customFormat="1">
      <c r="A2" s="63"/>
      <c r="B2" s="64"/>
      <c r="D2" s="63"/>
      <c r="E2" s="64"/>
      <c r="F2" s="64"/>
      <c r="G2" s="63"/>
      <c r="H2" s="63"/>
      <c r="I2" s="63"/>
      <c r="J2" s="63"/>
      <c r="K2" s="71"/>
    </row>
    <row r="3" spans="1:17" customFormat="1" ht="40.5">
      <c r="A3" s="475" t="str">
        <f>Název</f>
        <v>Jihočeská liga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</row>
    <row r="4" spans="1:17" s="68" customFormat="1" ht="14.25">
      <c r="A4" s="66"/>
      <c r="B4" s="67"/>
      <c r="C4" s="67"/>
      <c r="D4" s="67"/>
      <c r="E4" s="67"/>
      <c r="F4" s="67"/>
      <c r="G4" s="67"/>
      <c r="H4" s="67"/>
      <c r="I4" s="67"/>
      <c r="J4" s="67"/>
      <c r="K4" s="155"/>
    </row>
    <row r="5" spans="1:17" customFormat="1" ht="19.5">
      <c r="A5" s="476" t="str">
        <f>Datum</f>
        <v>20.února 2016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</row>
    <row r="6" spans="1:17" s="68" customFormat="1" ht="7.5" customHeight="1">
      <c r="A6" s="66"/>
      <c r="B6" s="67"/>
      <c r="C6" s="67"/>
      <c r="D6" s="67"/>
      <c r="E6" s="67"/>
      <c r="F6" s="67"/>
      <c r="G6" s="67"/>
      <c r="H6" s="67"/>
      <c r="I6" s="67"/>
      <c r="J6" s="67"/>
      <c r="K6" s="155"/>
    </row>
    <row r="7" spans="1:17" customFormat="1" ht="19.5">
      <c r="A7" s="476" t="str">
        <f>Místo</f>
        <v>Milevsko</v>
      </c>
      <c r="B7" s="476"/>
      <c r="C7" s="476"/>
      <c r="D7" s="476"/>
      <c r="E7" s="476"/>
      <c r="F7" s="476"/>
      <c r="G7" s="476"/>
      <c r="H7" s="476"/>
      <c r="I7" s="476"/>
      <c r="J7" s="476"/>
      <c r="K7" s="476"/>
      <c r="L7" s="476"/>
    </row>
    <row r="8" spans="1:17" ht="19.5">
      <c r="A8" s="108"/>
      <c r="B8" s="109"/>
      <c r="C8" s="109"/>
      <c r="E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7" ht="20.25" thickBot="1">
      <c r="A9" s="70" t="str">
        <f>_kat4</f>
        <v>3b.kategorie - Naděje nejmladší, ročník 2008 a mladší</v>
      </c>
    </row>
    <row r="10" spans="1:17" ht="17.25" thickTop="1">
      <c r="A10" s="112"/>
      <c r="B10" s="113"/>
      <c r="C10" s="114"/>
      <c r="D10" s="115"/>
      <c r="E10" s="116"/>
      <c r="F10" s="117"/>
      <c r="G10" s="479" t="str">
        <f>Kat4S1</f>
        <v>sestava bez náčiní</v>
      </c>
      <c r="H10" s="480"/>
      <c r="I10" s="480"/>
      <c r="J10" s="480"/>
      <c r="K10" s="481"/>
      <c r="L10" s="479" t="str">
        <f>Kat4S2</f>
        <v>sestava s libovolným náčiním</v>
      </c>
      <c r="M10" s="480"/>
      <c r="N10" s="480"/>
      <c r="O10" s="480"/>
      <c r="P10" s="481"/>
      <c r="Q10" s="156"/>
    </row>
    <row r="11" spans="1:17" ht="16.5">
      <c r="A11" s="118" t="s">
        <v>194</v>
      </c>
      <c r="B11" s="119" t="s">
        <v>195</v>
      </c>
      <c r="C11" s="120" t="s">
        <v>196</v>
      </c>
      <c r="D11" s="121" t="s">
        <v>3</v>
      </c>
      <c r="E11" s="122" t="s">
        <v>4</v>
      </c>
      <c r="F11" s="118" t="s">
        <v>5</v>
      </c>
      <c r="G11" s="477" t="s">
        <v>167</v>
      </c>
      <c r="H11" s="85" t="s">
        <v>197</v>
      </c>
      <c r="I11" s="123" t="s">
        <v>198</v>
      </c>
      <c r="J11" s="123" t="s">
        <v>163</v>
      </c>
      <c r="K11" s="124" t="s">
        <v>199</v>
      </c>
      <c r="L11" s="477" t="s">
        <v>167</v>
      </c>
      <c r="M11" s="85" t="s">
        <v>197</v>
      </c>
      <c r="N11" s="123" t="s">
        <v>198</v>
      </c>
      <c r="O11" s="123" t="s">
        <v>163</v>
      </c>
      <c r="P11" s="124" t="s">
        <v>199</v>
      </c>
      <c r="Q11" s="157" t="s">
        <v>201</v>
      </c>
    </row>
    <row r="12" spans="1:17" ht="15.75" customHeight="1" thickBot="1">
      <c r="A12" s="125"/>
      <c r="B12" s="126"/>
      <c r="C12" s="127"/>
      <c r="D12" s="128"/>
      <c r="E12" s="129"/>
      <c r="F12" s="130"/>
      <c r="G12" s="478"/>
      <c r="H12" s="93" t="s">
        <v>161</v>
      </c>
      <c r="I12" s="132" t="s">
        <v>162</v>
      </c>
      <c r="J12" s="132"/>
      <c r="K12" s="133"/>
      <c r="L12" s="478"/>
      <c r="M12" s="93" t="s">
        <v>161</v>
      </c>
      <c r="N12" s="132" t="s">
        <v>162</v>
      </c>
      <c r="O12" s="132"/>
      <c r="P12" s="133"/>
      <c r="Q12" s="158"/>
    </row>
    <row r="13" spans="1:17" ht="16.5" hidden="1" customHeight="1">
      <c r="A13" s="117">
        <v>1</v>
      </c>
      <c r="B13" s="113">
        <v>17</v>
      </c>
      <c r="C13" s="134"/>
      <c r="D13" s="135"/>
      <c r="E13" s="136"/>
      <c r="F13" s="137" t="s">
        <v>200</v>
      </c>
      <c r="G13" s="159"/>
      <c r="H13" s="139">
        <v>0</v>
      </c>
      <c r="I13" s="139" t="e">
        <v>#NUM!</v>
      </c>
      <c r="J13" s="139">
        <v>0</v>
      </c>
      <c r="K13" s="140" t="e">
        <v>#NUM!</v>
      </c>
      <c r="L13" s="159"/>
      <c r="M13" s="139">
        <v>0</v>
      </c>
      <c r="N13" s="139" t="e">
        <v>#NUM!</v>
      </c>
      <c r="O13" s="139">
        <v>0</v>
      </c>
      <c r="P13" s="140" t="e">
        <v>#NUM!</v>
      </c>
      <c r="Q13" s="160" t="e">
        <v>#NUM!</v>
      </c>
    </row>
    <row r="14" spans="1:17" s="141" customFormat="1" ht="17.25" thickTop="1">
      <c r="A14" s="298">
        <v>1</v>
      </c>
      <c r="B14" s="403">
        <v>6</v>
      </c>
      <c r="C14" s="404" t="s">
        <v>65</v>
      </c>
      <c r="D14" s="369">
        <v>2008</v>
      </c>
      <c r="E14" s="370" t="s">
        <v>16</v>
      </c>
      <c r="F14" s="399">
        <v>0</v>
      </c>
      <c r="G14" s="372" t="s">
        <v>202</v>
      </c>
      <c r="H14" s="101">
        <v>1.766</v>
      </c>
      <c r="I14" s="101">
        <v>6.7329999999999997</v>
      </c>
      <c r="J14" s="405">
        <v>0</v>
      </c>
      <c r="K14" s="398">
        <v>8.4989999999999988</v>
      </c>
      <c r="L14" s="372" t="s">
        <v>203</v>
      </c>
      <c r="M14" s="101">
        <v>1.5</v>
      </c>
      <c r="N14" s="101">
        <v>5.7329999999999997</v>
      </c>
      <c r="O14" s="405">
        <v>0</v>
      </c>
      <c r="P14" s="398">
        <v>7.2329999999999997</v>
      </c>
      <c r="Q14" s="103">
        <v>15.731999999999999</v>
      </c>
    </row>
    <row r="15" spans="1:17" s="141" customFormat="1" ht="16.5">
      <c r="A15" s="298">
        <v>2</v>
      </c>
      <c r="B15" s="399">
        <v>3</v>
      </c>
      <c r="C15" s="400" t="s">
        <v>59</v>
      </c>
      <c r="D15" s="387">
        <v>2008</v>
      </c>
      <c r="E15" s="388" t="s">
        <v>16</v>
      </c>
      <c r="F15" s="399">
        <v>0</v>
      </c>
      <c r="G15" s="381" t="s">
        <v>202</v>
      </c>
      <c r="H15" s="382">
        <v>1.7330000000000001</v>
      </c>
      <c r="I15" s="382">
        <v>6.5</v>
      </c>
      <c r="J15" s="401">
        <v>0</v>
      </c>
      <c r="K15" s="402">
        <v>8.2330000000000005</v>
      </c>
      <c r="L15" s="381" t="s">
        <v>203</v>
      </c>
      <c r="M15" s="382">
        <v>1</v>
      </c>
      <c r="N15" s="382">
        <v>4.9000000000000004</v>
      </c>
      <c r="O15" s="401">
        <v>0</v>
      </c>
      <c r="P15" s="402">
        <v>5.9</v>
      </c>
      <c r="Q15" s="406">
        <v>14.133000000000001</v>
      </c>
    </row>
    <row r="16" spans="1:17" s="141" customFormat="1" ht="16.5">
      <c r="A16" s="298">
        <v>3</v>
      </c>
      <c r="B16" s="399">
        <v>5</v>
      </c>
      <c r="C16" s="400" t="s">
        <v>62</v>
      </c>
      <c r="D16" s="387">
        <v>2008</v>
      </c>
      <c r="E16" s="388" t="s">
        <v>20</v>
      </c>
      <c r="F16" s="399">
        <v>0</v>
      </c>
      <c r="G16" s="381" t="s">
        <v>202</v>
      </c>
      <c r="H16" s="382">
        <v>1.333</v>
      </c>
      <c r="I16" s="382">
        <v>6.0659999999999998</v>
      </c>
      <c r="J16" s="401">
        <v>0</v>
      </c>
      <c r="K16" s="402">
        <v>7.399</v>
      </c>
      <c r="L16" s="381" t="s">
        <v>203</v>
      </c>
      <c r="M16" s="382">
        <v>1.266</v>
      </c>
      <c r="N16" s="382">
        <v>4.9000000000000004</v>
      </c>
      <c r="O16" s="401">
        <v>0</v>
      </c>
      <c r="P16" s="402">
        <v>6.1660000000000004</v>
      </c>
      <c r="Q16" s="406">
        <v>13.565000000000001</v>
      </c>
    </row>
    <row r="17" spans="1:17" s="141" customFormat="1" ht="17.25" thickBot="1">
      <c r="A17" s="300">
        <v>4</v>
      </c>
      <c r="B17" s="300">
        <v>2</v>
      </c>
      <c r="C17" s="301" t="s">
        <v>56</v>
      </c>
      <c r="D17" s="302">
        <v>2008</v>
      </c>
      <c r="E17" s="303" t="s">
        <v>12</v>
      </c>
      <c r="F17" s="300">
        <v>0</v>
      </c>
      <c r="G17" s="162" t="s">
        <v>202</v>
      </c>
      <c r="H17" s="106">
        <v>1.0329999999999999</v>
      </c>
      <c r="I17" s="106">
        <v>5.0330000000000004</v>
      </c>
      <c r="J17" s="153">
        <v>0</v>
      </c>
      <c r="K17" s="154">
        <v>6.0660000000000007</v>
      </c>
      <c r="L17" s="162" t="s">
        <v>203</v>
      </c>
      <c r="M17" s="106">
        <v>0.56599999999999995</v>
      </c>
      <c r="N17" s="106">
        <v>4.8659999999999997</v>
      </c>
      <c r="O17" s="153">
        <v>0</v>
      </c>
      <c r="P17" s="154">
        <v>5.4319999999999995</v>
      </c>
      <c r="Q17" s="107">
        <v>11.498000000000001</v>
      </c>
    </row>
    <row r="18" spans="1:17" ht="15.75" thickTop="1"/>
    <row r="19" spans="1:17" ht="20.25" thickBot="1">
      <c r="A19" s="70" t="str">
        <f>_kat5</f>
        <v>4.kategorie - Naděje mladší, ročník 2006 a 2007</v>
      </c>
    </row>
    <row r="20" spans="1:17" ht="17.25" thickTop="1">
      <c r="A20" s="112"/>
      <c r="B20" s="113"/>
      <c r="C20" s="114"/>
      <c r="D20" s="115"/>
      <c r="E20" s="116"/>
      <c r="F20" s="117"/>
      <c r="G20" s="479" t="str">
        <f>Kat5S1</f>
        <v>sestava s libovolným náčiním</v>
      </c>
      <c r="H20" s="480"/>
      <c r="I20" s="480"/>
      <c r="J20" s="480"/>
      <c r="K20" s="481"/>
      <c r="L20" s="479" t="str">
        <f>Kat5S2</f>
        <v>sestava s libovolným náčiním</v>
      </c>
      <c r="M20" s="480"/>
      <c r="N20" s="480"/>
      <c r="O20" s="480"/>
      <c r="P20" s="481"/>
      <c r="Q20" s="156"/>
    </row>
    <row r="21" spans="1:17" ht="16.5">
      <c r="A21" s="118" t="s">
        <v>194</v>
      </c>
      <c r="B21" s="119" t="s">
        <v>195</v>
      </c>
      <c r="C21" s="120" t="s">
        <v>196</v>
      </c>
      <c r="D21" s="121" t="s">
        <v>3</v>
      </c>
      <c r="E21" s="122" t="s">
        <v>4</v>
      </c>
      <c r="F21" s="118" t="s">
        <v>5</v>
      </c>
      <c r="G21" s="477" t="s">
        <v>167</v>
      </c>
      <c r="H21" s="85" t="s">
        <v>197</v>
      </c>
      <c r="I21" s="123" t="s">
        <v>198</v>
      </c>
      <c r="J21" s="123" t="s">
        <v>163</v>
      </c>
      <c r="K21" s="124" t="s">
        <v>199</v>
      </c>
      <c r="L21" s="477" t="s">
        <v>167</v>
      </c>
      <c r="M21" s="85" t="s">
        <v>197</v>
      </c>
      <c r="N21" s="123" t="s">
        <v>198</v>
      </c>
      <c r="O21" s="123" t="s">
        <v>163</v>
      </c>
      <c r="P21" s="124" t="s">
        <v>199</v>
      </c>
      <c r="Q21" s="157" t="s">
        <v>201</v>
      </c>
    </row>
    <row r="22" spans="1:17" ht="15.75" customHeight="1" thickBot="1">
      <c r="A22" s="125"/>
      <c r="B22" s="126"/>
      <c r="C22" s="127"/>
      <c r="D22" s="128"/>
      <c r="E22" s="129"/>
      <c r="F22" s="130"/>
      <c r="G22" s="478"/>
      <c r="H22" s="93" t="s">
        <v>161</v>
      </c>
      <c r="I22" s="132" t="s">
        <v>162</v>
      </c>
      <c r="J22" s="132"/>
      <c r="K22" s="133"/>
      <c r="L22" s="478"/>
      <c r="M22" s="93" t="s">
        <v>161</v>
      </c>
      <c r="N22" s="132" t="s">
        <v>162</v>
      </c>
      <c r="O22" s="132"/>
      <c r="P22" s="133"/>
      <c r="Q22" s="158"/>
    </row>
    <row r="23" spans="1:17" ht="16.5" hidden="1" customHeight="1">
      <c r="A23" s="117">
        <v>1</v>
      </c>
      <c r="B23" s="113">
        <v>17</v>
      </c>
      <c r="C23" s="134"/>
      <c r="D23" s="135"/>
      <c r="E23" s="136"/>
      <c r="F23" s="137" t="s">
        <v>200</v>
      </c>
      <c r="G23" s="159"/>
      <c r="H23" s="139">
        <v>0</v>
      </c>
      <c r="I23" s="139" t="e">
        <v>#NUM!</v>
      </c>
      <c r="J23" s="139">
        <v>0</v>
      </c>
      <c r="K23" s="140" t="e">
        <v>#NUM!</v>
      </c>
      <c r="L23" s="159"/>
      <c r="M23" s="139">
        <v>0</v>
      </c>
      <c r="N23" s="139" t="e">
        <v>#NUM!</v>
      </c>
      <c r="O23" s="139">
        <v>0</v>
      </c>
      <c r="P23" s="140" t="e">
        <v>#NUM!</v>
      </c>
      <c r="Q23" s="160" t="e">
        <v>#NUM!</v>
      </c>
    </row>
    <row r="24" spans="1:17" s="141" customFormat="1" ht="17.25" thickTop="1">
      <c r="A24" s="403">
        <v>1</v>
      </c>
      <c r="B24" s="403">
        <v>12</v>
      </c>
      <c r="C24" s="404" t="s">
        <v>86</v>
      </c>
      <c r="D24" s="369">
        <v>0</v>
      </c>
      <c r="E24" s="370" t="s">
        <v>20</v>
      </c>
      <c r="F24" s="403">
        <v>0</v>
      </c>
      <c r="G24" s="372">
        <v>0</v>
      </c>
      <c r="H24" s="405">
        <v>2.2999999999999998</v>
      </c>
      <c r="I24" s="101">
        <v>6.9329999999999998</v>
      </c>
      <c r="J24" s="405">
        <v>0</v>
      </c>
      <c r="K24" s="398">
        <v>9.2330000000000005</v>
      </c>
      <c r="L24" s="372" t="s">
        <v>203</v>
      </c>
      <c r="M24" s="405">
        <v>2.4660000000000002</v>
      </c>
      <c r="N24" s="101">
        <v>6.5659999999999998</v>
      </c>
      <c r="O24" s="405">
        <v>0</v>
      </c>
      <c r="P24" s="101">
        <v>9.032</v>
      </c>
      <c r="Q24" s="398">
        <v>18.265000000000001</v>
      </c>
    </row>
    <row r="25" spans="1:17" s="141" customFormat="1" ht="16.5">
      <c r="A25" s="399">
        <v>2</v>
      </c>
      <c r="B25" s="399">
        <v>8</v>
      </c>
      <c r="C25" s="400" t="s">
        <v>78</v>
      </c>
      <c r="D25" s="387">
        <v>2007</v>
      </c>
      <c r="E25" s="388" t="s">
        <v>16</v>
      </c>
      <c r="F25" s="399">
        <v>0</v>
      </c>
      <c r="G25" s="381">
        <v>0</v>
      </c>
      <c r="H25" s="401">
        <v>2.8</v>
      </c>
      <c r="I25" s="382">
        <v>7.1660000000000004</v>
      </c>
      <c r="J25" s="401">
        <v>0</v>
      </c>
      <c r="K25" s="402">
        <v>9.9660000000000011</v>
      </c>
      <c r="L25" s="381" t="s">
        <v>203</v>
      </c>
      <c r="M25" s="401">
        <v>1.9</v>
      </c>
      <c r="N25" s="382">
        <v>5.5330000000000004</v>
      </c>
      <c r="O25" s="401">
        <v>0</v>
      </c>
      <c r="P25" s="382">
        <v>7.4329999999999998</v>
      </c>
      <c r="Q25" s="402">
        <v>17.399000000000001</v>
      </c>
    </row>
    <row r="26" spans="1:17" s="141" customFormat="1" ht="16.5">
      <c r="A26" s="399">
        <v>3</v>
      </c>
      <c r="B26" s="399">
        <v>15</v>
      </c>
      <c r="C26" s="400" t="s">
        <v>89</v>
      </c>
      <c r="D26" s="387">
        <v>2007</v>
      </c>
      <c r="E26" s="388" t="s">
        <v>16</v>
      </c>
      <c r="F26" s="399">
        <v>0</v>
      </c>
      <c r="G26" s="381" t="s">
        <v>203</v>
      </c>
      <c r="H26" s="401">
        <v>2</v>
      </c>
      <c r="I26" s="382">
        <v>6.8330000000000002</v>
      </c>
      <c r="J26" s="401">
        <v>0</v>
      </c>
      <c r="K26" s="402">
        <v>8.8330000000000002</v>
      </c>
      <c r="L26" s="381" t="s">
        <v>203</v>
      </c>
      <c r="M26" s="401">
        <v>2.2330000000000001</v>
      </c>
      <c r="N26" s="382">
        <v>6.3</v>
      </c>
      <c r="O26" s="401">
        <v>0</v>
      </c>
      <c r="P26" s="382">
        <v>8.5329999999999995</v>
      </c>
      <c r="Q26" s="402">
        <v>17.366</v>
      </c>
    </row>
    <row r="27" spans="1:17" s="141" customFormat="1" ht="16.5">
      <c r="A27" s="298">
        <v>4</v>
      </c>
      <c r="B27" s="298">
        <v>1</v>
      </c>
      <c r="C27" s="299" t="s">
        <v>68</v>
      </c>
      <c r="D27" s="123">
        <v>0</v>
      </c>
      <c r="E27" s="143" t="s">
        <v>20</v>
      </c>
      <c r="F27" s="298">
        <v>0</v>
      </c>
      <c r="G27" s="161" t="s">
        <v>203</v>
      </c>
      <c r="H27" s="144">
        <v>2.6</v>
      </c>
      <c r="I27" s="145">
        <v>6.5659999999999998</v>
      </c>
      <c r="J27" s="144">
        <v>0</v>
      </c>
      <c r="K27" s="146">
        <v>9.1660000000000004</v>
      </c>
      <c r="L27" s="161" t="s">
        <v>203</v>
      </c>
      <c r="M27" s="144">
        <v>1.6659999999999999</v>
      </c>
      <c r="N27" s="145">
        <v>4.766</v>
      </c>
      <c r="O27" s="144">
        <v>0</v>
      </c>
      <c r="P27" s="145">
        <v>6.4320000000000004</v>
      </c>
      <c r="Q27" s="146">
        <v>15.598000000000001</v>
      </c>
    </row>
    <row r="28" spans="1:17" s="141" customFormat="1" ht="16.5">
      <c r="A28" s="298">
        <v>5</v>
      </c>
      <c r="B28" s="298">
        <v>6</v>
      </c>
      <c r="C28" s="299" t="s">
        <v>75</v>
      </c>
      <c r="D28" s="123">
        <v>0</v>
      </c>
      <c r="E28" s="143" t="s">
        <v>20</v>
      </c>
      <c r="F28" s="298">
        <v>0</v>
      </c>
      <c r="G28" s="161" t="s">
        <v>203</v>
      </c>
      <c r="H28" s="144">
        <v>1.5660000000000001</v>
      </c>
      <c r="I28" s="145">
        <v>6.4</v>
      </c>
      <c r="J28" s="144">
        <v>0</v>
      </c>
      <c r="K28" s="146">
        <v>7.9660000000000002</v>
      </c>
      <c r="L28" s="161" t="s">
        <v>203</v>
      </c>
      <c r="M28" s="144">
        <v>1.6</v>
      </c>
      <c r="N28" s="145">
        <v>5.8659999999999997</v>
      </c>
      <c r="O28" s="144">
        <v>0</v>
      </c>
      <c r="P28" s="145">
        <v>7.4659999999999993</v>
      </c>
      <c r="Q28" s="146">
        <v>15.431999999999999</v>
      </c>
    </row>
    <row r="29" spans="1:17" s="141" customFormat="1" ht="16.5">
      <c r="A29" s="298">
        <v>6</v>
      </c>
      <c r="B29" s="298">
        <v>2</v>
      </c>
      <c r="C29" s="299" t="s">
        <v>71</v>
      </c>
      <c r="D29" s="123">
        <v>2006</v>
      </c>
      <c r="E29" s="143" t="s">
        <v>12</v>
      </c>
      <c r="F29" s="298">
        <v>0</v>
      </c>
      <c r="G29" s="161" t="s">
        <v>203</v>
      </c>
      <c r="H29" s="144">
        <v>1.4330000000000001</v>
      </c>
      <c r="I29" s="145">
        <v>5.8659999999999997</v>
      </c>
      <c r="J29" s="144">
        <v>0</v>
      </c>
      <c r="K29" s="146">
        <v>7.2989999999999995</v>
      </c>
      <c r="L29" s="161" t="s">
        <v>203</v>
      </c>
      <c r="M29" s="144">
        <v>1.3660000000000001</v>
      </c>
      <c r="N29" s="145">
        <v>5.266</v>
      </c>
      <c r="O29" s="144">
        <v>0</v>
      </c>
      <c r="P29" s="145">
        <v>6.6319999999999997</v>
      </c>
      <c r="Q29" s="146">
        <v>13.930999999999999</v>
      </c>
    </row>
    <row r="30" spans="1:17" s="141" customFormat="1" ht="16.5">
      <c r="A30" s="298">
        <v>7</v>
      </c>
      <c r="B30" s="298">
        <v>4</v>
      </c>
      <c r="C30" s="299" t="s">
        <v>73</v>
      </c>
      <c r="D30" s="123">
        <v>2007</v>
      </c>
      <c r="E30" s="143" t="s">
        <v>12</v>
      </c>
      <c r="F30" s="298">
        <v>0</v>
      </c>
      <c r="G30" s="161" t="s">
        <v>203</v>
      </c>
      <c r="H30" s="144">
        <v>1.266</v>
      </c>
      <c r="I30" s="145">
        <v>5.6</v>
      </c>
      <c r="J30" s="144">
        <v>0</v>
      </c>
      <c r="K30" s="146">
        <v>6.8659999999999997</v>
      </c>
      <c r="L30" s="161">
        <v>0</v>
      </c>
      <c r="M30" s="144">
        <v>1.0329999999999999</v>
      </c>
      <c r="N30" s="145">
        <v>5.0659999999999998</v>
      </c>
      <c r="O30" s="144">
        <v>0</v>
      </c>
      <c r="P30" s="145">
        <v>6.0990000000000002</v>
      </c>
      <c r="Q30" s="146">
        <v>12.965</v>
      </c>
    </row>
    <row r="31" spans="1:17" s="141" customFormat="1" ht="16.5">
      <c r="A31" s="298">
        <v>8</v>
      </c>
      <c r="B31" s="298">
        <v>10</v>
      </c>
      <c r="C31" s="299" t="s">
        <v>83</v>
      </c>
      <c r="D31" s="123">
        <v>0</v>
      </c>
      <c r="E31" s="143" t="s">
        <v>20</v>
      </c>
      <c r="F31" s="298">
        <v>0</v>
      </c>
      <c r="G31" s="161">
        <v>0</v>
      </c>
      <c r="H31" s="144">
        <v>1.966</v>
      </c>
      <c r="I31" s="145">
        <v>5.633</v>
      </c>
      <c r="J31" s="144">
        <v>0</v>
      </c>
      <c r="K31" s="146">
        <v>7.5990000000000002</v>
      </c>
      <c r="L31" s="161" t="s">
        <v>203</v>
      </c>
      <c r="M31" s="144">
        <v>0.5</v>
      </c>
      <c r="N31" s="145">
        <v>4.5330000000000004</v>
      </c>
      <c r="O31" s="144">
        <v>0</v>
      </c>
      <c r="P31" s="145">
        <v>5.0330000000000004</v>
      </c>
      <c r="Q31" s="146">
        <v>12.632000000000001</v>
      </c>
    </row>
    <row r="32" spans="1:17" s="141" customFormat="1" ht="17.25" thickBot="1">
      <c r="A32" s="300">
        <v>9</v>
      </c>
      <c r="B32" s="300">
        <v>9</v>
      </c>
      <c r="C32" s="301" t="s">
        <v>81</v>
      </c>
      <c r="D32" s="302">
        <v>2007</v>
      </c>
      <c r="E32" s="303" t="s">
        <v>12</v>
      </c>
      <c r="F32" s="300">
        <v>0</v>
      </c>
      <c r="G32" s="162">
        <v>0</v>
      </c>
      <c r="H32" s="153">
        <v>1.4</v>
      </c>
      <c r="I32" s="106">
        <v>5.8330000000000002</v>
      </c>
      <c r="J32" s="153">
        <v>0</v>
      </c>
      <c r="K32" s="154">
        <v>7.2330000000000005</v>
      </c>
      <c r="L32" s="162" t="s">
        <v>203</v>
      </c>
      <c r="M32" s="153">
        <v>1</v>
      </c>
      <c r="N32" s="106">
        <v>4.8</v>
      </c>
      <c r="O32" s="153">
        <v>0.6</v>
      </c>
      <c r="P32" s="106">
        <v>5.2</v>
      </c>
      <c r="Q32" s="154">
        <v>12.433</v>
      </c>
    </row>
    <row r="33" spans="7:11" ht="15.75" thickTop="1">
      <c r="G33" s="111">
        <f>'Z4'!W18</f>
        <v>0</v>
      </c>
      <c r="H33" s="111">
        <f>'Z4'!X18</f>
        <v>0</v>
      </c>
      <c r="I33" s="111">
        <f>'Z4'!Y18</f>
        <v>0</v>
      </c>
      <c r="J33" s="111">
        <f>'Z4'!Z18</f>
        <v>0</v>
      </c>
      <c r="K33" s="111">
        <f>'Z4'!AA18</f>
        <v>0</v>
      </c>
    </row>
  </sheetData>
  <sortState ref="B24:Q32">
    <sortCondition descending="1" ref="Q24:Q32"/>
  </sortState>
  <mergeCells count="12">
    <mergeCell ref="A1:L1"/>
    <mergeCell ref="A3:L3"/>
    <mergeCell ref="A5:L5"/>
    <mergeCell ref="A7:L7"/>
    <mergeCell ref="G21:G22"/>
    <mergeCell ref="L21:L22"/>
    <mergeCell ref="L10:P10"/>
    <mergeCell ref="L11:L12"/>
    <mergeCell ref="G10:K10"/>
    <mergeCell ref="G11:G12"/>
    <mergeCell ref="G20:K20"/>
    <mergeCell ref="L20:P20"/>
  </mergeCells>
  <phoneticPr fontId="12" type="noConversion"/>
  <printOptions horizontalCentered="1"/>
  <pageMargins left="0" right="0" top="0.78740157480314965" bottom="0" header="0" footer="0"/>
  <pageSetup paperSize="9" scale="94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Zeros="0" topLeftCell="A14" workbookViewId="0">
      <selection activeCell="E14" sqref="E14"/>
    </sheetView>
  </sheetViews>
  <sheetFormatPr defaultRowHeight="15"/>
  <cols>
    <col min="1" max="1" width="9.7109375" style="111" customWidth="1"/>
    <col min="2" max="2" width="5.85546875" style="111" bestFit="1" customWidth="1"/>
    <col min="3" max="3" width="18" style="111" bestFit="1" customWidth="1"/>
    <col min="4" max="4" width="6.7109375" style="110" hidden="1" customWidth="1"/>
    <col min="5" max="5" width="27.140625" style="111" bestFit="1" customWidth="1"/>
    <col min="6" max="6" width="5" style="110" hidden="1" customWidth="1"/>
    <col min="7" max="7" width="6.7109375" style="111" customWidth="1"/>
    <col min="8" max="9" width="9.42578125" style="111" bestFit="1" customWidth="1"/>
    <col min="10" max="10" width="8.85546875" style="111" bestFit="1" customWidth="1"/>
    <col min="11" max="11" width="8.85546875" style="111" customWidth="1"/>
    <col min="12" max="12" width="6.7109375" style="111" bestFit="1" customWidth="1"/>
    <col min="13" max="14" width="9.42578125" style="111" bestFit="1" customWidth="1"/>
    <col min="15" max="16" width="8.85546875" style="111" bestFit="1" customWidth="1"/>
    <col min="17" max="16384" width="9.140625" style="111"/>
  </cols>
  <sheetData>
    <row r="1" spans="1:17" customFormat="1" ht="24.75">
      <c r="A1" s="474" t="s">
        <v>193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</row>
    <row r="2" spans="1:17" customFormat="1">
      <c r="A2" s="63"/>
      <c r="B2" s="64"/>
      <c r="D2" s="63"/>
      <c r="E2" s="64"/>
      <c r="F2" s="64"/>
      <c r="G2" s="63"/>
      <c r="H2" s="63"/>
      <c r="I2" s="63"/>
      <c r="J2" s="63"/>
      <c r="K2" s="71"/>
    </row>
    <row r="3" spans="1:17" customFormat="1" ht="40.5">
      <c r="A3" s="475" t="str">
        <f>Název</f>
        <v>Jihočeská liga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</row>
    <row r="4" spans="1:17" s="68" customFormat="1" ht="14.25">
      <c r="A4" s="66"/>
      <c r="B4" s="67"/>
      <c r="C4" s="67"/>
      <c r="D4" s="67"/>
      <c r="E4" s="67"/>
      <c r="F4" s="67"/>
      <c r="G4" s="67"/>
      <c r="H4" s="67"/>
      <c r="I4" s="67"/>
      <c r="J4" s="67"/>
      <c r="K4" s="155"/>
    </row>
    <row r="5" spans="1:17" customFormat="1" ht="19.5">
      <c r="A5" s="476" t="str">
        <f>Datum</f>
        <v>20.února 2016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</row>
    <row r="6" spans="1:17" s="68" customFormat="1" ht="7.5" customHeight="1">
      <c r="A6" s="66"/>
      <c r="B6" s="67"/>
      <c r="C6" s="67"/>
      <c r="D6" s="67"/>
      <c r="E6" s="67"/>
      <c r="F6" s="67"/>
      <c r="G6" s="67"/>
      <c r="H6" s="67"/>
      <c r="I6" s="67"/>
      <c r="J6" s="67"/>
      <c r="K6" s="155"/>
    </row>
    <row r="7" spans="1:17" customFormat="1" ht="19.5">
      <c r="A7" s="476" t="str">
        <f>Místo</f>
        <v>Milevsko</v>
      </c>
      <c r="B7" s="476"/>
      <c r="C7" s="476"/>
      <c r="D7" s="476"/>
      <c r="E7" s="476"/>
      <c r="F7" s="476"/>
      <c r="G7" s="476"/>
      <c r="H7" s="476"/>
      <c r="I7" s="476"/>
      <c r="J7" s="476"/>
      <c r="K7" s="476"/>
      <c r="L7" s="476"/>
    </row>
    <row r="8" spans="1:17" ht="19.5">
      <c r="A8" s="108"/>
      <c r="B8" s="109"/>
      <c r="C8" s="109"/>
      <c r="E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7" ht="20.25" thickBot="1">
      <c r="A9" s="70" t="str">
        <f>_kat6</f>
        <v>5.kategorie - Naděje starší, ročník 2004 a 2005</v>
      </c>
    </row>
    <row r="10" spans="1:17" ht="17.25" thickTop="1">
      <c r="A10" s="112"/>
      <c r="B10" s="113"/>
      <c r="C10" s="114"/>
      <c r="D10" s="115"/>
      <c r="E10" s="116"/>
      <c r="F10" s="117"/>
      <c r="G10" s="479" t="str">
        <f>Kat6S1</f>
        <v>sestava s libovolným náčiním</v>
      </c>
      <c r="H10" s="480"/>
      <c r="I10" s="480"/>
      <c r="J10" s="480"/>
      <c r="K10" s="481"/>
      <c r="L10" s="479" t="str">
        <f>Kat6S2</f>
        <v>sestava s libovolným náčiním</v>
      </c>
      <c r="M10" s="480"/>
      <c r="N10" s="480"/>
      <c r="O10" s="480"/>
      <c r="P10" s="481"/>
      <c r="Q10" s="156"/>
    </row>
    <row r="11" spans="1:17" ht="16.5">
      <c r="A11" s="118" t="s">
        <v>194</v>
      </c>
      <c r="B11" s="119" t="s">
        <v>195</v>
      </c>
      <c r="C11" s="120" t="s">
        <v>196</v>
      </c>
      <c r="D11" s="121" t="s">
        <v>3</v>
      </c>
      <c r="E11" s="122" t="s">
        <v>4</v>
      </c>
      <c r="F11" s="118" t="s">
        <v>5</v>
      </c>
      <c r="G11" s="477" t="s">
        <v>167</v>
      </c>
      <c r="H11" s="85" t="s">
        <v>197</v>
      </c>
      <c r="I11" s="123" t="s">
        <v>198</v>
      </c>
      <c r="J11" s="123" t="s">
        <v>163</v>
      </c>
      <c r="K11" s="124" t="s">
        <v>199</v>
      </c>
      <c r="L11" s="477" t="s">
        <v>167</v>
      </c>
      <c r="M11" s="85" t="s">
        <v>197</v>
      </c>
      <c r="N11" s="123" t="s">
        <v>198</v>
      </c>
      <c r="O11" s="123" t="s">
        <v>163</v>
      </c>
      <c r="P11" s="124" t="s">
        <v>199</v>
      </c>
      <c r="Q11" s="157" t="s">
        <v>201</v>
      </c>
    </row>
    <row r="12" spans="1:17" ht="15.75" customHeight="1" thickBot="1">
      <c r="A12" s="125"/>
      <c r="B12" s="126"/>
      <c r="C12" s="127"/>
      <c r="D12" s="128"/>
      <c r="E12" s="129"/>
      <c r="F12" s="130"/>
      <c r="G12" s="478"/>
      <c r="H12" s="93" t="s">
        <v>161</v>
      </c>
      <c r="I12" s="132" t="s">
        <v>162</v>
      </c>
      <c r="J12" s="132"/>
      <c r="K12" s="133"/>
      <c r="L12" s="478"/>
      <c r="M12" s="93" t="s">
        <v>161</v>
      </c>
      <c r="N12" s="132" t="s">
        <v>162</v>
      </c>
      <c r="O12" s="132"/>
      <c r="P12" s="133"/>
      <c r="Q12" s="158"/>
    </row>
    <row r="13" spans="1:17" ht="16.5" hidden="1" customHeight="1">
      <c r="A13" s="117">
        <v>1</v>
      </c>
      <c r="B13" s="113">
        <v>17</v>
      </c>
      <c r="C13" s="134"/>
      <c r="D13" s="135"/>
      <c r="E13" s="136"/>
      <c r="F13" s="137" t="s">
        <v>200</v>
      </c>
      <c r="G13" s="159"/>
      <c r="H13" s="139">
        <v>0</v>
      </c>
      <c r="I13" s="139" t="e">
        <v>#NUM!</v>
      </c>
      <c r="J13" s="139">
        <v>0</v>
      </c>
      <c r="K13" s="140" t="e">
        <v>#NUM!</v>
      </c>
      <c r="L13" s="159"/>
      <c r="M13" s="139">
        <v>0</v>
      </c>
      <c r="N13" s="139" t="e">
        <v>#NUM!</v>
      </c>
      <c r="O13" s="139">
        <v>0</v>
      </c>
      <c r="P13" s="140" t="e">
        <v>#NUM!</v>
      </c>
      <c r="Q13" s="160" t="e">
        <v>#NUM!</v>
      </c>
    </row>
    <row r="14" spans="1:17" s="141" customFormat="1" ht="17.25" thickTop="1">
      <c r="A14" s="305">
        <v>1</v>
      </c>
      <c r="B14" s="403">
        <v>4</v>
      </c>
      <c r="C14" s="404" t="s">
        <v>99</v>
      </c>
      <c r="D14" s="369"/>
      <c r="E14" s="370" t="s">
        <v>204</v>
      </c>
      <c r="F14" s="403"/>
      <c r="G14" s="372">
        <v>0</v>
      </c>
      <c r="H14" s="405">
        <v>6.5659999999999998</v>
      </c>
      <c r="I14" s="101">
        <v>8.1</v>
      </c>
      <c r="J14" s="405">
        <v>0</v>
      </c>
      <c r="K14" s="398">
        <v>14.666</v>
      </c>
      <c r="L14" s="372">
        <v>0</v>
      </c>
      <c r="M14" s="405">
        <v>6.5</v>
      </c>
      <c r="N14" s="101">
        <v>8.4</v>
      </c>
      <c r="O14" s="405">
        <v>0</v>
      </c>
      <c r="P14" s="101">
        <v>14.9</v>
      </c>
      <c r="Q14" s="398">
        <v>29.566000000000003</v>
      </c>
    </row>
    <row r="15" spans="1:17" s="141" customFormat="1" ht="16.5">
      <c r="A15" s="298">
        <v>2</v>
      </c>
      <c r="B15" s="399">
        <v>3</v>
      </c>
      <c r="C15" s="400" t="s">
        <v>97</v>
      </c>
      <c r="D15" s="387"/>
      <c r="E15" s="388" t="s">
        <v>20</v>
      </c>
      <c r="F15" s="399"/>
      <c r="G15" s="381">
        <v>0</v>
      </c>
      <c r="H15" s="401">
        <v>3.8660000000000001</v>
      </c>
      <c r="I15" s="382">
        <v>6.8659999999999997</v>
      </c>
      <c r="J15" s="401">
        <v>0</v>
      </c>
      <c r="K15" s="402">
        <v>10.731999999999999</v>
      </c>
      <c r="L15" s="381">
        <v>0</v>
      </c>
      <c r="M15" s="401">
        <v>3.2</v>
      </c>
      <c r="N15" s="382">
        <v>7.1660000000000004</v>
      </c>
      <c r="O15" s="401">
        <v>0</v>
      </c>
      <c r="P15" s="382">
        <v>10.366</v>
      </c>
      <c r="Q15" s="402">
        <v>21.097999999999999</v>
      </c>
    </row>
    <row r="16" spans="1:17" s="141" customFormat="1" ht="16.5">
      <c r="A16" s="407">
        <v>3</v>
      </c>
      <c r="B16" s="408">
        <v>2</v>
      </c>
      <c r="C16" s="409" t="s">
        <v>94</v>
      </c>
      <c r="D16" s="410"/>
      <c r="E16" s="411" t="s">
        <v>20</v>
      </c>
      <c r="F16" s="408"/>
      <c r="G16" s="412">
        <v>0</v>
      </c>
      <c r="H16" s="413">
        <v>2.9</v>
      </c>
      <c r="I16" s="414">
        <v>6.7329999999999997</v>
      </c>
      <c r="J16" s="413">
        <v>0</v>
      </c>
      <c r="K16" s="415">
        <v>9.6329999999999991</v>
      </c>
      <c r="L16" s="412">
        <v>0</v>
      </c>
      <c r="M16" s="413">
        <v>3.1659999999999999</v>
      </c>
      <c r="N16" s="414">
        <v>6.8330000000000002</v>
      </c>
      <c r="O16" s="413">
        <v>0</v>
      </c>
      <c r="P16" s="414">
        <v>9.9990000000000006</v>
      </c>
      <c r="Q16" s="415">
        <v>19.631999999999998</v>
      </c>
    </row>
    <row r="17" spans="1:17" s="141" customFormat="1" ht="17.25" thickBot="1">
      <c r="A17" s="300">
        <v>4</v>
      </c>
      <c r="B17" s="300">
        <v>1</v>
      </c>
      <c r="C17" s="301" t="s">
        <v>91</v>
      </c>
      <c r="D17" s="302"/>
      <c r="E17" s="303" t="s">
        <v>20</v>
      </c>
      <c r="F17" s="300"/>
      <c r="G17" s="162">
        <v>0</v>
      </c>
      <c r="H17" s="153">
        <v>2.4660000000000002</v>
      </c>
      <c r="I17" s="106">
        <v>6.4660000000000002</v>
      </c>
      <c r="J17" s="153">
        <v>0</v>
      </c>
      <c r="K17" s="154">
        <v>8.9320000000000004</v>
      </c>
      <c r="L17" s="162">
        <v>0</v>
      </c>
      <c r="M17" s="153">
        <v>2.1659999999999999</v>
      </c>
      <c r="N17" s="106">
        <v>6.5330000000000004</v>
      </c>
      <c r="O17" s="153">
        <v>0</v>
      </c>
      <c r="P17" s="106">
        <v>8.6989999999999998</v>
      </c>
      <c r="Q17" s="154">
        <v>17.631</v>
      </c>
    </row>
    <row r="18" spans="1:17" ht="15.75" thickTop="1"/>
    <row r="19" spans="1:17" ht="20.25" thickBot="1">
      <c r="A19" s="70" t="str">
        <f>_kat7</f>
        <v>6.kategorie - Kadetky mladší, ročník 2004 a 2005</v>
      </c>
    </row>
    <row r="20" spans="1:17" ht="17.25" thickTop="1">
      <c r="A20" s="112"/>
      <c r="B20" s="113"/>
      <c r="C20" s="114"/>
      <c r="D20" s="115"/>
      <c r="E20" s="116"/>
      <c r="F20" s="117"/>
      <c r="G20" s="479" t="str">
        <f>Kat7S1</f>
        <v>sestava s libovolným náčiním</v>
      </c>
      <c r="H20" s="480"/>
      <c r="I20" s="480"/>
      <c r="J20" s="480"/>
      <c r="K20" s="481"/>
      <c r="L20" s="479" t="str">
        <f>Kat7S2</f>
        <v>sestava s libovolným náčiním</v>
      </c>
      <c r="M20" s="480"/>
      <c r="N20" s="480"/>
      <c r="O20" s="480"/>
      <c r="P20" s="481"/>
      <c r="Q20" s="156"/>
    </row>
    <row r="21" spans="1:17" ht="16.5">
      <c r="A21" s="118" t="s">
        <v>194</v>
      </c>
      <c r="B21" s="119" t="s">
        <v>195</v>
      </c>
      <c r="C21" s="120" t="s">
        <v>196</v>
      </c>
      <c r="D21" s="121" t="s">
        <v>3</v>
      </c>
      <c r="E21" s="122" t="s">
        <v>4</v>
      </c>
      <c r="F21" s="118" t="s">
        <v>5</v>
      </c>
      <c r="G21" s="477" t="s">
        <v>167</v>
      </c>
      <c r="H21" s="85" t="s">
        <v>197</v>
      </c>
      <c r="I21" s="123" t="s">
        <v>198</v>
      </c>
      <c r="J21" s="123" t="s">
        <v>163</v>
      </c>
      <c r="K21" s="124" t="s">
        <v>199</v>
      </c>
      <c r="L21" s="477" t="s">
        <v>167</v>
      </c>
      <c r="M21" s="85" t="s">
        <v>197</v>
      </c>
      <c r="N21" s="123" t="s">
        <v>198</v>
      </c>
      <c r="O21" s="123" t="s">
        <v>163</v>
      </c>
      <c r="P21" s="124" t="s">
        <v>199</v>
      </c>
      <c r="Q21" s="157" t="s">
        <v>201</v>
      </c>
    </row>
    <row r="22" spans="1:17" ht="15.75" customHeight="1" thickBot="1">
      <c r="A22" s="125"/>
      <c r="B22" s="126"/>
      <c r="C22" s="127"/>
      <c r="D22" s="128"/>
      <c r="E22" s="129"/>
      <c r="F22" s="130"/>
      <c r="G22" s="478"/>
      <c r="H22" s="93" t="s">
        <v>161</v>
      </c>
      <c r="I22" s="132" t="s">
        <v>162</v>
      </c>
      <c r="J22" s="132"/>
      <c r="K22" s="133"/>
      <c r="L22" s="478"/>
      <c r="M22" s="93" t="s">
        <v>161</v>
      </c>
      <c r="N22" s="132" t="s">
        <v>162</v>
      </c>
      <c r="O22" s="132"/>
      <c r="P22" s="133"/>
      <c r="Q22" s="158"/>
    </row>
    <row r="23" spans="1:17" ht="16.5" hidden="1" customHeight="1">
      <c r="A23" s="117">
        <v>1</v>
      </c>
      <c r="B23" s="113">
        <v>17</v>
      </c>
      <c r="C23" s="134"/>
      <c r="D23" s="135"/>
      <c r="E23" s="136"/>
      <c r="F23" s="137" t="s">
        <v>200</v>
      </c>
      <c r="G23" s="159"/>
      <c r="H23" s="139">
        <v>0</v>
      </c>
      <c r="I23" s="139" t="e">
        <v>#NUM!</v>
      </c>
      <c r="J23" s="139">
        <v>0</v>
      </c>
      <c r="K23" s="140" t="e">
        <v>#NUM!</v>
      </c>
      <c r="L23" s="159"/>
      <c r="M23" s="139">
        <v>0</v>
      </c>
      <c r="N23" s="139" t="e">
        <v>#NUM!</v>
      </c>
      <c r="O23" s="139">
        <v>0</v>
      </c>
      <c r="P23" s="140" t="e">
        <v>#NUM!</v>
      </c>
      <c r="Q23" s="160" t="e">
        <v>#NUM!</v>
      </c>
    </row>
    <row r="24" spans="1:17" s="141" customFormat="1" ht="17.25" thickTop="1">
      <c r="A24" s="403">
        <v>1</v>
      </c>
      <c r="B24" s="403">
        <v>3</v>
      </c>
      <c r="C24" s="404" t="s">
        <v>107</v>
      </c>
      <c r="D24" s="369">
        <v>2004</v>
      </c>
      <c r="E24" s="370" t="s">
        <v>16</v>
      </c>
      <c r="F24" s="403">
        <v>0</v>
      </c>
      <c r="G24" s="372">
        <v>0</v>
      </c>
      <c r="H24" s="405">
        <v>2.5659999999999998</v>
      </c>
      <c r="I24" s="101">
        <v>5.9329999999999998</v>
      </c>
      <c r="J24" s="405">
        <v>0</v>
      </c>
      <c r="K24" s="398">
        <v>8.4989999999999988</v>
      </c>
      <c r="L24" s="372">
        <v>0</v>
      </c>
      <c r="M24" s="405">
        <v>2.6</v>
      </c>
      <c r="N24" s="101">
        <v>6.633</v>
      </c>
      <c r="O24" s="405">
        <v>0</v>
      </c>
      <c r="P24" s="101">
        <v>9.2330000000000005</v>
      </c>
      <c r="Q24" s="398">
        <v>17.731999999999999</v>
      </c>
    </row>
    <row r="25" spans="1:17" s="141" customFormat="1" ht="16.5">
      <c r="A25" s="399">
        <v>2</v>
      </c>
      <c r="B25" s="399">
        <v>1</v>
      </c>
      <c r="C25" s="400" t="s">
        <v>101</v>
      </c>
      <c r="D25" s="387">
        <v>2004</v>
      </c>
      <c r="E25" s="388" t="s">
        <v>12</v>
      </c>
      <c r="F25" s="399">
        <v>0</v>
      </c>
      <c r="G25" s="381">
        <v>0</v>
      </c>
      <c r="H25" s="401">
        <v>1.3</v>
      </c>
      <c r="I25" s="382">
        <v>5.1660000000000004</v>
      </c>
      <c r="J25" s="401">
        <v>0</v>
      </c>
      <c r="K25" s="402">
        <v>6.4660000000000002</v>
      </c>
      <c r="L25" s="381">
        <v>0</v>
      </c>
      <c r="M25" s="401">
        <v>1.1000000000000001</v>
      </c>
      <c r="N25" s="382">
        <v>5.266</v>
      </c>
      <c r="O25" s="401">
        <v>0</v>
      </c>
      <c r="P25" s="382">
        <v>6.3659999999999997</v>
      </c>
      <c r="Q25" s="402">
        <v>12.832000000000001</v>
      </c>
    </row>
    <row r="26" spans="1:17" s="141" customFormat="1" ht="17.25" thickBot="1">
      <c r="A26" s="416">
        <v>3</v>
      </c>
      <c r="B26" s="416">
        <v>2</v>
      </c>
      <c r="C26" s="417" t="s">
        <v>104</v>
      </c>
      <c r="D26" s="418">
        <v>2004</v>
      </c>
      <c r="E26" s="419" t="s">
        <v>12</v>
      </c>
      <c r="F26" s="399">
        <v>0</v>
      </c>
      <c r="G26" s="420">
        <v>0</v>
      </c>
      <c r="H26" s="421">
        <v>0.5</v>
      </c>
      <c r="I26" s="392">
        <v>4.9329999999999998</v>
      </c>
      <c r="J26" s="421">
        <v>0</v>
      </c>
      <c r="K26" s="422">
        <v>5.4329999999999998</v>
      </c>
      <c r="L26" s="420">
        <v>0</v>
      </c>
      <c r="M26" s="421">
        <v>1.2330000000000001</v>
      </c>
      <c r="N26" s="392">
        <v>5.0659999999999998</v>
      </c>
      <c r="O26" s="421">
        <v>0</v>
      </c>
      <c r="P26" s="392">
        <v>6.2989999999999995</v>
      </c>
      <c r="Q26" s="422">
        <v>11.731999999999999</v>
      </c>
    </row>
    <row r="27" spans="1:17" ht="15.75" thickTop="1">
      <c r="G27" s="111">
        <f>'Z4'!W18</f>
        <v>0</v>
      </c>
      <c r="H27" s="111">
        <f>'Z4'!X18</f>
        <v>0</v>
      </c>
      <c r="I27" s="111">
        <f>'Z4'!Y18</f>
        <v>0</v>
      </c>
      <c r="J27" s="111">
        <f>'Z4'!Z18</f>
        <v>0</v>
      </c>
      <c r="K27" s="111">
        <f>'Z4'!AA18</f>
        <v>0</v>
      </c>
    </row>
    <row r="28" spans="1:17" ht="20.25" thickBot="1">
      <c r="A28" s="70" t="str">
        <f>_kat9</f>
        <v>8.kategorie - Juniorky, ročník 2001 - 2003</v>
      </c>
    </row>
    <row r="29" spans="1:17" ht="17.25" thickTop="1">
      <c r="A29" s="112"/>
      <c r="B29" s="113"/>
      <c r="C29" s="114"/>
      <c r="D29" s="115"/>
      <c r="E29" s="116"/>
      <c r="F29" s="117"/>
      <c r="G29" s="479" t="str">
        <f>Kat9S1</f>
        <v>sestava s libovolným náčiním</v>
      </c>
      <c r="H29" s="480"/>
      <c r="I29" s="480"/>
      <c r="J29" s="480"/>
      <c r="K29" s="481"/>
      <c r="L29" s="479" t="str">
        <f>Kat9S2</f>
        <v>sestava s libovolným náčiním</v>
      </c>
      <c r="M29" s="480"/>
      <c r="N29" s="480"/>
      <c r="O29" s="480"/>
      <c r="P29" s="481"/>
      <c r="Q29" s="156"/>
    </row>
    <row r="30" spans="1:17" ht="16.5">
      <c r="A30" s="118" t="s">
        <v>194</v>
      </c>
      <c r="B30" s="119" t="s">
        <v>195</v>
      </c>
      <c r="C30" s="120" t="s">
        <v>196</v>
      </c>
      <c r="D30" s="121" t="s">
        <v>3</v>
      </c>
      <c r="E30" s="122" t="s">
        <v>4</v>
      </c>
      <c r="F30" s="118" t="s">
        <v>5</v>
      </c>
      <c r="G30" s="477" t="s">
        <v>167</v>
      </c>
      <c r="H30" s="85" t="s">
        <v>197</v>
      </c>
      <c r="I30" s="123" t="s">
        <v>198</v>
      </c>
      <c r="J30" s="123" t="s">
        <v>163</v>
      </c>
      <c r="K30" s="124" t="s">
        <v>199</v>
      </c>
      <c r="L30" s="477" t="s">
        <v>167</v>
      </c>
      <c r="M30" s="85" t="s">
        <v>197</v>
      </c>
      <c r="N30" s="123" t="s">
        <v>198</v>
      </c>
      <c r="O30" s="123" t="s">
        <v>163</v>
      </c>
      <c r="P30" s="124" t="s">
        <v>199</v>
      </c>
      <c r="Q30" s="157" t="s">
        <v>201</v>
      </c>
    </row>
    <row r="31" spans="1:17" ht="15.75" customHeight="1" thickBot="1">
      <c r="A31" s="125"/>
      <c r="B31" s="126"/>
      <c r="C31" s="127"/>
      <c r="D31" s="128"/>
      <c r="E31" s="129"/>
      <c r="F31" s="130"/>
      <c r="G31" s="478"/>
      <c r="H31" s="93" t="s">
        <v>161</v>
      </c>
      <c r="I31" s="132" t="s">
        <v>162</v>
      </c>
      <c r="J31" s="132"/>
      <c r="K31" s="133"/>
      <c r="L31" s="478"/>
      <c r="M31" s="93" t="s">
        <v>161</v>
      </c>
      <c r="N31" s="132" t="s">
        <v>162</v>
      </c>
      <c r="O31" s="132"/>
      <c r="P31" s="133"/>
      <c r="Q31" s="158"/>
    </row>
    <row r="32" spans="1:17" ht="16.5" hidden="1" customHeight="1">
      <c r="A32" s="117">
        <v>1</v>
      </c>
      <c r="B32" s="113">
        <v>17</v>
      </c>
      <c r="C32" s="134"/>
      <c r="D32" s="135"/>
      <c r="E32" s="136"/>
      <c r="F32" s="137" t="s">
        <v>200</v>
      </c>
      <c r="G32" s="159"/>
      <c r="H32" s="139">
        <v>0</v>
      </c>
      <c r="I32" s="139" t="e">
        <v>#NUM!</v>
      </c>
      <c r="J32" s="139">
        <v>0</v>
      </c>
      <c r="K32" s="140" t="e">
        <v>#NUM!</v>
      </c>
      <c r="L32" s="159"/>
      <c r="M32" s="139">
        <v>0</v>
      </c>
      <c r="N32" s="139" t="e">
        <v>#NUM!</v>
      </c>
      <c r="O32" s="139">
        <v>0</v>
      </c>
      <c r="P32" s="140" t="e">
        <v>#NUM!</v>
      </c>
      <c r="Q32" s="160" t="e">
        <v>#NUM!</v>
      </c>
    </row>
    <row r="33" spans="1:17" s="141" customFormat="1" ht="17.25" thickTop="1">
      <c r="A33" s="399">
        <v>1</v>
      </c>
      <c r="B33" s="399">
        <v>5</v>
      </c>
      <c r="C33" s="400" t="s">
        <v>117</v>
      </c>
      <c r="D33" s="387"/>
      <c r="E33" s="388" t="s">
        <v>204</v>
      </c>
      <c r="F33" s="399"/>
      <c r="G33" s="372">
        <f>'Z8'!W12</f>
        <v>0</v>
      </c>
      <c r="H33" s="405">
        <f>'Z8'!X12</f>
        <v>5.6660000000000004</v>
      </c>
      <c r="I33" s="101">
        <f>'Z8'!Y12</f>
        <v>8.2330000000000005</v>
      </c>
      <c r="J33" s="405">
        <f>'Z8'!Z12</f>
        <v>0</v>
      </c>
      <c r="K33" s="398">
        <f>'Z8'!AA12</f>
        <v>13.899000000000001</v>
      </c>
      <c r="L33" s="372">
        <f>'Z8'!W19</f>
        <v>0</v>
      </c>
      <c r="M33" s="405">
        <f>'Z8'!X19</f>
        <v>5.6</v>
      </c>
      <c r="N33" s="101">
        <f>'Z8'!Y19</f>
        <v>8</v>
      </c>
      <c r="O33" s="405">
        <f>'Z8'!Z19</f>
        <v>0</v>
      </c>
      <c r="P33" s="398">
        <f>'Z8'!AA19</f>
        <v>13.6</v>
      </c>
      <c r="Q33" s="384">
        <f>'Z8'!AB19</f>
        <v>27.499000000000002</v>
      </c>
    </row>
    <row r="34" spans="1:17" s="141" customFormat="1" ht="16.5">
      <c r="A34" s="399">
        <v>2</v>
      </c>
      <c r="B34" s="399">
        <v>2</v>
      </c>
      <c r="C34" s="400" t="s">
        <v>110</v>
      </c>
      <c r="D34" s="387"/>
      <c r="E34" s="388" t="s">
        <v>20</v>
      </c>
      <c r="F34" s="399"/>
      <c r="G34" s="381">
        <f>'Z8'!W9</f>
        <v>0</v>
      </c>
      <c r="H34" s="401">
        <f>'Z8'!X9</f>
        <v>3.3330000000000002</v>
      </c>
      <c r="I34" s="382">
        <f>'Z8'!Y9</f>
        <v>6.9</v>
      </c>
      <c r="J34" s="401">
        <f>'Z8'!Z9</f>
        <v>0</v>
      </c>
      <c r="K34" s="402">
        <f>'Z8'!AA9</f>
        <v>10.233000000000001</v>
      </c>
      <c r="L34" s="381">
        <f>'Z8'!W16</f>
        <v>0</v>
      </c>
      <c r="M34" s="401">
        <f>'Z8'!X16</f>
        <v>4.0330000000000004</v>
      </c>
      <c r="N34" s="382">
        <f>'Z8'!Y16</f>
        <v>7.266</v>
      </c>
      <c r="O34" s="401">
        <f>'Z8'!Z16</f>
        <v>0</v>
      </c>
      <c r="P34" s="402">
        <f>'Z8'!AA16</f>
        <v>11.298999999999999</v>
      </c>
      <c r="Q34" s="384">
        <f>'Z8'!AB16</f>
        <v>21.532</v>
      </c>
    </row>
    <row r="35" spans="1:17" s="141" customFormat="1" ht="16.5">
      <c r="A35" s="408">
        <v>3</v>
      </c>
      <c r="B35" s="408">
        <v>3</v>
      </c>
      <c r="C35" s="409" t="s">
        <v>113</v>
      </c>
      <c r="D35" s="410">
        <v>2003</v>
      </c>
      <c r="E35" s="411" t="s">
        <v>16</v>
      </c>
      <c r="F35" s="408"/>
      <c r="G35" s="412">
        <f>'Z8'!W10</f>
        <v>0</v>
      </c>
      <c r="H35" s="413">
        <f>'Z8'!X10</f>
        <v>3.8660000000000001</v>
      </c>
      <c r="I35" s="414">
        <f>'Z8'!Y10</f>
        <v>7.2</v>
      </c>
      <c r="J35" s="413">
        <f>'Z8'!Z10</f>
        <v>0</v>
      </c>
      <c r="K35" s="415">
        <f>'Z8'!AA10</f>
        <v>11.066000000000001</v>
      </c>
      <c r="L35" s="412">
        <f>'Z8'!W17</f>
        <v>0</v>
      </c>
      <c r="M35" s="413">
        <f>'Z8'!X17</f>
        <v>3.4660000000000002</v>
      </c>
      <c r="N35" s="414">
        <f>'Z8'!Y17</f>
        <v>6.9660000000000002</v>
      </c>
      <c r="O35" s="413">
        <f>'Z8'!Z17</f>
        <v>0</v>
      </c>
      <c r="P35" s="415">
        <f>'Z8'!AA17</f>
        <v>10.432</v>
      </c>
      <c r="Q35" s="423">
        <f>'Z8'!AB17</f>
        <v>21.498000000000001</v>
      </c>
    </row>
    <row r="36" spans="1:17" s="141" customFormat="1" ht="17.25" thickBot="1">
      <c r="A36" s="300">
        <v>4</v>
      </c>
      <c r="B36" s="300">
        <v>4</v>
      </c>
      <c r="C36" s="301" t="s">
        <v>115</v>
      </c>
      <c r="D36" s="302"/>
      <c r="E36" s="303" t="s">
        <v>20</v>
      </c>
      <c r="F36" s="300"/>
      <c r="G36" s="162">
        <f>'Z8'!W11</f>
        <v>0</v>
      </c>
      <c r="H36" s="153">
        <f>'Z8'!X11</f>
        <v>2.9660000000000002</v>
      </c>
      <c r="I36" s="106">
        <f>'Z8'!Y11</f>
        <v>6.9</v>
      </c>
      <c r="J36" s="153">
        <f>'Z8'!Z11</f>
        <v>0</v>
      </c>
      <c r="K36" s="154">
        <f>'Z8'!AA11</f>
        <v>9.8659999999999997</v>
      </c>
      <c r="L36" s="162">
        <f>'Z8'!W18</f>
        <v>0</v>
      </c>
      <c r="M36" s="153">
        <f>'Z8'!X18</f>
        <v>2.7</v>
      </c>
      <c r="N36" s="106">
        <f>'Z8'!Y18</f>
        <v>6.6</v>
      </c>
      <c r="O36" s="153">
        <f>'Z8'!Z18</f>
        <v>0</v>
      </c>
      <c r="P36" s="154">
        <f>'Z8'!AA18</f>
        <v>9.3000000000000007</v>
      </c>
      <c r="Q36" s="335">
        <f>'Z8'!AB18</f>
        <v>19.166</v>
      </c>
    </row>
    <row r="37" spans="1:17" ht="15.75" thickTop="1"/>
  </sheetData>
  <sortState ref="A33:Q36">
    <sortCondition descending="1" ref="Q33:Q36"/>
  </sortState>
  <mergeCells count="16">
    <mergeCell ref="G29:K29"/>
    <mergeCell ref="L29:P29"/>
    <mergeCell ref="G30:G31"/>
    <mergeCell ref="L30:L31"/>
    <mergeCell ref="A1:L1"/>
    <mergeCell ref="A3:L3"/>
    <mergeCell ref="A5:L5"/>
    <mergeCell ref="A7:L7"/>
    <mergeCell ref="G21:G22"/>
    <mergeCell ref="L21:L22"/>
    <mergeCell ref="L10:P10"/>
    <mergeCell ref="L11:L12"/>
    <mergeCell ref="G10:K10"/>
    <mergeCell ref="G11:G12"/>
    <mergeCell ref="G20:K20"/>
    <mergeCell ref="L20:P20"/>
  </mergeCells>
  <phoneticPr fontId="12" type="noConversion"/>
  <printOptions horizontalCentered="1"/>
  <pageMargins left="0" right="0" top="0.78740157480314965" bottom="0" header="0" footer="0"/>
  <pageSetup paperSize="9" scale="9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E16" sqref="E16"/>
    </sheetView>
  </sheetViews>
  <sheetFormatPr defaultRowHeight="12.75"/>
  <cols>
    <col min="1" max="1" width="12.7109375" bestFit="1" customWidth="1"/>
    <col min="2" max="2" width="59.5703125" bestFit="1" customWidth="1"/>
    <col min="3" max="3" width="8.42578125" bestFit="1" customWidth="1"/>
    <col min="4" max="7" width="25.7109375" customWidth="1"/>
  </cols>
  <sheetData>
    <row r="1" spans="1:7">
      <c r="A1" s="60" t="s">
        <v>131</v>
      </c>
      <c r="B1" s="57" t="s">
        <v>132</v>
      </c>
    </row>
    <row r="2" spans="1:7">
      <c r="A2" s="60" t="s">
        <v>133</v>
      </c>
      <c r="B2" s="57" t="s">
        <v>134</v>
      </c>
    </row>
    <row r="3" spans="1:7">
      <c r="A3" s="60" t="s">
        <v>135</v>
      </c>
      <c r="B3" s="58" t="s">
        <v>136</v>
      </c>
    </row>
    <row r="5" spans="1:7">
      <c r="A5" s="60" t="s">
        <v>137</v>
      </c>
      <c r="B5" s="60" t="s">
        <v>138</v>
      </c>
      <c r="C5" s="60" t="s">
        <v>139</v>
      </c>
      <c r="D5" s="60" t="s">
        <v>140</v>
      </c>
      <c r="E5" s="60" t="s">
        <v>141</v>
      </c>
      <c r="F5" s="60" t="s">
        <v>142</v>
      </c>
      <c r="G5" s="60" t="s">
        <v>143</v>
      </c>
    </row>
    <row r="6" spans="1:7">
      <c r="A6" s="61">
        <v>1</v>
      </c>
      <c r="B6" s="57" t="s">
        <v>144</v>
      </c>
      <c r="C6" s="59">
        <v>1</v>
      </c>
      <c r="D6" s="57" t="s">
        <v>145</v>
      </c>
      <c r="E6" s="57" t="s">
        <v>146</v>
      </c>
      <c r="F6" s="57" t="s">
        <v>146</v>
      </c>
      <c r="G6" s="57" t="s">
        <v>146</v>
      </c>
    </row>
    <row r="7" spans="1:7">
      <c r="A7" s="61">
        <v>2</v>
      </c>
      <c r="B7" s="57" t="s">
        <v>147</v>
      </c>
      <c r="C7" s="59">
        <v>1</v>
      </c>
      <c r="D7" s="57" t="s">
        <v>145</v>
      </c>
      <c r="E7" s="57" t="s">
        <v>146</v>
      </c>
      <c r="F7" s="57" t="s">
        <v>146</v>
      </c>
      <c r="G7" s="57" t="s">
        <v>146</v>
      </c>
    </row>
    <row r="8" spans="1:7">
      <c r="A8" s="61" t="s">
        <v>45</v>
      </c>
      <c r="B8" s="57" t="s">
        <v>148</v>
      </c>
      <c r="C8" s="59">
        <v>1</v>
      </c>
      <c r="D8" s="57" t="s">
        <v>145</v>
      </c>
      <c r="E8" s="57" t="s">
        <v>146</v>
      </c>
      <c r="F8" s="57" t="s">
        <v>146</v>
      </c>
      <c r="G8" s="57" t="s">
        <v>146</v>
      </c>
    </row>
    <row r="9" spans="1:7">
      <c r="A9" s="61" t="s">
        <v>55</v>
      </c>
      <c r="B9" s="57" t="s">
        <v>149</v>
      </c>
      <c r="C9" s="59">
        <v>2</v>
      </c>
      <c r="D9" s="57" t="s">
        <v>145</v>
      </c>
      <c r="E9" s="57" t="s">
        <v>150</v>
      </c>
      <c r="F9" s="57" t="s">
        <v>146</v>
      </c>
      <c r="G9" s="57" t="s">
        <v>146</v>
      </c>
    </row>
    <row r="10" spans="1:7">
      <c r="A10" s="61">
        <v>4</v>
      </c>
      <c r="B10" s="57" t="s">
        <v>151</v>
      </c>
      <c r="C10" s="59">
        <v>2</v>
      </c>
      <c r="D10" s="57" t="s">
        <v>150</v>
      </c>
      <c r="E10" s="57" t="s">
        <v>150</v>
      </c>
      <c r="F10" s="57" t="s">
        <v>146</v>
      </c>
      <c r="G10" s="57" t="s">
        <v>146</v>
      </c>
    </row>
    <row r="11" spans="1:7">
      <c r="A11" s="61">
        <v>5</v>
      </c>
      <c r="B11" s="57" t="s">
        <v>152</v>
      </c>
      <c r="C11" s="59">
        <v>2</v>
      </c>
      <c r="D11" s="57" t="s">
        <v>150</v>
      </c>
      <c r="E11" s="57" t="s">
        <v>150</v>
      </c>
      <c r="F11" s="57" t="s">
        <v>146</v>
      </c>
      <c r="G11" s="57" t="s">
        <v>146</v>
      </c>
    </row>
    <row r="12" spans="1:7">
      <c r="A12" s="61">
        <v>6</v>
      </c>
      <c r="B12" s="57" t="s">
        <v>153</v>
      </c>
      <c r="C12" s="59">
        <v>2</v>
      </c>
      <c r="D12" s="57" t="s">
        <v>150</v>
      </c>
      <c r="E12" s="57" t="s">
        <v>150</v>
      </c>
      <c r="F12" s="57" t="s">
        <v>146</v>
      </c>
      <c r="G12" s="57" t="s">
        <v>146</v>
      </c>
    </row>
    <row r="13" spans="1:7">
      <c r="A13" s="61">
        <v>7</v>
      </c>
      <c r="B13" s="57" t="s">
        <v>154</v>
      </c>
      <c r="C13" s="59">
        <v>2</v>
      </c>
      <c r="D13" s="57" t="s">
        <v>150</v>
      </c>
      <c r="E13" s="57" t="s">
        <v>150</v>
      </c>
      <c r="F13" s="57" t="s">
        <v>146</v>
      </c>
      <c r="G13" s="57" t="s">
        <v>146</v>
      </c>
    </row>
    <row r="14" spans="1:7">
      <c r="A14" s="61">
        <v>8</v>
      </c>
      <c r="B14" s="57" t="s">
        <v>155</v>
      </c>
      <c r="C14" s="59">
        <v>2</v>
      </c>
      <c r="D14" s="57" t="s">
        <v>150</v>
      </c>
      <c r="E14" s="57" t="s">
        <v>150</v>
      </c>
      <c r="F14" s="57" t="s">
        <v>146</v>
      </c>
      <c r="G14" s="57" t="s">
        <v>146</v>
      </c>
    </row>
    <row r="15" spans="1:7">
      <c r="A15" s="61">
        <v>9</v>
      </c>
      <c r="B15" s="57" t="s">
        <v>156</v>
      </c>
      <c r="C15" s="59">
        <v>2</v>
      </c>
      <c r="D15" s="57" t="s">
        <v>150</v>
      </c>
      <c r="E15" s="57" t="s">
        <v>150</v>
      </c>
      <c r="F15" s="57" t="s">
        <v>146</v>
      </c>
      <c r="G15" s="57" t="s">
        <v>146</v>
      </c>
    </row>
    <row r="16" spans="1:7">
      <c r="A16" s="61">
        <v>10</v>
      </c>
      <c r="B16" s="57" t="s">
        <v>157</v>
      </c>
      <c r="C16" s="59">
        <v>2</v>
      </c>
      <c r="D16" s="57" t="s">
        <v>150</v>
      </c>
      <c r="E16" s="57" t="s">
        <v>150</v>
      </c>
      <c r="F16" s="57" t="s">
        <v>146</v>
      </c>
      <c r="G16" s="57" t="s">
        <v>146</v>
      </c>
    </row>
    <row r="20" spans="2:3" ht="15.75">
      <c r="B20" s="314"/>
    </row>
    <row r="21" spans="2:3" ht="15.75">
      <c r="B21" s="314"/>
    </row>
    <row r="22" spans="2:3" ht="15.75">
      <c r="B22" s="314"/>
    </row>
    <row r="23" spans="2:3" ht="15.75">
      <c r="B23" s="314"/>
    </row>
    <row r="24" spans="2:3" ht="15.75">
      <c r="B24" s="314"/>
    </row>
    <row r="25" spans="2:3" ht="15.75">
      <c r="B25" s="314"/>
    </row>
    <row r="26" spans="2:3" ht="15.75">
      <c r="B26" s="314"/>
    </row>
    <row r="27" spans="2:3" ht="15.75">
      <c r="B27" s="314"/>
    </row>
    <row r="28" spans="2:3" ht="15.75">
      <c r="B28" s="314"/>
      <c r="C28" s="314"/>
    </row>
    <row r="29" spans="2:3" ht="15.75">
      <c r="B29" s="314"/>
      <c r="C29" s="314"/>
    </row>
    <row r="30" spans="2:3" ht="15.75">
      <c r="B30" s="314"/>
    </row>
  </sheetData>
  <phoneticPr fontId="12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Zeros="0" topLeftCell="B1" workbookViewId="0">
      <selection activeCell="E27" sqref="E27"/>
    </sheetView>
  </sheetViews>
  <sheetFormatPr defaultRowHeight="15"/>
  <cols>
    <col min="1" max="1" width="9.7109375" style="111" customWidth="1"/>
    <col min="2" max="2" width="5.85546875" style="111" bestFit="1" customWidth="1"/>
    <col min="3" max="3" width="21.5703125" style="111" bestFit="1" customWidth="1"/>
    <col min="4" max="4" width="6.7109375" style="110" hidden="1" customWidth="1"/>
    <col min="5" max="5" width="26.28515625" style="111" bestFit="1" customWidth="1"/>
    <col min="6" max="6" width="5" style="110" hidden="1" customWidth="1"/>
    <col min="7" max="7" width="6.7109375" style="111" customWidth="1"/>
    <col min="8" max="9" width="9.42578125" style="111" bestFit="1" customWidth="1"/>
    <col min="10" max="10" width="8.85546875" style="111" bestFit="1" customWidth="1"/>
    <col min="11" max="11" width="8.85546875" style="111" customWidth="1"/>
    <col min="12" max="12" width="6.7109375" style="111" bestFit="1" customWidth="1"/>
    <col min="13" max="14" width="9.42578125" style="111" bestFit="1" customWidth="1"/>
    <col min="15" max="16" width="8.85546875" style="111" bestFit="1" customWidth="1"/>
    <col min="17" max="17" width="9.140625" style="111" customWidth="1"/>
    <col min="18" max="16384" width="9.140625" style="111"/>
  </cols>
  <sheetData>
    <row r="1" spans="1:17" customFormat="1" ht="24.75">
      <c r="A1" s="474" t="s">
        <v>193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</row>
    <row r="2" spans="1:17" customFormat="1">
      <c r="A2" s="63"/>
      <c r="B2" s="64"/>
      <c r="D2" s="63"/>
      <c r="E2" s="64"/>
      <c r="F2" s="64"/>
      <c r="G2" s="63"/>
      <c r="H2" s="63"/>
      <c r="I2" s="63"/>
      <c r="J2" s="63"/>
      <c r="K2" s="71"/>
    </row>
    <row r="3" spans="1:17" customFormat="1" ht="40.5">
      <c r="A3" s="475" t="str">
        <f>Název</f>
        <v>Jihočeská liga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</row>
    <row r="4" spans="1:17" s="68" customFormat="1" ht="14.25">
      <c r="A4" s="66"/>
      <c r="B4" s="67"/>
      <c r="C4" s="67"/>
      <c r="D4" s="67"/>
      <c r="E4" s="67"/>
      <c r="F4" s="67"/>
      <c r="G4" s="67"/>
      <c r="H4" s="67"/>
      <c r="I4" s="67"/>
      <c r="J4" s="67"/>
      <c r="K4" s="155"/>
    </row>
    <row r="5" spans="1:17" customFormat="1" ht="19.5">
      <c r="A5" s="476" t="str">
        <f>Datum</f>
        <v>20.února 2016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</row>
    <row r="6" spans="1:17" s="68" customFormat="1" ht="7.5" customHeight="1">
      <c r="A6" s="66"/>
      <c r="B6" s="67"/>
      <c r="C6" s="67"/>
      <c r="D6" s="67"/>
      <c r="E6" s="67"/>
      <c r="F6" s="67"/>
      <c r="G6" s="67"/>
      <c r="H6" s="67"/>
      <c r="I6" s="67"/>
      <c r="J6" s="67"/>
      <c r="K6" s="155"/>
    </row>
    <row r="7" spans="1:17" customFormat="1" ht="19.5">
      <c r="A7" s="476" t="str">
        <f>Místo</f>
        <v>Milevsko</v>
      </c>
      <c r="B7" s="476"/>
      <c r="C7" s="476"/>
      <c r="D7" s="476"/>
      <c r="E7" s="476"/>
      <c r="F7" s="476"/>
      <c r="G7" s="476"/>
      <c r="H7" s="476"/>
      <c r="I7" s="476"/>
      <c r="J7" s="476"/>
      <c r="K7" s="476"/>
      <c r="L7" s="476"/>
    </row>
    <row r="8" spans="1:17" ht="19.5">
      <c r="A8" s="108"/>
      <c r="B8" s="109"/>
      <c r="C8" s="109"/>
      <c r="E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7" ht="20.25" thickBot="1">
      <c r="A9" s="70" t="str">
        <f>_kat10</f>
        <v>9.kategorie - Dorostenky, ročník 2000 a starší</v>
      </c>
    </row>
    <row r="10" spans="1:17" ht="17.25" thickTop="1">
      <c r="A10" s="112"/>
      <c r="B10" s="113"/>
      <c r="C10" s="114"/>
      <c r="D10" s="115"/>
      <c r="E10" s="116"/>
      <c r="F10" s="117"/>
      <c r="G10" s="479" t="str">
        <f>Kat10S1</f>
        <v>sestava s libovolným náčiním</v>
      </c>
      <c r="H10" s="480"/>
      <c r="I10" s="480"/>
      <c r="J10" s="480"/>
      <c r="K10" s="481"/>
      <c r="L10" s="479" t="str">
        <f>Kat10S2</f>
        <v>sestava s libovolným náčiním</v>
      </c>
      <c r="M10" s="480"/>
      <c r="N10" s="480"/>
      <c r="O10" s="480"/>
      <c r="P10" s="481"/>
      <c r="Q10" s="156"/>
    </row>
    <row r="11" spans="1:17" ht="16.5">
      <c r="A11" s="118" t="s">
        <v>194</v>
      </c>
      <c r="B11" s="119" t="s">
        <v>195</v>
      </c>
      <c r="C11" s="120" t="s">
        <v>196</v>
      </c>
      <c r="D11" s="121" t="s">
        <v>3</v>
      </c>
      <c r="E11" s="122" t="s">
        <v>4</v>
      </c>
      <c r="F11" s="118" t="s">
        <v>5</v>
      </c>
      <c r="G11" s="477" t="s">
        <v>167</v>
      </c>
      <c r="H11" s="85" t="s">
        <v>197</v>
      </c>
      <c r="I11" s="123" t="s">
        <v>198</v>
      </c>
      <c r="J11" s="123" t="s">
        <v>163</v>
      </c>
      <c r="K11" s="124" t="s">
        <v>199</v>
      </c>
      <c r="L11" s="477" t="s">
        <v>167</v>
      </c>
      <c r="M11" s="85" t="s">
        <v>197</v>
      </c>
      <c r="N11" s="123" t="s">
        <v>198</v>
      </c>
      <c r="O11" s="123" t="s">
        <v>163</v>
      </c>
      <c r="P11" s="124" t="s">
        <v>199</v>
      </c>
      <c r="Q11" s="157" t="s">
        <v>201</v>
      </c>
    </row>
    <row r="12" spans="1:17" ht="15.75" customHeight="1" thickBot="1">
      <c r="A12" s="125"/>
      <c r="B12" s="126"/>
      <c r="C12" s="127"/>
      <c r="D12" s="128"/>
      <c r="E12" s="129"/>
      <c r="F12" s="130"/>
      <c r="G12" s="478"/>
      <c r="H12" s="93" t="s">
        <v>161</v>
      </c>
      <c r="I12" s="132" t="s">
        <v>162</v>
      </c>
      <c r="J12" s="132"/>
      <c r="K12" s="133"/>
      <c r="L12" s="478"/>
      <c r="M12" s="93" t="s">
        <v>161</v>
      </c>
      <c r="N12" s="132" t="s">
        <v>162</v>
      </c>
      <c r="O12" s="132"/>
      <c r="P12" s="133"/>
      <c r="Q12" s="158"/>
    </row>
    <row r="13" spans="1:17" ht="16.5" hidden="1" customHeight="1">
      <c r="A13" s="117">
        <v>1</v>
      </c>
      <c r="B13" s="113">
        <v>17</v>
      </c>
      <c r="C13" s="134"/>
      <c r="D13" s="135"/>
      <c r="E13" s="136"/>
      <c r="F13" s="137" t="s">
        <v>200</v>
      </c>
      <c r="G13" s="159"/>
      <c r="H13" s="139">
        <v>0</v>
      </c>
      <c r="I13" s="139" t="e">
        <v>#NUM!</v>
      </c>
      <c r="J13" s="139">
        <v>0</v>
      </c>
      <c r="K13" s="140" t="e">
        <v>#NUM!</v>
      </c>
      <c r="L13" s="159"/>
      <c r="M13" s="139">
        <v>0</v>
      </c>
      <c r="N13" s="139" t="e">
        <v>#NUM!</v>
      </c>
      <c r="O13" s="139">
        <v>0</v>
      </c>
      <c r="P13" s="140" t="e">
        <v>#NUM!</v>
      </c>
      <c r="Q13" s="160" t="e">
        <v>#NUM!</v>
      </c>
    </row>
    <row r="14" spans="1:17" s="141" customFormat="1" ht="17.25" thickTop="1">
      <c r="A14" s="403">
        <v>1</v>
      </c>
      <c r="B14" s="403">
        <f>Seznam!B43</f>
        <v>2</v>
      </c>
      <c r="C14" s="404" t="str">
        <f>Seznam!C43</f>
        <v>Ludmila Korytová</v>
      </c>
      <c r="D14" s="369">
        <f>Seznam!D43</f>
        <v>1993</v>
      </c>
      <c r="E14" s="370" t="str">
        <f>Seznam!E43</f>
        <v>RG Proactive Milevsko</v>
      </c>
      <c r="F14" s="403">
        <f>Seznam!F43</f>
        <v>0</v>
      </c>
      <c r="G14" s="372" t="str">
        <f>Z3b!W10</f>
        <v>bez</v>
      </c>
      <c r="H14" s="405">
        <v>4.9329999999999998</v>
      </c>
      <c r="I14" s="101">
        <v>7.3</v>
      </c>
      <c r="J14" s="405"/>
      <c r="K14" s="398">
        <f>'Z9'!Z10</f>
        <v>0</v>
      </c>
      <c r="L14" s="372"/>
      <c r="M14" s="405">
        <v>4.7</v>
      </c>
      <c r="N14" s="101">
        <v>7.5330000000000004</v>
      </c>
      <c r="O14" s="405">
        <v>0.6</v>
      </c>
      <c r="P14" s="101">
        <f>Z3b!AA20</f>
        <v>5.4319999999999995</v>
      </c>
      <c r="Q14" s="398">
        <v>23.866</v>
      </c>
    </row>
    <row r="15" spans="1:17" s="141" customFormat="1" ht="16.5">
      <c r="A15" s="399">
        <v>2</v>
      </c>
      <c r="B15" s="399">
        <f>Seznam!B42</f>
        <v>1</v>
      </c>
      <c r="C15" s="400" t="str">
        <f>Seznam!C42</f>
        <v>Eliška Suková</v>
      </c>
      <c r="D15" s="387">
        <f>Seznam!D42</f>
        <v>1997</v>
      </c>
      <c r="E15" s="388" t="str">
        <f>Seznam!E42</f>
        <v>TJ Jiskra Humpolec</v>
      </c>
      <c r="F15" s="399">
        <f>Seznam!F42</f>
        <v>0</v>
      </c>
      <c r="G15" s="381" t="str">
        <f>Z3b!W9</f>
        <v>bez</v>
      </c>
      <c r="H15" s="401">
        <v>2.9660000000000002</v>
      </c>
      <c r="I15" s="382">
        <v>5.8</v>
      </c>
      <c r="J15" s="401"/>
      <c r="K15" s="402">
        <f>'Z9'!Z9</f>
        <v>0</v>
      </c>
      <c r="L15" s="381"/>
      <c r="M15" s="401">
        <v>3.3660000000000001</v>
      </c>
      <c r="N15" s="382">
        <v>6</v>
      </c>
      <c r="O15" s="401">
        <f>Z3b!Z19</f>
        <v>0</v>
      </c>
      <c r="P15" s="382">
        <f>Z3b!AA19</f>
        <v>0</v>
      </c>
      <c r="Q15" s="402">
        <v>18.131999999999998</v>
      </c>
    </row>
    <row r="16" spans="1:17" s="141" customFormat="1" ht="17.25" thickBot="1">
      <c r="A16" s="416">
        <v>3</v>
      </c>
      <c r="B16" s="416">
        <f>Seznam!B44</f>
        <v>4</v>
      </c>
      <c r="C16" s="417" t="str">
        <f>Seznam!C44</f>
        <v>Kateřina Suková</v>
      </c>
      <c r="D16" s="418">
        <f>Seznam!D44</f>
        <v>1999</v>
      </c>
      <c r="E16" s="419" t="str">
        <f>Seznam!E44</f>
        <v>TJ Jiskra Humpolec</v>
      </c>
      <c r="F16" s="416">
        <f>Seznam!F44</f>
        <v>0</v>
      </c>
      <c r="G16" s="420" t="str">
        <f>Z3b!W14</f>
        <v>bez</v>
      </c>
      <c r="H16" s="421">
        <v>2.3660000000000001</v>
      </c>
      <c r="I16" s="392">
        <v>5.8</v>
      </c>
      <c r="J16" s="421"/>
      <c r="K16" s="422">
        <f>'Z9'!Z11</f>
        <v>0</v>
      </c>
      <c r="L16" s="420"/>
      <c r="M16" s="421">
        <v>2.4660000000000002</v>
      </c>
      <c r="N16" s="392">
        <v>6.133</v>
      </c>
      <c r="O16" s="421">
        <f>Z3b!Z24</f>
        <v>0</v>
      </c>
      <c r="P16" s="392">
        <f>Z3b!AA24</f>
        <v>7.2329999999999997</v>
      </c>
      <c r="Q16" s="422">
        <v>16.765000000000001</v>
      </c>
    </row>
    <row r="17" spans="1:17" ht="15.75" thickTop="1"/>
    <row r="18" spans="1:17" ht="20.25" thickBot="1">
      <c r="A18" s="70" t="str">
        <f>_kat11</f>
        <v>10.kategorie - Seniorky, ročník 2000 a starší</v>
      </c>
    </row>
    <row r="19" spans="1:17" ht="17.25" thickTop="1">
      <c r="A19" s="112"/>
      <c r="B19" s="113"/>
      <c r="C19" s="114"/>
      <c r="D19" s="115"/>
      <c r="E19" s="116"/>
      <c r="F19" s="117"/>
      <c r="G19" s="479" t="str">
        <f>Kat11S1</f>
        <v>sestava s libovolným náčiním</v>
      </c>
      <c r="H19" s="480"/>
      <c r="I19" s="480"/>
      <c r="J19" s="480"/>
      <c r="K19" s="481"/>
      <c r="L19" s="479" t="str">
        <f>Kat11S2</f>
        <v>sestava s libovolným náčiním</v>
      </c>
      <c r="M19" s="480"/>
      <c r="N19" s="480"/>
      <c r="O19" s="480"/>
      <c r="P19" s="481"/>
      <c r="Q19" s="156"/>
    </row>
    <row r="20" spans="1:17" ht="16.5">
      <c r="A20" s="118" t="s">
        <v>194</v>
      </c>
      <c r="B20" s="119" t="s">
        <v>195</v>
      </c>
      <c r="C20" s="120" t="s">
        <v>196</v>
      </c>
      <c r="D20" s="121" t="s">
        <v>3</v>
      </c>
      <c r="E20" s="122" t="s">
        <v>4</v>
      </c>
      <c r="F20" s="118" t="s">
        <v>5</v>
      </c>
      <c r="G20" s="477" t="s">
        <v>167</v>
      </c>
      <c r="H20" s="85" t="s">
        <v>197</v>
      </c>
      <c r="I20" s="123" t="s">
        <v>198</v>
      </c>
      <c r="J20" s="123" t="s">
        <v>163</v>
      </c>
      <c r="K20" s="124" t="s">
        <v>199</v>
      </c>
      <c r="L20" s="477" t="s">
        <v>167</v>
      </c>
      <c r="M20" s="85" t="s">
        <v>197</v>
      </c>
      <c r="N20" s="123" t="s">
        <v>198</v>
      </c>
      <c r="O20" s="123" t="s">
        <v>163</v>
      </c>
      <c r="P20" s="124" t="s">
        <v>199</v>
      </c>
      <c r="Q20" s="157" t="s">
        <v>201</v>
      </c>
    </row>
    <row r="21" spans="1:17" ht="15.75" customHeight="1" thickBot="1">
      <c r="A21" s="125"/>
      <c r="B21" s="126"/>
      <c r="C21" s="127"/>
      <c r="D21" s="128"/>
      <c r="E21" s="129"/>
      <c r="F21" s="130"/>
      <c r="G21" s="478"/>
      <c r="H21" s="93" t="s">
        <v>161</v>
      </c>
      <c r="I21" s="132" t="s">
        <v>162</v>
      </c>
      <c r="J21" s="132"/>
      <c r="K21" s="133"/>
      <c r="L21" s="478"/>
      <c r="M21" s="93" t="s">
        <v>161</v>
      </c>
      <c r="N21" s="132" t="s">
        <v>162</v>
      </c>
      <c r="O21" s="132"/>
      <c r="P21" s="133"/>
      <c r="Q21" s="158"/>
    </row>
    <row r="22" spans="1:17" ht="16.5" hidden="1" customHeight="1">
      <c r="A22" s="117">
        <v>1</v>
      </c>
      <c r="B22" s="113">
        <v>17</v>
      </c>
      <c r="C22" s="134"/>
      <c r="D22" s="135"/>
      <c r="E22" s="136"/>
      <c r="F22" s="137" t="s">
        <v>200</v>
      </c>
      <c r="G22" s="159"/>
      <c r="H22" s="139">
        <v>0</v>
      </c>
      <c r="I22" s="139" t="e">
        <v>#NUM!</v>
      </c>
      <c r="J22" s="139">
        <v>0</v>
      </c>
      <c r="K22" s="140" t="e">
        <v>#NUM!</v>
      </c>
      <c r="L22" s="159"/>
      <c r="M22" s="139">
        <v>0</v>
      </c>
      <c r="N22" s="139" t="e">
        <v>#NUM!</v>
      </c>
      <c r="O22" s="139">
        <v>0</v>
      </c>
      <c r="P22" s="140" t="e">
        <v>#NUM!</v>
      </c>
      <c r="Q22" s="160" t="e">
        <v>#NUM!</v>
      </c>
    </row>
    <row r="23" spans="1:17" s="141" customFormat="1" ht="17.25" thickTop="1">
      <c r="A23" s="403">
        <v>1</v>
      </c>
      <c r="B23" s="403">
        <f>Seznam!B46</f>
        <v>3</v>
      </c>
      <c r="C23" s="404" t="str">
        <f>Seznam!C46</f>
        <v>Magdaléna Šmejlkalová</v>
      </c>
      <c r="D23" s="369">
        <f>Seznam!D46</f>
        <v>0</v>
      </c>
      <c r="E23" s="370" t="str">
        <f>Seznam!E46</f>
        <v>SKMG Máj České Budějovice</v>
      </c>
      <c r="F23" s="403">
        <f>Seznam!F46</f>
        <v>0</v>
      </c>
      <c r="G23" s="372">
        <f>'Z10'!W10</f>
        <v>0</v>
      </c>
      <c r="H23" s="405">
        <f>'Z10'!X10</f>
        <v>4.2</v>
      </c>
      <c r="I23" s="101">
        <f>'Z10'!Y10</f>
        <v>7.0330000000000004</v>
      </c>
      <c r="J23" s="405">
        <f>'Z10'!Z10</f>
        <v>0</v>
      </c>
      <c r="K23" s="398">
        <f>'Z10'!AA10</f>
        <v>11.233000000000001</v>
      </c>
      <c r="L23" s="372">
        <f>'Z10'!W16</f>
        <v>0</v>
      </c>
      <c r="M23" s="405">
        <f>'Z10'!X16</f>
        <v>5.133</v>
      </c>
      <c r="N23" s="101">
        <v>6</v>
      </c>
      <c r="O23" s="405">
        <f>'Z10'!Z16</f>
        <v>0</v>
      </c>
      <c r="P23" s="101">
        <f>'Z10'!AA16</f>
        <v>12.498999999999999</v>
      </c>
      <c r="Q23" s="398">
        <f>'Z10'!AB16</f>
        <v>23.731999999999999</v>
      </c>
    </row>
    <row r="24" spans="1:17" s="141" customFormat="1" ht="16.5">
      <c r="A24" s="399">
        <v>2</v>
      </c>
      <c r="B24" s="399">
        <f>Seznam!B45</f>
        <v>1</v>
      </c>
      <c r="C24" s="400" t="str">
        <f>Seznam!C45</f>
        <v>Natálie Kučerová</v>
      </c>
      <c r="D24" s="387">
        <f>Seznam!D45</f>
        <v>0</v>
      </c>
      <c r="E24" s="388" t="str">
        <f>Seznam!E45</f>
        <v>SKMG Máj České Budějovice</v>
      </c>
      <c r="F24" s="399">
        <f>Seznam!F45</f>
        <v>0</v>
      </c>
      <c r="G24" s="381">
        <f>'Z10'!W9</f>
        <v>0</v>
      </c>
      <c r="H24" s="401">
        <f>'Z10'!X9</f>
        <v>4.5</v>
      </c>
      <c r="I24" s="382">
        <f>'Z10'!Y9</f>
        <v>6.9</v>
      </c>
      <c r="J24" s="401">
        <f>'Z10'!Z9</f>
        <v>0</v>
      </c>
      <c r="K24" s="402">
        <f>'Z10'!AA9</f>
        <v>11.4</v>
      </c>
      <c r="L24" s="381">
        <f>'Z10'!W15</f>
        <v>0</v>
      </c>
      <c r="M24" s="401">
        <f>'Z10'!X15</f>
        <v>3.266</v>
      </c>
      <c r="N24" s="382">
        <v>7.5330000000000004</v>
      </c>
      <c r="O24" s="401">
        <f>'Z10'!Z15</f>
        <v>0</v>
      </c>
      <c r="P24" s="382">
        <f>'Z10'!AA15</f>
        <v>10.231999999999999</v>
      </c>
      <c r="Q24" s="402">
        <f>'Z10'!AB15</f>
        <v>21.631999999999998</v>
      </c>
    </row>
    <row r="25" spans="1:17" s="141" customFormat="1" ht="17.25" thickBot="1">
      <c r="A25" s="416">
        <v>3</v>
      </c>
      <c r="B25" s="416">
        <f>Seznam!B47</f>
        <v>4</v>
      </c>
      <c r="C25" s="417" t="str">
        <f>Seznam!C47</f>
        <v>Kateřina Špindlerová</v>
      </c>
      <c r="D25" s="418">
        <f>Seznam!D47</f>
        <v>0</v>
      </c>
      <c r="E25" s="419" t="str">
        <f>Seznam!E47</f>
        <v>SKMG Máj České Budějovice</v>
      </c>
      <c r="F25" s="416">
        <f>Seznam!F47</f>
        <v>0</v>
      </c>
      <c r="G25" s="420">
        <f>'Z10'!W11</f>
        <v>0</v>
      </c>
      <c r="H25" s="421">
        <f>'Z10'!X11</f>
        <v>3.1659999999999999</v>
      </c>
      <c r="I25" s="392">
        <f>'Z10'!Y11</f>
        <v>6.4329999999999998</v>
      </c>
      <c r="J25" s="421">
        <f>'Z10'!Z11</f>
        <v>0</v>
      </c>
      <c r="K25" s="422">
        <f>'Z10'!AA11</f>
        <v>9.5990000000000002</v>
      </c>
      <c r="L25" s="420">
        <f>'Z10'!W17</f>
        <v>0</v>
      </c>
      <c r="M25" s="421">
        <f>'Z10'!X17</f>
        <v>4.1660000000000004</v>
      </c>
      <c r="N25" s="392">
        <v>6.133</v>
      </c>
      <c r="O25" s="421">
        <f>'Z10'!Z17</f>
        <v>0</v>
      </c>
      <c r="P25" s="392">
        <f>'Z10'!AA17</f>
        <v>11.066000000000001</v>
      </c>
      <c r="Q25" s="422">
        <f>'Z10'!AB17</f>
        <v>20.664999999999999</v>
      </c>
    </row>
    <row r="26" spans="1:17" ht="15.75" thickTop="1">
      <c r="G26" s="111">
        <f>'Z4'!W18</f>
        <v>0</v>
      </c>
      <c r="H26" s="111">
        <f>'Z4'!X18</f>
        <v>0</v>
      </c>
      <c r="I26" s="111">
        <f>'Z4'!Y18</f>
        <v>0</v>
      </c>
      <c r="J26" s="111">
        <f>'Z4'!Z18</f>
        <v>0</v>
      </c>
      <c r="K26" s="111">
        <f>'Z4'!AA18</f>
        <v>0</v>
      </c>
    </row>
  </sheetData>
  <sortState ref="A14:Q16">
    <sortCondition descending="1" ref="Q14:Q16"/>
  </sortState>
  <mergeCells count="12">
    <mergeCell ref="A1:L1"/>
    <mergeCell ref="A3:L3"/>
    <mergeCell ref="A5:L5"/>
    <mergeCell ref="A7:L7"/>
    <mergeCell ref="G20:G21"/>
    <mergeCell ref="L20:L21"/>
    <mergeCell ref="L10:P10"/>
    <mergeCell ref="L11:L12"/>
    <mergeCell ref="G10:K10"/>
    <mergeCell ref="G11:G12"/>
    <mergeCell ref="G19:K19"/>
    <mergeCell ref="L19:P19"/>
  </mergeCells>
  <phoneticPr fontId="12" type="noConversion"/>
  <printOptions horizontalCentered="1"/>
  <pageMargins left="0" right="0" top="0.78740157480314965" bottom="0" header="0" footer="0"/>
  <pageSetup paperSize="9" scale="93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202"/>
  <sheetViews>
    <sheetView topLeftCell="A177" workbookViewId="0">
      <selection activeCell="C210" sqref="C210"/>
    </sheetView>
  </sheetViews>
  <sheetFormatPr defaultRowHeight="12.75"/>
  <cols>
    <col min="1" max="2" width="17.28515625" style="51" bestFit="1" customWidth="1"/>
    <col min="3" max="16384" width="9.140625" style="49"/>
  </cols>
  <sheetData>
    <row r="1" spans="1:2">
      <c r="A1" s="51" t="s">
        <v>205</v>
      </c>
      <c r="B1" s="51" t="s">
        <v>206</v>
      </c>
    </row>
    <row r="2" spans="1:2">
      <c r="A2" s="41" t="s">
        <v>22</v>
      </c>
      <c r="B2" s="41" t="s">
        <v>207</v>
      </c>
    </row>
    <row r="3" spans="1:2">
      <c r="A3" s="51" t="s">
        <v>208</v>
      </c>
      <c r="B3" s="51" t="s">
        <v>209</v>
      </c>
    </row>
    <row r="4" spans="1:2">
      <c r="A4" s="49" t="s">
        <v>210</v>
      </c>
      <c r="B4" s="49" t="s">
        <v>210</v>
      </c>
    </row>
    <row r="5" spans="1:2">
      <c r="A5" s="49" t="s">
        <v>211</v>
      </c>
      <c r="B5" s="49" t="s">
        <v>211</v>
      </c>
    </row>
    <row r="6" spans="1:2">
      <c r="A6" s="52" t="s">
        <v>212</v>
      </c>
      <c r="B6" s="52" t="s">
        <v>212</v>
      </c>
    </row>
    <row r="7" spans="1:2">
      <c r="A7" s="51" t="s">
        <v>213</v>
      </c>
      <c r="B7" s="51" t="s">
        <v>214</v>
      </c>
    </row>
    <row r="8" spans="1:2">
      <c r="A8" s="52" t="s">
        <v>215</v>
      </c>
      <c r="B8" s="52" t="s">
        <v>215</v>
      </c>
    </row>
    <row r="9" spans="1:2">
      <c r="A9" s="50" t="s">
        <v>216</v>
      </c>
      <c r="B9" s="50" t="s">
        <v>217</v>
      </c>
    </row>
    <row r="10" spans="1:2">
      <c r="A10" s="51" t="s">
        <v>218</v>
      </c>
      <c r="B10" s="51" t="s">
        <v>218</v>
      </c>
    </row>
    <row r="11" spans="1:2">
      <c r="A11" s="54" t="s">
        <v>219</v>
      </c>
      <c r="B11" s="54" t="s">
        <v>220</v>
      </c>
    </row>
    <row r="12" spans="1:2">
      <c r="A12" s="52" t="s">
        <v>221</v>
      </c>
      <c r="B12" s="52" t="s">
        <v>221</v>
      </c>
    </row>
    <row r="13" spans="1:2">
      <c r="A13" s="51" t="s">
        <v>88</v>
      </c>
      <c r="B13" s="51" t="s">
        <v>222</v>
      </c>
    </row>
    <row r="14" spans="1:2">
      <c r="A14" s="51" t="s">
        <v>34</v>
      </c>
      <c r="B14" s="51" t="s">
        <v>223</v>
      </c>
    </row>
    <row r="15" spans="1:2">
      <c r="A15" s="51" t="s">
        <v>67</v>
      </c>
      <c r="B15" s="51" t="s">
        <v>224</v>
      </c>
    </row>
    <row r="16" spans="1:2">
      <c r="A16" s="49" t="s">
        <v>225</v>
      </c>
      <c r="B16" s="49" t="s">
        <v>225</v>
      </c>
    </row>
    <row r="17" spans="1:2">
      <c r="A17" s="41" t="s">
        <v>226</v>
      </c>
      <c r="B17" s="41" t="s">
        <v>227</v>
      </c>
    </row>
    <row r="18" spans="1:2">
      <c r="A18" s="52" t="s">
        <v>228</v>
      </c>
      <c r="B18" s="52" t="s">
        <v>228</v>
      </c>
    </row>
    <row r="19" spans="1:2">
      <c r="A19" s="51" t="s">
        <v>106</v>
      </c>
      <c r="B19" s="51" t="s">
        <v>229</v>
      </c>
    </row>
    <row r="20" spans="1:2">
      <c r="A20" s="49" t="s">
        <v>230</v>
      </c>
      <c r="B20" s="49" t="s">
        <v>231</v>
      </c>
    </row>
    <row r="21" spans="1:2">
      <c r="A21" s="54" t="s">
        <v>232</v>
      </c>
      <c r="B21" s="54" t="s">
        <v>233</v>
      </c>
    </row>
    <row r="22" spans="1:2">
      <c r="A22" s="51" t="s">
        <v>18</v>
      </c>
      <c r="B22" s="51" t="s">
        <v>234</v>
      </c>
    </row>
    <row r="23" spans="1:2">
      <c r="A23" s="54" t="s">
        <v>235</v>
      </c>
      <c r="B23" s="54" t="s">
        <v>236</v>
      </c>
    </row>
    <row r="24" spans="1:2">
      <c r="A24" s="51" t="s">
        <v>237</v>
      </c>
      <c r="B24" s="51" t="s">
        <v>238</v>
      </c>
    </row>
    <row r="25" spans="1:2">
      <c r="A25" s="49" t="s">
        <v>239</v>
      </c>
      <c r="B25" s="49" t="s">
        <v>239</v>
      </c>
    </row>
    <row r="26" spans="1:2">
      <c r="A26" s="49" t="s">
        <v>240</v>
      </c>
      <c r="B26" s="49" t="s">
        <v>241</v>
      </c>
    </row>
    <row r="27" spans="1:2">
      <c r="A27" s="50" t="s">
        <v>242</v>
      </c>
      <c r="B27" s="50" t="s">
        <v>243</v>
      </c>
    </row>
    <row r="28" spans="1:2">
      <c r="A28" s="49" t="s">
        <v>244</v>
      </c>
      <c r="B28" s="49" t="s">
        <v>244</v>
      </c>
    </row>
    <row r="29" spans="1:2">
      <c r="A29" s="49" t="s">
        <v>245</v>
      </c>
      <c r="B29" s="51" t="s">
        <v>246</v>
      </c>
    </row>
    <row r="30" spans="1:2">
      <c r="A30" s="49" t="s">
        <v>247</v>
      </c>
      <c r="B30" s="49" t="s">
        <v>247</v>
      </c>
    </row>
    <row r="31" spans="1:2">
      <c r="A31" s="51" t="s">
        <v>248</v>
      </c>
      <c r="B31" s="51" t="s">
        <v>249</v>
      </c>
    </row>
    <row r="32" spans="1:2">
      <c r="A32" s="49" t="s">
        <v>103</v>
      </c>
      <c r="B32" s="49" t="s">
        <v>103</v>
      </c>
    </row>
    <row r="33" spans="1:2">
      <c r="A33" s="54" t="s">
        <v>250</v>
      </c>
      <c r="B33" s="54" t="s">
        <v>250</v>
      </c>
    </row>
    <row r="34" spans="1:2">
      <c r="A34" s="51" t="s">
        <v>251</v>
      </c>
      <c r="B34" s="51" t="s">
        <v>252</v>
      </c>
    </row>
    <row r="35" spans="1:2">
      <c r="A35" s="54" t="s">
        <v>253</v>
      </c>
      <c r="B35" s="54" t="s">
        <v>254</v>
      </c>
    </row>
    <row r="36" spans="1:2">
      <c r="A36" s="54" t="s">
        <v>255</v>
      </c>
      <c r="B36" s="54" t="s">
        <v>256</v>
      </c>
    </row>
    <row r="37" spans="1:2">
      <c r="A37" s="52" t="s">
        <v>257</v>
      </c>
      <c r="B37" s="52" t="s">
        <v>257</v>
      </c>
    </row>
    <row r="38" spans="1:2">
      <c r="A38" s="49" t="s">
        <v>257</v>
      </c>
      <c r="B38" s="49" t="s">
        <v>258</v>
      </c>
    </row>
    <row r="39" spans="1:2">
      <c r="A39" s="51" t="s">
        <v>28</v>
      </c>
      <c r="B39" s="51" t="s">
        <v>28</v>
      </c>
    </row>
    <row r="40" spans="1:2">
      <c r="A40" s="51" t="s">
        <v>70</v>
      </c>
      <c r="B40" s="51" t="s">
        <v>259</v>
      </c>
    </row>
    <row r="41" spans="1:2">
      <c r="A41" s="51" t="s">
        <v>260</v>
      </c>
      <c r="B41" s="51" t="s">
        <v>261</v>
      </c>
    </row>
    <row r="42" spans="1:2">
      <c r="A42" s="51" t="s">
        <v>31</v>
      </c>
      <c r="B42" s="51" t="s">
        <v>262</v>
      </c>
    </row>
    <row r="43" spans="1:2">
      <c r="A43" s="51" t="s">
        <v>263</v>
      </c>
      <c r="B43" s="51" t="s">
        <v>263</v>
      </c>
    </row>
    <row r="44" spans="1:2">
      <c r="A44" s="51" t="s">
        <v>264</v>
      </c>
      <c r="B44" s="51" t="s">
        <v>264</v>
      </c>
    </row>
    <row r="45" spans="1:2">
      <c r="A45" s="52" t="s">
        <v>265</v>
      </c>
      <c r="B45" s="52" t="s">
        <v>265</v>
      </c>
    </row>
    <row r="46" spans="1:2">
      <c r="A46" s="49" t="s">
        <v>266</v>
      </c>
      <c r="B46" s="49" t="s">
        <v>267</v>
      </c>
    </row>
    <row r="47" spans="1:2">
      <c r="A47" s="51" t="s">
        <v>268</v>
      </c>
      <c r="B47" s="51" t="s">
        <v>269</v>
      </c>
    </row>
    <row r="48" spans="1:2">
      <c r="A48" s="49" t="s">
        <v>270</v>
      </c>
      <c r="B48" s="49" t="s">
        <v>270</v>
      </c>
    </row>
    <row r="49" spans="1:2">
      <c r="A49" s="52" t="s">
        <v>271</v>
      </c>
      <c r="B49" s="52" t="s">
        <v>271</v>
      </c>
    </row>
    <row r="50" spans="1:2">
      <c r="A50" s="50" t="s">
        <v>272</v>
      </c>
      <c r="B50" s="50" t="s">
        <v>273</v>
      </c>
    </row>
    <row r="51" spans="1:2">
      <c r="A51" s="51" t="s">
        <v>274</v>
      </c>
      <c r="B51" s="51" t="s">
        <v>275</v>
      </c>
    </row>
    <row r="52" spans="1:2">
      <c r="A52" s="51" t="s">
        <v>276</v>
      </c>
      <c r="B52" s="51" t="s">
        <v>277</v>
      </c>
    </row>
    <row r="53" spans="1:2">
      <c r="A53" s="51" t="s">
        <v>14</v>
      </c>
      <c r="B53" s="51" t="s">
        <v>278</v>
      </c>
    </row>
    <row r="54" spans="1:2">
      <c r="A54" s="52" t="s">
        <v>279</v>
      </c>
      <c r="B54" s="52" t="s">
        <v>279</v>
      </c>
    </row>
    <row r="55" spans="1:2">
      <c r="A55" s="49" t="s">
        <v>280</v>
      </c>
      <c r="B55" s="49" t="s">
        <v>281</v>
      </c>
    </row>
    <row r="56" spans="1:2">
      <c r="A56" s="52" t="s">
        <v>282</v>
      </c>
      <c r="B56" s="52" t="s">
        <v>282</v>
      </c>
    </row>
    <row r="57" spans="1:2">
      <c r="A57" s="49" t="s">
        <v>283</v>
      </c>
      <c r="B57" s="49" t="s">
        <v>283</v>
      </c>
    </row>
    <row r="58" spans="1:2">
      <c r="A58" s="51" t="s">
        <v>284</v>
      </c>
      <c r="B58" s="51" t="s">
        <v>285</v>
      </c>
    </row>
    <row r="59" spans="1:2">
      <c r="A59" s="49" t="s">
        <v>286</v>
      </c>
      <c r="B59" s="49" t="s">
        <v>287</v>
      </c>
    </row>
    <row r="60" spans="1:2">
      <c r="A60" s="50" t="s">
        <v>288</v>
      </c>
      <c r="B60" s="50" t="s">
        <v>289</v>
      </c>
    </row>
    <row r="61" spans="1:2">
      <c r="A61" s="50" t="s">
        <v>290</v>
      </c>
      <c r="B61" s="50" t="s">
        <v>291</v>
      </c>
    </row>
    <row r="62" spans="1:2">
      <c r="A62" s="51" t="s">
        <v>292</v>
      </c>
      <c r="B62" s="51" t="s">
        <v>293</v>
      </c>
    </row>
    <row r="63" spans="1:2">
      <c r="A63" s="52" t="s">
        <v>294</v>
      </c>
      <c r="B63" s="52" t="s">
        <v>294</v>
      </c>
    </row>
    <row r="64" spans="1:2">
      <c r="A64" s="50" t="s">
        <v>295</v>
      </c>
      <c r="B64" s="50" t="s">
        <v>296</v>
      </c>
    </row>
    <row r="65" spans="1:2">
      <c r="A65" s="52" t="s">
        <v>297</v>
      </c>
      <c r="B65" s="52" t="s">
        <v>297</v>
      </c>
    </row>
    <row r="66" spans="1:2">
      <c r="A66" s="51" t="s">
        <v>298</v>
      </c>
      <c r="B66" s="51" t="s">
        <v>298</v>
      </c>
    </row>
    <row r="67" spans="1:2">
      <c r="A67" s="51" t="s">
        <v>299</v>
      </c>
      <c r="B67" s="51" t="s">
        <v>300</v>
      </c>
    </row>
    <row r="68" spans="1:2">
      <c r="A68" s="51" t="s">
        <v>301</v>
      </c>
      <c r="B68" s="51" t="s">
        <v>302</v>
      </c>
    </row>
    <row r="69" spans="1:2">
      <c r="A69" s="51" t="s">
        <v>303</v>
      </c>
      <c r="B69" s="51" t="s">
        <v>304</v>
      </c>
    </row>
    <row r="70" spans="1:2">
      <c r="A70" s="52" t="s">
        <v>305</v>
      </c>
      <c r="B70" s="52" t="s">
        <v>305</v>
      </c>
    </row>
    <row r="71" spans="1:2">
      <c r="A71" s="52" t="s">
        <v>306</v>
      </c>
      <c r="B71" s="52" t="s">
        <v>307</v>
      </c>
    </row>
    <row r="72" spans="1:2">
      <c r="A72" s="51" t="s">
        <v>85</v>
      </c>
      <c r="B72" s="51" t="s">
        <v>308</v>
      </c>
    </row>
    <row r="73" spans="1:2">
      <c r="A73" s="52" t="s">
        <v>309</v>
      </c>
      <c r="B73" s="52" t="s">
        <v>309</v>
      </c>
    </row>
    <row r="74" spans="1:2">
      <c r="A74" s="52" t="s">
        <v>310</v>
      </c>
      <c r="B74" s="52" t="s">
        <v>310</v>
      </c>
    </row>
    <row r="75" spans="1:2">
      <c r="A75" s="52" t="s">
        <v>311</v>
      </c>
      <c r="B75" s="52" t="s">
        <v>311</v>
      </c>
    </row>
    <row r="76" spans="1:2">
      <c r="A76" s="54" t="s">
        <v>312</v>
      </c>
      <c r="B76" s="54" t="s">
        <v>313</v>
      </c>
    </row>
    <row r="77" spans="1:2">
      <c r="A77" s="51" t="s">
        <v>314</v>
      </c>
      <c r="B77" s="51" t="s">
        <v>315</v>
      </c>
    </row>
    <row r="78" spans="1:2">
      <c r="A78" s="49" t="s">
        <v>316</v>
      </c>
      <c r="B78" s="49" t="s">
        <v>316</v>
      </c>
    </row>
    <row r="79" spans="1:2">
      <c r="A79" s="52" t="s">
        <v>317</v>
      </c>
      <c r="B79" s="52" t="s">
        <v>317</v>
      </c>
    </row>
    <row r="80" spans="1:2">
      <c r="A80" s="49" t="s">
        <v>318</v>
      </c>
      <c r="B80" s="49" t="s">
        <v>319</v>
      </c>
    </row>
    <row r="81" spans="1:2">
      <c r="A81" s="52" t="s">
        <v>61</v>
      </c>
      <c r="B81" s="52" t="s">
        <v>61</v>
      </c>
    </row>
    <row r="82" spans="1:2">
      <c r="A82" s="52" t="s">
        <v>93</v>
      </c>
      <c r="B82" s="52" t="s">
        <v>93</v>
      </c>
    </row>
    <row r="83" spans="1:2">
      <c r="A83" s="51" t="s">
        <v>64</v>
      </c>
      <c r="B83" s="51" t="s">
        <v>320</v>
      </c>
    </row>
    <row r="84" spans="1:2">
      <c r="A84" s="49" t="s">
        <v>321</v>
      </c>
      <c r="B84" s="51" t="s">
        <v>322</v>
      </c>
    </row>
    <row r="85" spans="1:2">
      <c r="A85" s="51" t="s">
        <v>42</v>
      </c>
      <c r="B85" s="51" t="s">
        <v>323</v>
      </c>
    </row>
    <row r="86" spans="1:2">
      <c r="A86" s="51" t="s">
        <v>324</v>
      </c>
      <c r="B86" s="51" t="s">
        <v>325</v>
      </c>
    </row>
    <row r="87" spans="1:2">
      <c r="A87" s="51" t="s">
        <v>326</v>
      </c>
      <c r="B87" s="51" t="s">
        <v>327</v>
      </c>
    </row>
    <row r="88" spans="1:2">
      <c r="A88" s="49" t="s">
        <v>328</v>
      </c>
      <c r="B88" s="49" t="s">
        <v>328</v>
      </c>
    </row>
    <row r="89" spans="1:2">
      <c r="A89" s="49" t="s">
        <v>48</v>
      </c>
      <c r="B89" s="51" t="s">
        <v>329</v>
      </c>
    </row>
    <row r="90" spans="1:2">
      <c r="A90" s="51" t="s">
        <v>330</v>
      </c>
      <c r="B90" s="51" t="s">
        <v>331</v>
      </c>
    </row>
    <row r="91" spans="1:2">
      <c r="A91" s="51" t="s">
        <v>332</v>
      </c>
      <c r="B91" s="51" t="s">
        <v>333</v>
      </c>
    </row>
    <row r="92" spans="1:2">
      <c r="A92" s="49" t="s">
        <v>334</v>
      </c>
      <c r="B92" s="51" t="s">
        <v>335</v>
      </c>
    </row>
    <row r="93" spans="1:2">
      <c r="A93" s="51" t="s">
        <v>336</v>
      </c>
      <c r="B93" s="51" t="s">
        <v>337</v>
      </c>
    </row>
    <row r="94" spans="1:2">
      <c r="A94" s="52" t="s">
        <v>338</v>
      </c>
      <c r="B94" s="52" t="s">
        <v>338</v>
      </c>
    </row>
    <row r="95" spans="1:2">
      <c r="A95" s="52" t="s">
        <v>339</v>
      </c>
      <c r="B95" s="52" t="s">
        <v>339</v>
      </c>
    </row>
    <row r="96" spans="1:2">
      <c r="A96" s="51" t="s">
        <v>340</v>
      </c>
      <c r="B96" s="51" t="s">
        <v>341</v>
      </c>
    </row>
    <row r="97" spans="1:2">
      <c r="A97" s="51" t="s">
        <v>342</v>
      </c>
      <c r="B97" s="51" t="s">
        <v>343</v>
      </c>
    </row>
    <row r="98" spans="1:2">
      <c r="A98" s="50" t="s">
        <v>344</v>
      </c>
      <c r="B98" s="50" t="s">
        <v>345</v>
      </c>
    </row>
    <row r="99" spans="1:2">
      <c r="A99" s="54" t="s">
        <v>109</v>
      </c>
      <c r="B99" s="54" t="s">
        <v>346</v>
      </c>
    </row>
    <row r="100" spans="1:2">
      <c r="A100" s="51" t="s">
        <v>347</v>
      </c>
      <c r="B100" s="51" t="s">
        <v>348</v>
      </c>
    </row>
    <row r="101" spans="1:2">
      <c r="A101" s="49" t="s">
        <v>349</v>
      </c>
      <c r="B101" s="51" t="s">
        <v>350</v>
      </c>
    </row>
    <row r="102" spans="1:2">
      <c r="A102" s="51" t="s">
        <v>351</v>
      </c>
      <c r="B102" s="51" t="s">
        <v>350</v>
      </c>
    </row>
    <row r="103" spans="1:2">
      <c r="A103" s="52" t="s">
        <v>352</v>
      </c>
      <c r="B103" s="52" t="s">
        <v>352</v>
      </c>
    </row>
    <row r="104" spans="1:2">
      <c r="A104" s="51" t="s">
        <v>122</v>
      </c>
      <c r="B104" s="51" t="s">
        <v>353</v>
      </c>
    </row>
    <row r="105" spans="1:2">
      <c r="A105" s="49" t="s">
        <v>354</v>
      </c>
      <c r="B105" s="49" t="s">
        <v>355</v>
      </c>
    </row>
    <row r="106" spans="1:2">
      <c r="A106" s="51" t="s">
        <v>128</v>
      </c>
      <c r="B106" s="51" t="s">
        <v>356</v>
      </c>
    </row>
    <row r="107" spans="1:2">
      <c r="A107" s="50" t="s">
        <v>357</v>
      </c>
      <c r="B107" s="50" t="s">
        <v>357</v>
      </c>
    </row>
    <row r="108" spans="1:2">
      <c r="A108" s="52" t="s">
        <v>358</v>
      </c>
      <c r="B108" s="52" t="s">
        <v>358</v>
      </c>
    </row>
    <row r="109" spans="1:2">
      <c r="A109" s="52" t="s">
        <v>359</v>
      </c>
      <c r="B109" s="52" t="s">
        <v>359</v>
      </c>
    </row>
    <row r="110" spans="1:2">
      <c r="A110" s="54" t="s">
        <v>360</v>
      </c>
      <c r="B110" s="54" t="s">
        <v>361</v>
      </c>
    </row>
    <row r="111" spans="1:2">
      <c r="A111" s="49" t="s">
        <v>362</v>
      </c>
      <c r="B111" s="49" t="s">
        <v>363</v>
      </c>
    </row>
    <row r="112" spans="1:2">
      <c r="A112" s="54" t="s">
        <v>364</v>
      </c>
      <c r="B112" s="54" t="s">
        <v>365</v>
      </c>
    </row>
    <row r="113" spans="1:2">
      <c r="A113" s="52" t="s">
        <v>366</v>
      </c>
      <c r="B113" s="52" t="s">
        <v>367</v>
      </c>
    </row>
    <row r="114" spans="1:2">
      <c r="A114" s="51" t="s">
        <v>368</v>
      </c>
      <c r="B114" s="51" t="s">
        <v>363</v>
      </c>
    </row>
    <row r="115" spans="1:2">
      <c r="A115" s="52" t="s">
        <v>369</v>
      </c>
      <c r="B115" s="52" t="s">
        <v>369</v>
      </c>
    </row>
    <row r="116" spans="1:2">
      <c r="A116" s="52" t="s">
        <v>370</v>
      </c>
      <c r="B116" s="52" t="s">
        <v>370</v>
      </c>
    </row>
    <row r="117" spans="1:2">
      <c r="A117" s="52" t="s">
        <v>371</v>
      </c>
      <c r="B117" s="52" t="s">
        <v>371</v>
      </c>
    </row>
    <row r="118" spans="1:2">
      <c r="A118" s="49" t="s">
        <v>372</v>
      </c>
      <c r="B118" s="49" t="s">
        <v>372</v>
      </c>
    </row>
    <row r="119" spans="1:2">
      <c r="A119" s="51" t="s">
        <v>373</v>
      </c>
      <c r="B119" s="51" t="s">
        <v>374</v>
      </c>
    </row>
    <row r="120" spans="1:2">
      <c r="A120" s="52" t="s">
        <v>375</v>
      </c>
      <c r="B120" s="52" t="s">
        <v>375</v>
      </c>
    </row>
    <row r="121" spans="1:2">
      <c r="A121" s="51" t="s">
        <v>376</v>
      </c>
      <c r="B121" s="51" t="s">
        <v>377</v>
      </c>
    </row>
    <row r="122" spans="1:2">
      <c r="A122" s="52" t="s">
        <v>378</v>
      </c>
      <c r="B122" s="52" t="s">
        <v>378</v>
      </c>
    </row>
    <row r="123" spans="1:2">
      <c r="A123" s="51" t="s">
        <v>37</v>
      </c>
      <c r="B123" s="51" t="s">
        <v>379</v>
      </c>
    </row>
    <row r="124" spans="1:2">
      <c r="A124" s="51" t="s">
        <v>380</v>
      </c>
      <c r="B124" s="51" t="s">
        <v>381</v>
      </c>
    </row>
    <row r="125" spans="1:2">
      <c r="A125" s="51" t="s">
        <v>382</v>
      </c>
      <c r="B125" s="51" t="s">
        <v>383</v>
      </c>
    </row>
    <row r="126" spans="1:2">
      <c r="A126" s="54" t="s">
        <v>384</v>
      </c>
      <c r="B126" s="54" t="s">
        <v>385</v>
      </c>
    </row>
    <row r="127" spans="1:2">
      <c r="A127" s="52" t="s">
        <v>386</v>
      </c>
      <c r="B127" s="52" t="s">
        <v>386</v>
      </c>
    </row>
    <row r="128" spans="1:2">
      <c r="A128" s="51" t="s">
        <v>387</v>
      </c>
      <c r="B128" s="51" t="s">
        <v>388</v>
      </c>
    </row>
    <row r="129" spans="1:2">
      <c r="A129" s="51" t="s">
        <v>389</v>
      </c>
      <c r="B129" s="51" t="s">
        <v>390</v>
      </c>
    </row>
    <row r="130" spans="1:2">
      <c r="A130" s="49" t="s">
        <v>391</v>
      </c>
      <c r="B130" s="49" t="s">
        <v>392</v>
      </c>
    </row>
    <row r="131" spans="1:2">
      <c r="A131" s="49" t="s">
        <v>393</v>
      </c>
      <c r="B131" s="49" t="s">
        <v>393</v>
      </c>
    </row>
    <row r="132" spans="1:2">
      <c r="A132" s="51" t="s">
        <v>96</v>
      </c>
      <c r="B132" s="51" t="s">
        <v>96</v>
      </c>
    </row>
    <row r="133" spans="1:2">
      <c r="A133" s="52" t="s">
        <v>125</v>
      </c>
      <c r="B133" s="52" t="s">
        <v>394</v>
      </c>
    </row>
    <row r="134" spans="1:2">
      <c r="A134" s="49" t="s">
        <v>395</v>
      </c>
      <c r="B134" s="49" t="s">
        <v>395</v>
      </c>
    </row>
    <row r="135" spans="1:2">
      <c r="A135" s="54" t="s">
        <v>396</v>
      </c>
      <c r="B135" s="54" t="s">
        <v>397</v>
      </c>
    </row>
    <row r="136" spans="1:2">
      <c r="A136" s="49" t="s">
        <v>398</v>
      </c>
      <c r="B136" s="49" t="s">
        <v>398</v>
      </c>
    </row>
    <row r="137" spans="1:2">
      <c r="A137" s="54" t="s">
        <v>399</v>
      </c>
      <c r="B137" s="54" t="s">
        <v>399</v>
      </c>
    </row>
    <row r="138" spans="1:2">
      <c r="A138" s="54" t="s">
        <v>400</v>
      </c>
      <c r="B138" s="54" t="s">
        <v>400</v>
      </c>
    </row>
    <row r="139" spans="1:2">
      <c r="A139" s="49" t="s">
        <v>400</v>
      </c>
      <c r="B139" s="49" t="s">
        <v>400</v>
      </c>
    </row>
    <row r="140" spans="1:2">
      <c r="A140" s="54" t="s">
        <v>401</v>
      </c>
      <c r="B140" s="54" t="s">
        <v>401</v>
      </c>
    </row>
    <row r="141" spans="1:2">
      <c r="A141" s="49" t="s">
        <v>401</v>
      </c>
      <c r="B141" s="49" t="s">
        <v>401</v>
      </c>
    </row>
    <row r="142" spans="1:2">
      <c r="A142" s="51" t="s">
        <v>54</v>
      </c>
      <c r="B142" s="51" t="s">
        <v>402</v>
      </c>
    </row>
    <row r="143" spans="1:2">
      <c r="A143" s="49" t="s">
        <v>403</v>
      </c>
      <c r="B143" s="49" t="s">
        <v>403</v>
      </c>
    </row>
    <row r="144" spans="1:2">
      <c r="A144" s="49" t="s">
        <v>404</v>
      </c>
      <c r="B144" s="51" t="s">
        <v>405</v>
      </c>
    </row>
    <row r="145" spans="1:2">
      <c r="A145" s="49" t="s">
        <v>406</v>
      </c>
      <c r="B145" s="49" t="s">
        <v>406</v>
      </c>
    </row>
    <row r="146" spans="1:2">
      <c r="A146" s="52" t="s">
        <v>407</v>
      </c>
      <c r="B146" s="52" t="s">
        <v>407</v>
      </c>
    </row>
    <row r="147" spans="1:2">
      <c r="A147" s="52" t="s">
        <v>408</v>
      </c>
      <c r="B147" s="52" t="s">
        <v>409</v>
      </c>
    </row>
    <row r="148" spans="1:2">
      <c r="A148" s="52" t="s">
        <v>410</v>
      </c>
      <c r="B148" s="52" t="s">
        <v>410</v>
      </c>
    </row>
    <row r="149" spans="1:2">
      <c r="A149" s="52" t="s">
        <v>411</v>
      </c>
      <c r="B149" s="52" t="s">
        <v>411</v>
      </c>
    </row>
    <row r="150" spans="1:2">
      <c r="A150" s="49" t="s">
        <v>411</v>
      </c>
      <c r="B150" s="49" t="s">
        <v>411</v>
      </c>
    </row>
    <row r="151" spans="1:2">
      <c r="A151" s="54" t="s">
        <v>412</v>
      </c>
      <c r="B151" s="54" t="s">
        <v>413</v>
      </c>
    </row>
    <row r="152" spans="1:2">
      <c r="A152" s="52" t="s">
        <v>414</v>
      </c>
      <c r="B152" s="52" t="s">
        <v>415</v>
      </c>
    </row>
    <row r="153" spans="1:2">
      <c r="A153" s="51" t="s">
        <v>416</v>
      </c>
      <c r="B153" s="51" t="s">
        <v>417</v>
      </c>
    </row>
    <row r="154" spans="1:2">
      <c r="A154" s="51" t="s">
        <v>418</v>
      </c>
      <c r="B154" s="51" t="s">
        <v>418</v>
      </c>
    </row>
    <row r="155" spans="1:2">
      <c r="A155" s="51" t="s">
        <v>419</v>
      </c>
      <c r="B155" s="51" t="s">
        <v>420</v>
      </c>
    </row>
    <row r="156" spans="1:2">
      <c r="A156" s="49" t="s">
        <v>421</v>
      </c>
      <c r="B156" s="49" t="s">
        <v>421</v>
      </c>
    </row>
    <row r="157" spans="1:2">
      <c r="A157" s="50" t="s">
        <v>422</v>
      </c>
      <c r="B157" s="50" t="s">
        <v>423</v>
      </c>
    </row>
    <row r="158" spans="1:2">
      <c r="A158" s="51" t="s">
        <v>424</v>
      </c>
      <c r="B158" s="51" t="s">
        <v>425</v>
      </c>
    </row>
    <row r="159" spans="1:2">
      <c r="A159" s="51" t="s">
        <v>426</v>
      </c>
      <c r="B159" s="51" t="s">
        <v>427</v>
      </c>
    </row>
    <row r="160" spans="1:2">
      <c r="A160" s="41" t="s">
        <v>428</v>
      </c>
      <c r="B160" s="41" t="s">
        <v>429</v>
      </c>
    </row>
    <row r="161" spans="1:2">
      <c r="A161" s="51" t="s">
        <v>430</v>
      </c>
      <c r="B161" s="51" t="s">
        <v>431</v>
      </c>
    </row>
    <row r="162" spans="1:2">
      <c r="A162" s="49" t="s">
        <v>430</v>
      </c>
      <c r="B162" s="49" t="s">
        <v>430</v>
      </c>
    </row>
    <row r="163" spans="1:2">
      <c r="A163" s="52" t="s">
        <v>432</v>
      </c>
      <c r="B163" s="52" t="s">
        <v>432</v>
      </c>
    </row>
    <row r="164" spans="1:2">
      <c r="A164" s="41" t="s">
        <v>433</v>
      </c>
      <c r="B164" s="41" t="s">
        <v>434</v>
      </c>
    </row>
    <row r="165" spans="1:2">
      <c r="A165" s="41" t="s">
        <v>435</v>
      </c>
      <c r="B165" s="41" t="s">
        <v>435</v>
      </c>
    </row>
    <row r="166" spans="1:2">
      <c r="A166" s="51" t="s">
        <v>436</v>
      </c>
      <c r="B166" s="51" t="s">
        <v>437</v>
      </c>
    </row>
    <row r="167" spans="1:2">
      <c r="A167" s="50" t="s">
        <v>438</v>
      </c>
      <c r="B167" s="50" t="s">
        <v>439</v>
      </c>
    </row>
    <row r="168" spans="1:2">
      <c r="A168" s="51" t="s">
        <v>440</v>
      </c>
      <c r="B168" s="51" t="s">
        <v>441</v>
      </c>
    </row>
    <row r="169" spans="1:2">
      <c r="A169" s="49" t="s">
        <v>442</v>
      </c>
      <c r="B169" s="49" t="s">
        <v>442</v>
      </c>
    </row>
    <row r="170" spans="1:2">
      <c r="A170" s="51" t="s">
        <v>443</v>
      </c>
      <c r="B170" s="51" t="s">
        <v>444</v>
      </c>
    </row>
    <row r="171" spans="1:2">
      <c r="A171" s="50" t="s">
        <v>445</v>
      </c>
      <c r="B171" s="50" t="s">
        <v>445</v>
      </c>
    </row>
    <row r="172" spans="1:2">
      <c r="A172" s="51" t="s">
        <v>51</v>
      </c>
      <c r="B172" s="51" t="s">
        <v>446</v>
      </c>
    </row>
    <row r="173" spans="1:2">
      <c r="A173" s="51" t="s">
        <v>447</v>
      </c>
      <c r="B173" s="51" t="s">
        <v>448</v>
      </c>
    </row>
    <row r="174" spans="1:2">
      <c r="A174" s="49" t="s">
        <v>447</v>
      </c>
      <c r="B174" s="49" t="s">
        <v>448</v>
      </c>
    </row>
    <row r="175" spans="1:2">
      <c r="A175" s="52" t="s">
        <v>449</v>
      </c>
      <c r="B175" s="52" t="s">
        <v>449</v>
      </c>
    </row>
    <row r="176" spans="1:2">
      <c r="A176" s="49" t="s">
        <v>450</v>
      </c>
      <c r="B176" s="49" t="s">
        <v>451</v>
      </c>
    </row>
    <row r="177" spans="1:2">
      <c r="A177" s="49" t="s">
        <v>450</v>
      </c>
      <c r="B177" s="49" t="s">
        <v>450</v>
      </c>
    </row>
    <row r="178" spans="1:2">
      <c r="A178" s="51" t="s">
        <v>452</v>
      </c>
      <c r="B178" s="51" t="s">
        <v>453</v>
      </c>
    </row>
    <row r="179" spans="1:2">
      <c r="A179" s="49" t="s">
        <v>454</v>
      </c>
      <c r="B179" s="49" t="s">
        <v>454</v>
      </c>
    </row>
    <row r="180" spans="1:2">
      <c r="A180" s="51" t="s">
        <v>58</v>
      </c>
      <c r="B180" s="51" t="s">
        <v>455</v>
      </c>
    </row>
    <row r="181" spans="1:2">
      <c r="A181" s="54" t="s">
        <v>456</v>
      </c>
      <c r="B181" s="54" t="s">
        <v>457</v>
      </c>
    </row>
    <row r="182" spans="1:2">
      <c r="A182" s="41" t="s">
        <v>458</v>
      </c>
      <c r="B182" s="41" t="s">
        <v>459</v>
      </c>
    </row>
    <row r="183" spans="1:2">
      <c r="A183" s="41" t="s">
        <v>460</v>
      </c>
      <c r="B183" s="41" t="s">
        <v>461</v>
      </c>
    </row>
    <row r="184" spans="1:2">
      <c r="A184" s="51" t="s">
        <v>80</v>
      </c>
      <c r="B184" s="51" t="s">
        <v>462</v>
      </c>
    </row>
    <row r="185" spans="1:2">
      <c r="A185" s="50" t="s">
        <v>25</v>
      </c>
      <c r="B185" s="50" t="s">
        <v>463</v>
      </c>
    </row>
    <row r="186" spans="1:2">
      <c r="A186" s="51" t="s">
        <v>77</v>
      </c>
      <c r="B186" s="51" t="s">
        <v>464</v>
      </c>
    </row>
    <row r="187" spans="1:2">
      <c r="A187" s="50" t="s">
        <v>465</v>
      </c>
      <c r="B187" s="50" t="s">
        <v>466</v>
      </c>
    </row>
    <row r="188" spans="1:2">
      <c r="A188" s="51" t="s">
        <v>467</v>
      </c>
      <c r="B188" s="51" t="s">
        <v>468</v>
      </c>
    </row>
    <row r="189" spans="1:2">
      <c r="A189" s="51" t="s">
        <v>469</v>
      </c>
      <c r="B189" s="51" t="s">
        <v>470</v>
      </c>
    </row>
    <row r="190" spans="1:2">
      <c r="A190" s="52" t="s">
        <v>471</v>
      </c>
      <c r="B190" s="52" t="s">
        <v>471</v>
      </c>
    </row>
    <row r="191" spans="1:2">
      <c r="A191" s="51" t="s">
        <v>90</v>
      </c>
      <c r="B191" s="51" t="s">
        <v>472</v>
      </c>
    </row>
    <row r="192" spans="1:2">
      <c r="A192" s="51" t="s">
        <v>473</v>
      </c>
      <c r="B192" s="51" t="s">
        <v>473</v>
      </c>
    </row>
    <row r="193" spans="1:2">
      <c r="A193" s="51" t="s">
        <v>474</v>
      </c>
      <c r="B193" s="51" t="s">
        <v>475</v>
      </c>
    </row>
    <row r="194" spans="1:2">
      <c r="A194" s="51" t="s">
        <v>476</v>
      </c>
      <c r="B194" s="51" t="s">
        <v>477</v>
      </c>
    </row>
    <row r="195" spans="1:2">
      <c r="A195" s="54" t="s">
        <v>112</v>
      </c>
      <c r="B195" s="54" t="s">
        <v>478</v>
      </c>
    </row>
    <row r="196" spans="1:2">
      <c r="A196" s="49" t="s">
        <v>479</v>
      </c>
      <c r="B196" s="49" t="s">
        <v>479</v>
      </c>
    </row>
    <row r="197" spans="1:2">
      <c r="A197" s="41" t="s">
        <v>480</v>
      </c>
      <c r="B197" s="41" t="s">
        <v>480</v>
      </c>
    </row>
    <row r="198" spans="1:2">
      <c r="A198" s="50" t="s">
        <v>481</v>
      </c>
      <c r="B198" s="50" t="s">
        <v>481</v>
      </c>
    </row>
    <row r="199" spans="1:2">
      <c r="A199" s="54" t="s">
        <v>482</v>
      </c>
      <c r="B199" s="54" t="s">
        <v>483</v>
      </c>
    </row>
    <row r="200" spans="1:2">
      <c r="A200" s="51" t="s">
        <v>484</v>
      </c>
      <c r="B200" s="51" t="s">
        <v>485</v>
      </c>
    </row>
    <row r="201" spans="1:2">
      <c r="A201" s="51" t="s">
        <v>486</v>
      </c>
      <c r="B201" s="51" t="s">
        <v>487</v>
      </c>
    </row>
    <row r="202" spans="1:2">
      <c r="A202" s="51" t="s">
        <v>488</v>
      </c>
      <c r="B202" s="51" t="s">
        <v>489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497"/>
  <sheetViews>
    <sheetView workbookViewId="0">
      <selection activeCell="A2" sqref="A2:B497"/>
    </sheetView>
  </sheetViews>
  <sheetFormatPr defaultRowHeight="12.75"/>
  <cols>
    <col min="1" max="2" width="14.28515625" style="51" bestFit="1" customWidth="1"/>
    <col min="3" max="16384" width="9.140625" style="49"/>
  </cols>
  <sheetData>
    <row r="1" spans="1:2">
      <c r="A1" s="51" t="s">
        <v>490</v>
      </c>
      <c r="B1" s="51" t="s">
        <v>491</v>
      </c>
    </row>
    <row r="2" spans="1:2">
      <c r="A2" s="51" t="s">
        <v>492</v>
      </c>
      <c r="B2" s="51" t="s">
        <v>493</v>
      </c>
    </row>
    <row r="3" spans="1:2">
      <c r="A3" s="50" t="s">
        <v>494</v>
      </c>
      <c r="B3" s="50" t="s">
        <v>494</v>
      </c>
    </row>
    <row r="4" spans="1:2">
      <c r="A4" s="49" t="s">
        <v>495</v>
      </c>
      <c r="B4" s="49" t="s">
        <v>495</v>
      </c>
    </row>
    <row r="5" spans="1:2">
      <c r="A5" s="49" t="s">
        <v>496</v>
      </c>
      <c r="B5" s="49" t="s">
        <v>497</v>
      </c>
    </row>
    <row r="6" spans="1:2">
      <c r="A6" s="52" t="s">
        <v>498</v>
      </c>
      <c r="B6" s="52" t="s">
        <v>498</v>
      </c>
    </row>
    <row r="7" spans="1:2">
      <c r="A7" s="53" t="s">
        <v>499</v>
      </c>
      <c r="B7" s="53" t="s">
        <v>500</v>
      </c>
    </row>
    <row r="8" spans="1:2">
      <c r="A8" s="49" t="s">
        <v>501</v>
      </c>
      <c r="B8" s="49" t="s">
        <v>502</v>
      </c>
    </row>
    <row r="9" spans="1:2">
      <c r="A9" s="51" t="s">
        <v>503</v>
      </c>
      <c r="B9" s="51" t="s">
        <v>504</v>
      </c>
    </row>
    <row r="10" spans="1:2">
      <c r="A10" s="51" t="s">
        <v>505</v>
      </c>
      <c r="B10" s="51" t="s">
        <v>506</v>
      </c>
    </row>
    <row r="11" spans="1:2">
      <c r="A11" s="49" t="s">
        <v>507</v>
      </c>
      <c r="B11" s="49" t="s">
        <v>508</v>
      </c>
    </row>
    <row r="12" spans="1:2">
      <c r="A12" s="54" t="s">
        <v>509</v>
      </c>
      <c r="B12" s="54" t="s">
        <v>509</v>
      </c>
    </row>
    <row r="13" spans="1:2">
      <c r="A13" s="52" t="s">
        <v>41</v>
      </c>
      <c r="B13" s="52" t="s">
        <v>510</v>
      </c>
    </row>
    <row r="14" spans="1:2">
      <c r="A14" s="54" t="s">
        <v>41</v>
      </c>
      <c r="B14" s="54" t="s">
        <v>510</v>
      </c>
    </row>
    <row r="15" spans="1:2">
      <c r="A15" s="50" t="s">
        <v>82</v>
      </c>
      <c r="B15" s="50" t="s">
        <v>511</v>
      </c>
    </row>
    <row r="16" spans="1:2">
      <c r="A16" s="54" t="s">
        <v>512</v>
      </c>
      <c r="B16" s="54" t="s">
        <v>513</v>
      </c>
    </row>
    <row r="17" spans="1:2">
      <c r="A17" s="51" t="s">
        <v>84</v>
      </c>
      <c r="B17" s="51" t="s">
        <v>514</v>
      </c>
    </row>
    <row r="18" spans="1:2">
      <c r="A18" s="50" t="s">
        <v>515</v>
      </c>
      <c r="B18" s="50" t="s">
        <v>516</v>
      </c>
    </row>
    <row r="19" spans="1:2">
      <c r="A19" s="50" t="s">
        <v>517</v>
      </c>
      <c r="B19" s="50" t="s">
        <v>518</v>
      </c>
    </row>
    <row r="20" spans="1:2">
      <c r="A20" s="39" t="s">
        <v>519</v>
      </c>
      <c r="B20" s="39" t="s">
        <v>520</v>
      </c>
    </row>
    <row r="21" spans="1:2">
      <c r="A21" s="54" t="s">
        <v>521</v>
      </c>
      <c r="B21" s="54" t="s">
        <v>522</v>
      </c>
    </row>
    <row r="22" spans="1:2">
      <c r="A22" s="54" t="s">
        <v>523</v>
      </c>
      <c r="B22" s="54" t="s">
        <v>524</v>
      </c>
    </row>
    <row r="23" spans="1:2">
      <c r="A23" s="49" t="s">
        <v>53</v>
      </c>
      <c r="B23" s="49" t="s">
        <v>525</v>
      </c>
    </row>
    <row r="24" spans="1:2">
      <c r="A24" s="52" t="s">
        <v>526</v>
      </c>
      <c r="B24" s="52" t="s">
        <v>526</v>
      </c>
    </row>
    <row r="25" spans="1:2">
      <c r="A25" s="51" t="s">
        <v>527</v>
      </c>
      <c r="B25" s="51" t="s">
        <v>528</v>
      </c>
    </row>
    <row r="26" spans="1:2">
      <c r="A26" s="54" t="s">
        <v>529</v>
      </c>
      <c r="B26" s="54" t="s">
        <v>530</v>
      </c>
    </row>
    <row r="27" spans="1:2">
      <c r="A27" s="50" t="s">
        <v>531</v>
      </c>
      <c r="B27" s="50" t="s">
        <v>532</v>
      </c>
    </row>
    <row r="28" spans="1:2">
      <c r="A28" s="50" t="s">
        <v>533</v>
      </c>
      <c r="B28" s="50" t="s">
        <v>534</v>
      </c>
    </row>
    <row r="29" spans="1:2">
      <c r="A29" s="49" t="s">
        <v>535</v>
      </c>
      <c r="B29" s="49" t="s">
        <v>536</v>
      </c>
    </row>
    <row r="30" spans="1:2">
      <c r="A30" s="49" t="s">
        <v>537</v>
      </c>
      <c r="B30" s="49" t="s">
        <v>538</v>
      </c>
    </row>
    <row r="31" spans="1:2">
      <c r="A31" s="52" t="s">
        <v>539</v>
      </c>
      <c r="B31" s="52" t="s">
        <v>539</v>
      </c>
    </row>
    <row r="32" spans="1:2">
      <c r="A32" s="50" t="s">
        <v>540</v>
      </c>
      <c r="B32" s="50" t="s">
        <v>541</v>
      </c>
    </row>
    <row r="33" spans="1:2">
      <c r="A33" s="54" t="s">
        <v>542</v>
      </c>
      <c r="B33" s="54" t="s">
        <v>543</v>
      </c>
    </row>
    <row r="34" spans="1:2">
      <c r="A34" s="52" t="s">
        <v>544</v>
      </c>
      <c r="B34" s="52" t="s">
        <v>545</v>
      </c>
    </row>
    <row r="35" spans="1:2">
      <c r="A35" s="54" t="s">
        <v>546</v>
      </c>
      <c r="B35" s="54" t="s">
        <v>547</v>
      </c>
    </row>
    <row r="36" spans="1:2">
      <c r="A36" s="51" t="s">
        <v>548</v>
      </c>
      <c r="B36" s="51" t="s">
        <v>549</v>
      </c>
    </row>
    <row r="37" spans="1:2">
      <c r="A37" s="54" t="s">
        <v>550</v>
      </c>
      <c r="B37" s="54" t="s">
        <v>551</v>
      </c>
    </row>
    <row r="38" spans="1:2">
      <c r="A38" s="53" t="s">
        <v>552</v>
      </c>
      <c r="B38" s="53" t="s">
        <v>553</v>
      </c>
    </row>
    <row r="39" spans="1:2">
      <c r="A39" s="54" t="s">
        <v>554</v>
      </c>
      <c r="B39" s="54" t="s">
        <v>555</v>
      </c>
    </row>
    <row r="40" spans="1:2">
      <c r="A40" s="39" t="s">
        <v>556</v>
      </c>
      <c r="B40" s="39" t="s">
        <v>557</v>
      </c>
    </row>
    <row r="41" spans="1:2">
      <c r="A41" s="39" t="s">
        <v>558</v>
      </c>
      <c r="B41" s="39" t="s">
        <v>559</v>
      </c>
    </row>
    <row r="42" spans="1:2">
      <c r="A42" s="49" t="s">
        <v>560</v>
      </c>
      <c r="B42" s="49" t="s">
        <v>561</v>
      </c>
    </row>
    <row r="43" spans="1:2">
      <c r="A43" s="50" t="s">
        <v>562</v>
      </c>
      <c r="B43" s="50" t="s">
        <v>563</v>
      </c>
    </row>
    <row r="44" spans="1:2">
      <c r="A44" s="51" t="s">
        <v>564</v>
      </c>
      <c r="B44" s="51" t="s">
        <v>565</v>
      </c>
    </row>
    <row r="45" spans="1:2">
      <c r="A45" s="51" t="s">
        <v>566</v>
      </c>
      <c r="B45" s="51" t="s">
        <v>567</v>
      </c>
    </row>
    <row r="46" spans="1:2">
      <c r="A46" s="50" t="s">
        <v>568</v>
      </c>
      <c r="B46" s="50" t="s">
        <v>568</v>
      </c>
    </row>
    <row r="47" spans="1:2">
      <c r="A47" s="54" t="s">
        <v>569</v>
      </c>
      <c r="B47" s="54" t="s">
        <v>570</v>
      </c>
    </row>
    <row r="48" spans="1:2">
      <c r="A48" s="52" t="s">
        <v>571</v>
      </c>
      <c r="B48" s="52" t="s">
        <v>571</v>
      </c>
    </row>
    <row r="49" spans="1:2">
      <c r="A49" s="50" t="s">
        <v>572</v>
      </c>
      <c r="B49" s="50" t="s">
        <v>572</v>
      </c>
    </row>
    <row r="50" spans="1:2">
      <c r="A50" s="52" t="s">
        <v>573</v>
      </c>
      <c r="B50" s="52" t="s">
        <v>573</v>
      </c>
    </row>
    <row r="51" spans="1:2">
      <c r="A51" s="54" t="s">
        <v>574</v>
      </c>
      <c r="B51" s="54" t="s">
        <v>575</v>
      </c>
    </row>
    <row r="52" spans="1:2">
      <c r="A52" s="51" t="s">
        <v>576</v>
      </c>
      <c r="B52" s="51" t="s">
        <v>577</v>
      </c>
    </row>
    <row r="53" spans="1:2">
      <c r="A53" s="50" t="s">
        <v>578</v>
      </c>
      <c r="B53" s="50" t="s">
        <v>579</v>
      </c>
    </row>
    <row r="54" spans="1:2">
      <c r="A54" s="51" t="s">
        <v>580</v>
      </c>
      <c r="B54" s="51" t="s">
        <v>581</v>
      </c>
    </row>
    <row r="55" spans="1:2">
      <c r="A55" s="51" t="s">
        <v>582</v>
      </c>
      <c r="B55" s="51" t="s">
        <v>583</v>
      </c>
    </row>
    <row r="56" spans="1:2">
      <c r="A56" s="50" t="s">
        <v>584</v>
      </c>
      <c r="B56" s="50" t="s">
        <v>585</v>
      </c>
    </row>
    <row r="57" spans="1:2">
      <c r="A57" s="54" t="s">
        <v>586</v>
      </c>
      <c r="B57" s="54" t="s">
        <v>587</v>
      </c>
    </row>
    <row r="58" spans="1:2">
      <c r="A58" s="49" t="s">
        <v>588</v>
      </c>
      <c r="B58" s="49" t="s">
        <v>588</v>
      </c>
    </row>
    <row r="59" spans="1:2">
      <c r="A59" s="54" t="s">
        <v>589</v>
      </c>
      <c r="B59" s="54" t="s">
        <v>590</v>
      </c>
    </row>
    <row r="60" spans="1:2">
      <c r="A60" s="52" t="s">
        <v>591</v>
      </c>
      <c r="B60" s="52" t="s">
        <v>591</v>
      </c>
    </row>
    <row r="61" spans="1:2">
      <c r="A61" s="54" t="s">
        <v>592</v>
      </c>
      <c r="B61" s="54" t="s">
        <v>593</v>
      </c>
    </row>
    <row r="62" spans="1:2">
      <c r="A62" s="50" t="s">
        <v>594</v>
      </c>
      <c r="B62" s="50" t="s">
        <v>595</v>
      </c>
    </row>
    <row r="63" spans="1:2">
      <c r="A63" s="49" t="s">
        <v>596</v>
      </c>
      <c r="B63" s="49" t="s">
        <v>597</v>
      </c>
    </row>
    <row r="64" spans="1:2">
      <c r="A64" s="49" t="s">
        <v>598</v>
      </c>
      <c r="B64" s="49" t="s">
        <v>598</v>
      </c>
    </row>
    <row r="65" spans="1:2">
      <c r="A65" s="53" t="s">
        <v>599</v>
      </c>
      <c r="B65" s="53" t="s">
        <v>600</v>
      </c>
    </row>
    <row r="66" spans="1:2">
      <c r="A66" s="50" t="s">
        <v>601</v>
      </c>
      <c r="B66" s="50" t="s">
        <v>602</v>
      </c>
    </row>
    <row r="67" spans="1:2">
      <c r="A67" s="49" t="s">
        <v>603</v>
      </c>
      <c r="B67" s="49" t="s">
        <v>604</v>
      </c>
    </row>
    <row r="68" spans="1:2">
      <c r="A68" s="51" t="s">
        <v>605</v>
      </c>
      <c r="B68" s="51" t="s">
        <v>606</v>
      </c>
    </row>
    <row r="69" spans="1:2">
      <c r="A69" s="50" t="s">
        <v>607</v>
      </c>
      <c r="B69" s="50" t="s">
        <v>607</v>
      </c>
    </row>
    <row r="70" spans="1:2">
      <c r="A70" s="54" t="s">
        <v>608</v>
      </c>
      <c r="B70" s="54" t="s">
        <v>609</v>
      </c>
    </row>
    <row r="71" spans="1:2">
      <c r="A71" s="52" t="s">
        <v>610</v>
      </c>
      <c r="B71" s="52" t="s">
        <v>611</v>
      </c>
    </row>
    <row r="72" spans="1:2">
      <c r="A72" s="50" t="s">
        <v>612</v>
      </c>
      <c r="B72" s="50" t="s">
        <v>613</v>
      </c>
    </row>
    <row r="73" spans="1:2">
      <c r="A73" s="52" t="s">
        <v>614</v>
      </c>
      <c r="B73" s="52" t="s">
        <v>614</v>
      </c>
    </row>
    <row r="74" spans="1:2">
      <c r="A74" s="39" t="s">
        <v>615</v>
      </c>
      <c r="B74" s="39" t="s">
        <v>616</v>
      </c>
    </row>
    <row r="75" spans="1:2">
      <c r="A75" s="51" t="s">
        <v>617</v>
      </c>
      <c r="B75" s="51" t="s">
        <v>618</v>
      </c>
    </row>
    <row r="76" spans="1:2">
      <c r="A76" s="39" t="s">
        <v>619</v>
      </c>
      <c r="B76" s="39" t="s">
        <v>620</v>
      </c>
    </row>
    <row r="77" spans="1:2">
      <c r="A77" s="51" t="s">
        <v>621</v>
      </c>
      <c r="B77" s="51" t="s">
        <v>622</v>
      </c>
    </row>
    <row r="78" spans="1:2">
      <c r="A78" s="39" t="s">
        <v>623</v>
      </c>
      <c r="B78" s="39" t="s">
        <v>624</v>
      </c>
    </row>
    <row r="79" spans="1:2">
      <c r="A79" s="54" t="s">
        <v>625</v>
      </c>
      <c r="B79" s="54" t="s">
        <v>626</v>
      </c>
    </row>
    <row r="80" spans="1:2">
      <c r="A80" s="50" t="s">
        <v>627</v>
      </c>
      <c r="B80" s="50" t="s">
        <v>628</v>
      </c>
    </row>
    <row r="81" spans="1:2">
      <c r="A81" s="49" t="s">
        <v>629</v>
      </c>
      <c r="B81" s="49" t="s">
        <v>630</v>
      </c>
    </row>
    <row r="82" spans="1:2">
      <c r="A82" s="39" t="s">
        <v>631</v>
      </c>
      <c r="B82" s="39" t="s">
        <v>632</v>
      </c>
    </row>
    <row r="83" spans="1:2">
      <c r="A83" s="49" t="s">
        <v>633</v>
      </c>
      <c r="B83" s="49" t="s">
        <v>634</v>
      </c>
    </row>
    <row r="84" spans="1:2">
      <c r="A84" s="49" t="s">
        <v>635</v>
      </c>
      <c r="B84" s="49" t="s">
        <v>635</v>
      </c>
    </row>
    <row r="85" spans="1:2">
      <c r="A85" s="51" t="s">
        <v>636</v>
      </c>
      <c r="B85" s="51" t="s">
        <v>637</v>
      </c>
    </row>
    <row r="86" spans="1:2">
      <c r="A86" s="51" t="s">
        <v>638</v>
      </c>
      <c r="B86" s="51" t="s">
        <v>639</v>
      </c>
    </row>
    <row r="87" spans="1:2">
      <c r="A87" s="49" t="s">
        <v>640</v>
      </c>
      <c r="B87" s="49" t="s">
        <v>641</v>
      </c>
    </row>
    <row r="88" spans="1:2">
      <c r="A88" s="50" t="s">
        <v>642</v>
      </c>
      <c r="B88" s="50" t="s">
        <v>642</v>
      </c>
    </row>
    <row r="89" spans="1:2">
      <c r="A89" s="39" t="s">
        <v>643</v>
      </c>
      <c r="B89" s="39" t="s">
        <v>644</v>
      </c>
    </row>
    <row r="90" spans="1:2">
      <c r="A90" s="50" t="s">
        <v>645</v>
      </c>
      <c r="B90" s="50" t="s">
        <v>645</v>
      </c>
    </row>
    <row r="91" spans="1:2">
      <c r="A91" s="50" t="s">
        <v>646</v>
      </c>
      <c r="B91" s="50" t="s">
        <v>646</v>
      </c>
    </row>
    <row r="92" spans="1:2">
      <c r="A92" s="49" t="s">
        <v>647</v>
      </c>
      <c r="B92" s="49" t="s">
        <v>648</v>
      </c>
    </row>
    <row r="93" spans="1:2">
      <c r="A93" s="50" t="s">
        <v>649</v>
      </c>
      <c r="B93" s="50" t="s">
        <v>649</v>
      </c>
    </row>
    <row r="94" spans="1:2">
      <c r="A94" s="49" t="s">
        <v>650</v>
      </c>
      <c r="B94" s="49" t="s">
        <v>650</v>
      </c>
    </row>
    <row r="95" spans="1:2">
      <c r="A95" s="52" t="s">
        <v>651</v>
      </c>
      <c r="B95" s="52" t="s">
        <v>651</v>
      </c>
    </row>
    <row r="96" spans="1:2">
      <c r="A96" s="52" t="s">
        <v>652</v>
      </c>
      <c r="B96" s="52" t="s">
        <v>652</v>
      </c>
    </row>
    <row r="97" spans="1:2">
      <c r="A97" s="49" t="s">
        <v>653</v>
      </c>
      <c r="B97" s="49" t="s">
        <v>654</v>
      </c>
    </row>
    <row r="98" spans="1:2">
      <c r="A98" s="50" t="s">
        <v>655</v>
      </c>
      <c r="B98" s="50" t="s">
        <v>655</v>
      </c>
    </row>
    <row r="99" spans="1:2">
      <c r="A99" s="50" t="s">
        <v>656</v>
      </c>
      <c r="B99" s="50" t="s">
        <v>657</v>
      </c>
    </row>
    <row r="100" spans="1:2">
      <c r="A100" s="54" t="s">
        <v>658</v>
      </c>
      <c r="B100" s="54" t="s">
        <v>659</v>
      </c>
    </row>
    <row r="101" spans="1:2">
      <c r="A101" s="50" t="s">
        <v>660</v>
      </c>
      <c r="B101" s="50" t="s">
        <v>660</v>
      </c>
    </row>
    <row r="102" spans="1:2">
      <c r="A102" s="50" t="s">
        <v>661</v>
      </c>
      <c r="B102" s="50" t="s">
        <v>662</v>
      </c>
    </row>
    <row r="103" spans="1:2">
      <c r="A103" s="51" t="s">
        <v>76</v>
      </c>
      <c r="B103" s="51" t="s">
        <v>663</v>
      </c>
    </row>
    <row r="104" spans="1:2">
      <c r="A104" s="51" t="s">
        <v>76</v>
      </c>
      <c r="B104" s="51" t="s">
        <v>663</v>
      </c>
    </row>
    <row r="105" spans="1:2">
      <c r="A105" s="50" t="s">
        <v>664</v>
      </c>
      <c r="B105" s="50" t="s">
        <v>665</v>
      </c>
    </row>
    <row r="106" spans="1:2">
      <c r="A106" s="50" t="s">
        <v>666</v>
      </c>
      <c r="B106" s="50" t="s">
        <v>667</v>
      </c>
    </row>
    <row r="107" spans="1:2">
      <c r="A107" s="39" t="s">
        <v>668</v>
      </c>
      <c r="B107" s="39" t="s">
        <v>669</v>
      </c>
    </row>
    <row r="108" spans="1:2">
      <c r="A108" s="51" t="s">
        <v>670</v>
      </c>
      <c r="B108" s="51" t="s">
        <v>671</v>
      </c>
    </row>
    <row r="109" spans="1:2">
      <c r="A109" s="50" t="s">
        <v>672</v>
      </c>
      <c r="B109" s="50" t="s">
        <v>673</v>
      </c>
    </row>
    <row r="110" spans="1:2">
      <c r="A110" s="50" t="s">
        <v>674</v>
      </c>
      <c r="B110" s="50" t="s">
        <v>675</v>
      </c>
    </row>
    <row r="111" spans="1:2">
      <c r="A111" s="49" t="s">
        <v>676</v>
      </c>
      <c r="B111" s="49" t="s">
        <v>677</v>
      </c>
    </row>
    <row r="112" spans="1:2">
      <c r="A112" s="50" t="s">
        <v>44</v>
      </c>
      <c r="B112" s="50" t="s">
        <v>678</v>
      </c>
    </row>
    <row r="113" spans="1:2">
      <c r="A113" s="49" t="s">
        <v>679</v>
      </c>
      <c r="B113" s="49" t="s">
        <v>679</v>
      </c>
    </row>
    <row r="114" spans="1:2">
      <c r="A114" s="50" t="s">
        <v>680</v>
      </c>
      <c r="B114" s="50" t="s">
        <v>680</v>
      </c>
    </row>
    <row r="115" spans="1:2">
      <c r="A115" s="52" t="s">
        <v>681</v>
      </c>
      <c r="B115" s="52" t="s">
        <v>682</v>
      </c>
    </row>
    <row r="116" spans="1:2">
      <c r="A116" s="51" t="s">
        <v>683</v>
      </c>
      <c r="B116" s="51" t="s">
        <v>684</v>
      </c>
    </row>
    <row r="117" spans="1:2">
      <c r="A117" s="54" t="s">
        <v>685</v>
      </c>
      <c r="B117" s="54" t="s">
        <v>686</v>
      </c>
    </row>
    <row r="118" spans="1:2">
      <c r="A118" s="51" t="s">
        <v>687</v>
      </c>
      <c r="B118" s="51" t="s">
        <v>688</v>
      </c>
    </row>
    <row r="119" spans="1:2">
      <c r="A119" s="54" t="s">
        <v>689</v>
      </c>
      <c r="B119" s="54" t="s">
        <v>690</v>
      </c>
    </row>
    <row r="120" spans="1:2">
      <c r="A120" s="50" t="s">
        <v>691</v>
      </c>
      <c r="B120" s="50" t="s">
        <v>692</v>
      </c>
    </row>
    <row r="121" spans="1:2">
      <c r="A121" s="50" t="s">
        <v>693</v>
      </c>
      <c r="B121" s="50" t="s">
        <v>694</v>
      </c>
    </row>
    <row r="122" spans="1:2">
      <c r="A122" s="51" t="s">
        <v>695</v>
      </c>
      <c r="B122" s="51" t="s">
        <v>696</v>
      </c>
    </row>
    <row r="123" spans="1:2">
      <c r="A123" s="50" t="s">
        <v>697</v>
      </c>
      <c r="B123" s="50" t="s">
        <v>697</v>
      </c>
    </row>
    <row r="124" spans="1:2">
      <c r="A124" s="51" t="s">
        <v>87</v>
      </c>
      <c r="B124" s="51" t="s">
        <v>87</v>
      </c>
    </row>
    <row r="125" spans="1:2">
      <c r="A125" s="49" t="s">
        <v>698</v>
      </c>
      <c r="B125" s="49" t="s">
        <v>699</v>
      </c>
    </row>
    <row r="126" spans="1:2">
      <c r="A126" s="50" t="s">
        <v>700</v>
      </c>
      <c r="B126" s="50" t="s">
        <v>701</v>
      </c>
    </row>
    <row r="127" spans="1:2">
      <c r="A127" s="54" t="s">
        <v>702</v>
      </c>
      <c r="B127" s="54" t="s">
        <v>703</v>
      </c>
    </row>
    <row r="128" spans="1:2">
      <c r="A128" s="51" t="s">
        <v>704</v>
      </c>
      <c r="B128" s="51" t="s">
        <v>705</v>
      </c>
    </row>
    <row r="129" spans="1:2">
      <c r="A129" s="39" t="s">
        <v>108</v>
      </c>
      <c r="B129" s="39" t="s">
        <v>706</v>
      </c>
    </row>
    <row r="130" spans="1:2">
      <c r="A130" s="49" t="s">
        <v>707</v>
      </c>
      <c r="B130" s="49" t="s">
        <v>708</v>
      </c>
    </row>
    <row r="131" spans="1:2">
      <c r="A131" s="50" t="s">
        <v>709</v>
      </c>
      <c r="B131" s="50" t="s">
        <v>710</v>
      </c>
    </row>
    <row r="132" spans="1:2">
      <c r="A132" s="54" t="s">
        <v>711</v>
      </c>
      <c r="B132" s="54" t="s">
        <v>712</v>
      </c>
    </row>
    <row r="133" spans="1:2">
      <c r="A133" s="54" t="s">
        <v>713</v>
      </c>
      <c r="B133" s="54" t="s">
        <v>714</v>
      </c>
    </row>
    <row r="134" spans="1:2">
      <c r="A134" s="52" t="s">
        <v>715</v>
      </c>
      <c r="B134" s="52" t="s">
        <v>716</v>
      </c>
    </row>
    <row r="135" spans="1:2">
      <c r="A135" s="54" t="s">
        <v>717</v>
      </c>
      <c r="B135" s="54" t="s">
        <v>718</v>
      </c>
    </row>
    <row r="136" spans="1:2">
      <c r="A136" s="54" t="s">
        <v>719</v>
      </c>
      <c r="B136" s="54" t="s">
        <v>720</v>
      </c>
    </row>
    <row r="137" spans="1:2">
      <c r="A137" s="54" t="s">
        <v>721</v>
      </c>
      <c r="B137" s="54" t="s">
        <v>722</v>
      </c>
    </row>
    <row r="138" spans="1:2">
      <c r="A138" s="49" t="s">
        <v>723</v>
      </c>
      <c r="B138" s="49" t="s">
        <v>724</v>
      </c>
    </row>
    <row r="139" spans="1:2">
      <c r="A139" s="52" t="s">
        <v>725</v>
      </c>
      <c r="B139" s="52" t="s">
        <v>726</v>
      </c>
    </row>
    <row r="140" spans="1:2">
      <c r="A140" s="49" t="s">
        <v>727</v>
      </c>
      <c r="B140" s="49" t="s">
        <v>728</v>
      </c>
    </row>
    <row r="141" spans="1:2">
      <c r="A141" s="50" t="s">
        <v>729</v>
      </c>
      <c r="B141" s="50" t="s">
        <v>730</v>
      </c>
    </row>
    <row r="142" spans="1:2">
      <c r="A142" s="52" t="s">
        <v>731</v>
      </c>
      <c r="B142" s="52" t="s">
        <v>731</v>
      </c>
    </row>
    <row r="143" spans="1:2">
      <c r="A143" s="51" t="s">
        <v>732</v>
      </c>
      <c r="B143" s="51" t="s">
        <v>733</v>
      </c>
    </row>
    <row r="144" spans="1:2">
      <c r="A144" s="50" t="s">
        <v>734</v>
      </c>
      <c r="B144" s="50" t="s">
        <v>735</v>
      </c>
    </row>
    <row r="145" spans="1:2">
      <c r="A145" s="50" t="s">
        <v>736</v>
      </c>
      <c r="B145" s="50" t="s">
        <v>737</v>
      </c>
    </row>
    <row r="146" spans="1:2">
      <c r="A146" s="54" t="s">
        <v>738</v>
      </c>
      <c r="B146" s="54" t="s">
        <v>739</v>
      </c>
    </row>
    <row r="147" spans="1:2">
      <c r="A147" s="51" t="s">
        <v>111</v>
      </c>
      <c r="B147" s="51" t="s">
        <v>740</v>
      </c>
    </row>
    <row r="148" spans="1:2">
      <c r="A148" s="54" t="s">
        <v>741</v>
      </c>
      <c r="B148" s="54" t="s">
        <v>742</v>
      </c>
    </row>
    <row r="149" spans="1:2">
      <c r="A149" s="54" t="s">
        <v>743</v>
      </c>
      <c r="B149" s="54" t="s">
        <v>744</v>
      </c>
    </row>
    <row r="150" spans="1:2">
      <c r="A150" s="52" t="s">
        <v>745</v>
      </c>
      <c r="B150" s="52" t="s">
        <v>746</v>
      </c>
    </row>
    <row r="151" spans="1:2">
      <c r="A151" s="49" t="s">
        <v>747</v>
      </c>
      <c r="B151" s="49" t="s">
        <v>748</v>
      </c>
    </row>
    <row r="152" spans="1:2">
      <c r="A152" s="54" t="s">
        <v>749</v>
      </c>
      <c r="B152" s="54" t="s">
        <v>750</v>
      </c>
    </row>
    <row r="153" spans="1:2">
      <c r="A153" s="50" t="s">
        <v>751</v>
      </c>
      <c r="B153" s="50" t="s">
        <v>752</v>
      </c>
    </row>
    <row r="154" spans="1:2">
      <c r="A154" s="49" t="s">
        <v>753</v>
      </c>
      <c r="B154" s="49" t="s">
        <v>754</v>
      </c>
    </row>
    <row r="155" spans="1:2">
      <c r="A155" s="52" t="s">
        <v>755</v>
      </c>
      <c r="B155" s="52" t="s">
        <v>755</v>
      </c>
    </row>
    <row r="156" spans="1:2">
      <c r="A156" s="54" t="s">
        <v>756</v>
      </c>
      <c r="B156" s="54" t="s">
        <v>757</v>
      </c>
    </row>
    <row r="157" spans="1:2">
      <c r="A157" s="50" t="s">
        <v>758</v>
      </c>
      <c r="B157" s="50" t="s">
        <v>759</v>
      </c>
    </row>
    <row r="158" spans="1:2">
      <c r="A158" s="50" t="s">
        <v>760</v>
      </c>
      <c r="B158" s="50" t="s">
        <v>761</v>
      </c>
    </row>
    <row r="159" spans="1:2">
      <c r="A159" s="49" t="s">
        <v>762</v>
      </c>
      <c r="B159" s="49" t="s">
        <v>763</v>
      </c>
    </row>
    <row r="160" spans="1:2">
      <c r="A160" s="51" t="s">
        <v>764</v>
      </c>
      <c r="B160" s="51" t="s">
        <v>765</v>
      </c>
    </row>
    <row r="161" spans="1:2">
      <c r="A161" s="50" t="s">
        <v>766</v>
      </c>
      <c r="B161" s="50" t="s">
        <v>766</v>
      </c>
    </row>
    <row r="162" spans="1:2">
      <c r="A162" s="49" t="s">
        <v>767</v>
      </c>
      <c r="B162" s="49" t="s">
        <v>768</v>
      </c>
    </row>
    <row r="163" spans="1:2">
      <c r="A163" s="49" t="s">
        <v>769</v>
      </c>
      <c r="B163" s="49" t="s">
        <v>769</v>
      </c>
    </row>
    <row r="164" spans="1:2">
      <c r="A164" s="51" t="s">
        <v>57</v>
      </c>
      <c r="B164" s="51" t="s">
        <v>770</v>
      </c>
    </row>
    <row r="165" spans="1:2">
      <c r="A165" s="51" t="s">
        <v>771</v>
      </c>
      <c r="B165" s="51" t="s">
        <v>772</v>
      </c>
    </row>
    <row r="166" spans="1:2">
      <c r="A166" s="51" t="s">
        <v>24</v>
      </c>
      <c r="B166" s="51" t="s">
        <v>773</v>
      </c>
    </row>
    <row r="167" spans="1:2">
      <c r="A167" s="51" t="s">
        <v>24</v>
      </c>
      <c r="B167" s="51" t="s">
        <v>773</v>
      </c>
    </row>
    <row r="168" spans="1:2">
      <c r="A168" s="50" t="s">
        <v>774</v>
      </c>
      <c r="B168" s="50" t="s">
        <v>775</v>
      </c>
    </row>
    <row r="169" spans="1:2">
      <c r="A169" s="50" t="s">
        <v>776</v>
      </c>
      <c r="B169" s="50" t="s">
        <v>777</v>
      </c>
    </row>
    <row r="170" spans="1:2">
      <c r="A170" s="50" t="s">
        <v>778</v>
      </c>
      <c r="B170" s="50" t="s">
        <v>778</v>
      </c>
    </row>
    <row r="171" spans="1:2">
      <c r="A171" s="52" t="s">
        <v>779</v>
      </c>
      <c r="B171" s="52" t="s">
        <v>780</v>
      </c>
    </row>
    <row r="172" spans="1:2">
      <c r="A172" s="50" t="s">
        <v>781</v>
      </c>
      <c r="B172" s="50" t="s">
        <v>782</v>
      </c>
    </row>
    <row r="173" spans="1:2">
      <c r="A173" s="39" t="s">
        <v>783</v>
      </c>
      <c r="B173" s="39" t="s">
        <v>783</v>
      </c>
    </row>
    <row r="174" spans="1:2">
      <c r="A174" s="50" t="s">
        <v>784</v>
      </c>
      <c r="B174" s="50" t="s">
        <v>785</v>
      </c>
    </row>
    <row r="175" spans="1:2">
      <c r="A175" s="54" t="s">
        <v>786</v>
      </c>
      <c r="B175" s="54" t="s">
        <v>787</v>
      </c>
    </row>
    <row r="176" spans="1:2">
      <c r="A176" s="49" t="s">
        <v>788</v>
      </c>
      <c r="B176" s="49" t="s">
        <v>789</v>
      </c>
    </row>
    <row r="177" spans="1:2">
      <c r="A177" s="51" t="s">
        <v>790</v>
      </c>
      <c r="B177" s="51" t="s">
        <v>791</v>
      </c>
    </row>
    <row r="178" spans="1:2">
      <c r="A178" s="54" t="s">
        <v>792</v>
      </c>
      <c r="B178" s="54" t="s">
        <v>793</v>
      </c>
    </row>
    <row r="179" spans="1:2">
      <c r="A179" s="50" t="s">
        <v>794</v>
      </c>
      <c r="B179" s="50" t="s">
        <v>795</v>
      </c>
    </row>
    <row r="180" spans="1:2">
      <c r="A180" s="51" t="s">
        <v>796</v>
      </c>
      <c r="B180" s="51" t="s">
        <v>797</v>
      </c>
    </row>
    <row r="181" spans="1:2">
      <c r="A181" s="52" t="s">
        <v>798</v>
      </c>
      <c r="B181" s="52" t="s">
        <v>799</v>
      </c>
    </row>
    <row r="182" spans="1:2">
      <c r="A182" s="50" t="s">
        <v>800</v>
      </c>
      <c r="B182" s="50" t="s">
        <v>801</v>
      </c>
    </row>
    <row r="183" spans="1:2">
      <c r="A183" s="50" t="s">
        <v>802</v>
      </c>
      <c r="B183" s="50" t="s">
        <v>803</v>
      </c>
    </row>
    <row r="184" spans="1:2">
      <c r="A184" s="54" t="s">
        <v>804</v>
      </c>
      <c r="B184" s="54" t="s">
        <v>805</v>
      </c>
    </row>
    <row r="185" spans="1:2">
      <c r="A185" s="50" t="s">
        <v>806</v>
      </c>
      <c r="B185" s="50" t="s">
        <v>807</v>
      </c>
    </row>
    <row r="186" spans="1:2">
      <c r="A186" s="52" t="s">
        <v>808</v>
      </c>
      <c r="B186" s="52" t="s">
        <v>808</v>
      </c>
    </row>
    <row r="187" spans="1:2">
      <c r="A187" s="52" t="s">
        <v>809</v>
      </c>
      <c r="B187" s="52" t="s">
        <v>809</v>
      </c>
    </row>
    <row r="188" spans="1:2">
      <c r="A188" s="51" t="s">
        <v>810</v>
      </c>
      <c r="B188" s="51" t="s">
        <v>811</v>
      </c>
    </row>
    <row r="189" spans="1:2">
      <c r="A189" s="52" t="s">
        <v>812</v>
      </c>
      <c r="B189" s="52" t="s">
        <v>812</v>
      </c>
    </row>
    <row r="190" spans="1:2">
      <c r="A190" s="54" t="s">
        <v>813</v>
      </c>
      <c r="B190" s="54" t="s">
        <v>813</v>
      </c>
    </row>
    <row r="191" spans="1:2">
      <c r="A191" s="49" t="s">
        <v>814</v>
      </c>
      <c r="B191" s="49" t="s">
        <v>815</v>
      </c>
    </row>
    <row r="192" spans="1:2">
      <c r="A192" s="49" t="s">
        <v>816</v>
      </c>
      <c r="B192" s="49" t="s">
        <v>817</v>
      </c>
    </row>
    <row r="193" spans="1:2">
      <c r="A193" s="50" t="s">
        <v>818</v>
      </c>
      <c r="B193" s="50" t="s">
        <v>819</v>
      </c>
    </row>
    <row r="194" spans="1:2">
      <c r="A194" s="51" t="s">
        <v>116</v>
      </c>
      <c r="B194" s="51" t="s">
        <v>820</v>
      </c>
    </row>
    <row r="195" spans="1:2">
      <c r="A195" s="51" t="s">
        <v>121</v>
      </c>
      <c r="B195" s="51" t="s">
        <v>821</v>
      </c>
    </row>
    <row r="196" spans="1:2">
      <c r="A196" s="50" t="s">
        <v>822</v>
      </c>
      <c r="B196" s="50" t="s">
        <v>823</v>
      </c>
    </row>
    <row r="197" spans="1:2">
      <c r="A197" s="50" t="s">
        <v>824</v>
      </c>
      <c r="B197" s="50" t="s">
        <v>824</v>
      </c>
    </row>
    <row r="198" spans="1:2">
      <c r="A198" s="54" t="s">
        <v>825</v>
      </c>
      <c r="B198" s="54" t="s">
        <v>826</v>
      </c>
    </row>
    <row r="199" spans="1:2">
      <c r="A199" s="51" t="s">
        <v>827</v>
      </c>
      <c r="B199" s="51" t="s">
        <v>828</v>
      </c>
    </row>
    <row r="200" spans="1:2">
      <c r="A200" s="39" t="s">
        <v>27</v>
      </c>
      <c r="B200" s="39" t="s">
        <v>829</v>
      </c>
    </row>
    <row r="201" spans="1:2">
      <c r="A201" s="51" t="s">
        <v>830</v>
      </c>
      <c r="B201" s="51" t="s">
        <v>831</v>
      </c>
    </row>
    <row r="202" spans="1:2">
      <c r="A202" s="54" t="s">
        <v>832</v>
      </c>
      <c r="B202" s="54" t="s">
        <v>833</v>
      </c>
    </row>
    <row r="203" spans="1:2">
      <c r="A203" s="50" t="s">
        <v>834</v>
      </c>
      <c r="B203" s="50" t="s">
        <v>835</v>
      </c>
    </row>
    <row r="204" spans="1:2">
      <c r="A204" s="49" t="s">
        <v>836</v>
      </c>
      <c r="B204" s="49" t="s">
        <v>837</v>
      </c>
    </row>
    <row r="205" spans="1:2">
      <c r="A205" s="39" t="s">
        <v>60</v>
      </c>
      <c r="B205" s="39" t="s">
        <v>838</v>
      </c>
    </row>
    <row r="206" spans="1:2">
      <c r="A206" s="50" t="s">
        <v>839</v>
      </c>
      <c r="B206" s="50" t="s">
        <v>840</v>
      </c>
    </row>
    <row r="207" spans="1:2">
      <c r="A207" s="54" t="s">
        <v>841</v>
      </c>
      <c r="B207" s="54" t="s">
        <v>842</v>
      </c>
    </row>
    <row r="208" spans="1:2">
      <c r="A208" s="54" t="s">
        <v>843</v>
      </c>
      <c r="B208" s="54" t="s">
        <v>844</v>
      </c>
    </row>
    <row r="209" spans="1:2">
      <c r="A209" s="51" t="s">
        <v>845</v>
      </c>
      <c r="B209" s="51" t="s">
        <v>846</v>
      </c>
    </row>
    <row r="210" spans="1:2">
      <c r="A210" s="54" t="s">
        <v>847</v>
      </c>
      <c r="B210" s="54" t="s">
        <v>848</v>
      </c>
    </row>
    <row r="211" spans="1:2">
      <c r="A211" s="51" t="s">
        <v>69</v>
      </c>
      <c r="B211" s="51" t="s">
        <v>849</v>
      </c>
    </row>
    <row r="212" spans="1:2">
      <c r="A212" s="52" t="s">
        <v>850</v>
      </c>
      <c r="B212" s="52" t="s">
        <v>851</v>
      </c>
    </row>
    <row r="213" spans="1:2">
      <c r="A213" s="51" t="s">
        <v>852</v>
      </c>
      <c r="B213" s="51" t="s">
        <v>853</v>
      </c>
    </row>
    <row r="214" spans="1:2">
      <c r="A214" s="51" t="s">
        <v>854</v>
      </c>
      <c r="B214" s="51" t="s">
        <v>855</v>
      </c>
    </row>
    <row r="215" spans="1:2">
      <c r="A215" s="52" t="s">
        <v>17</v>
      </c>
      <c r="B215" s="52" t="s">
        <v>856</v>
      </c>
    </row>
    <row r="216" spans="1:2">
      <c r="A216" s="51" t="s">
        <v>857</v>
      </c>
      <c r="B216" s="51" t="s">
        <v>858</v>
      </c>
    </row>
    <row r="217" spans="1:2">
      <c r="A217" s="50" t="s">
        <v>859</v>
      </c>
      <c r="B217" s="50" t="s">
        <v>860</v>
      </c>
    </row>
    <row r="218" spans="1:2">
      <c r="A218" s="50" t="s">
        <v>861</v>
      </c>
      <c r="B218" s="50" t="s">
        <v>862</v>
      </c>
    </row>
    <row r="219" spans="1:2">
      <c r="A219" s="54" t="s">
        <v>863</v>
      </c>
      <c r="B219" s="54" t="s">
        <v>864</v>
      </c>
    </row>
    <row r="220" spans="1:2">
      <c r="A220" s="51" t="s">
        <v>865</v>
      </c>
      <c r="B220" s="51" t="s">
        <v>866</v>
      </c>
    </row>
    <row r="221" spans="1:2">
      <c r="A221" s="52" t="s">
        <v>867</v>
      </c>
      <c r="B221" s="52" t="s">
        <v>867</v>
      </c>
    </row>
    <row r="222" spans="1:2">
      <c r="A222" s="51" t="s">
        <v>868</v>
      </c>
      <c r="B222" s="51" t="s">
        <v>869</v>
      </c>
    </row>
    <row r="223" spans="1:2">
      <c r="A223" s="54" t="s">
        <v>870</v>
      </c>
      <c r="B223" s="54" t="s">
        <v>871</v>
      </c>
    </row>
    <row r="224" spans="1:2">
      <c r="A224" s="53" t="s">
        <v>872</v>
      </c>
      <c r="B224" s="53" t="s">
        <v>873</v>
      </c>
    </row>
    <row r="225" spans="1:2">
      <c r="A225" s="51" t="s">
        <v>874</v>
      </c>
      <c r="B225" s="51" t="s">
        <v>875</v>
      </c>
    </row>
    <row r="226" spans="1:2">
      <c r="A226" s="51" t="s">
        <v>30</v>
      </c>
      <c r="B226" s="51" t="s">
        <v>876</v>
      </c>
    </row>
    <row r="227" spans="1:2">
      <c r="A227" s="50" t="s">
        <v>877</v>
      </c>
      <c r="B227" s="50" t="s">
        <v>878</v>
      </c>
    </row>
    <row r="228" spans="1:2">
      <c r="A228" s="54" t="s">
        <v>879</v>
      </c>
      <c r="B228" s="54" t="s">
        <v>880</v>
      </c>
    </row>
    <row r="229" spans="1:2">
      <c r="A229" s="52" t="s">
        <v>881</v>
      </c>
      <c r="B229" s="52" t="s">
        <v>882</v>
      </c>
    </row>
    <row r="230" spans="1:2">
      <c r="A230" s="50" t="s">
        <v>883</v>
      </c>
      <c r="B230" s="50" t="s">
        <v>884</v>
      </c>
    </row>
    <row r="231" spans="1:2">
      <c r="A231" s="51" t="s">
        <v>885</v>
      </c>
      <c r="B231" s="51" t="s">
        <v>886</v>
      </c>
    </row>
    <row r="232" spans="1:2">
      <c r="A232" s="52" t="s">
        <v>887</v>
      </c>
      <c r="B232" s="52" t="s">
        <v>887</v>
      </c>
    </row>
    <row r="233" spans="1:2">
      <c r="A233" s="51" t="s">
        <v>888</v>
      </c>
      <c r="B233" s="51" t="s">
        <v>889</v>
      </c>
    </row>
    <row r="234" spans="1:2">
      <c r="A234" s="51" t="s">
        <v>50</v>
      </c>
      <c r="B234" s="51" t="s">
        <v>890</v>
      </c>
    </row>
    <row r="235" spans="1:2">
      <c r="A235" s="51" t="s">
        <v>114</v>
      </c>
      <c r="B235" s="51" t="s">
        <v>891</v>
      </c>
    </row>
    <row r="236" spans="1:2">
      <c r="A236" s="51" t="s">
        <v>102</v>
      </c>
      <c r="B236" s="51" t="s">
        <v>892</v>
      </c>
    </row>
    <row r="237" spans="1:2">
      <c r="A237" s="51" t="s">
        <v>102</v>
      </c>
      <c r="B237" s="51" t="s">
        <v>892</v>
      </c>
    </row>
    <row r="238" spans="1:2">
      <c r="A238" s="51" t="s">
        <v>33</v>
      </c>
      <c r="B238" s="51" t="s">
        <v>893</v>
      </c>
    </row>
    <row r="239" spans="1:2">
      <c r="A239" s="39" t="s">
        <v>894</v>
      </c>
      <c r="B239" s="39" t="s">
        <v>895</v>
      </c>
    </row>
    <row r="240" spans="1:2">
      <c r="A240" s="50" t="s">
        <v>896</v>
      </c>
      <c r="B240" s="50" t="s">
        <v>896</v>
      </c>
    </row>
    <row r="241" spans="1:2">
      <c r="A241" s="51" t="s">
        <v>897</v>
      </c>
      <c r="B241" s="51" t="s">
        <v>898</v>
      </c>
    </row>
    <row r="242" spans="1:2">
      <c r="A242" s="52" t="s">
        <v>899</v>
      </c>
      <c r="B242" s="52" t="s">
        <v>900</v>
      </c>
    </row>
    <row r="243" spans="1:2">
      <c r="A243" s="54" t="s">
        <v>899</v>
      </c>
      <c r="B243" s="54" t="s">
        <v>900</v>
      </c>
    </row>
    <row r="244" spans="1:2">
      <c r="A244" s="50" t="s">
        <v>901</v>
      </c>
      <c r="B244" s="50" t="s">
        <v>902</v>
      </c>
    </row>
    <row r="245" spans="1:2">
      <c r="A245" s="50" t="s">
        <v>903</v>
      </c>
      <c r="B245" s="50" t="s">
        <v>904</v>
      </c>
    </row>
    <row r="246" spans="1:2">
      <c r="A246" s="50" t="s">
        <v>905</v>
      </c>
      <c r="B246" s="50" t="s">
        <v>905</v>
      </c>
    </row>
    <row r="247" spans="1:2">
      <c r="A247" s="50" t="s">
        <v>906</v>
      </c>
      <c r="B247" s="50" t="s">
        <v>906</v>
      </c>
    </row>
    <row r="248" spans="1:2">
      <c r="A248" s="52" t="s">
        <v>907</v>
      </c>
      <c r="B248" s="52" t="s">
        <v>907</v>
      </c>
    </row>
    <row r="249" spans="1:2">
      <c r="A249" s="50" t="s">
        <v>908</v>
      </c>
      <c r="B249" s="50" t="s">
        <v>909</v>
      </c>
    </row>
    <row r="250" spans="1:2">
      <c r="A250" s="52" t="s">
        <v>910</v>
      </c>
      <c r="B250" s="52" t="s">
        <v>910</v>
      </c>
    </row>
    <row r="251" spans="1:2">
      <c r="A251" s="50" t="s">
        <v>98</v>
      </c>
      <c r="B251" s="50" t="s">
        <v>911</v>
      </c>
    </row>
    <row r="252" spans="1:2">
      <c r="A252" s="54" t="s">
        <v>912</v>
      </c>
      <c r="B252" s="54" t="s">
        <v>913</v>
      </c>
    </row>
    <row r="253" spans="1:2">
      <c r="A253" s="51" t="s">
        <v>92</v>
      </c>
      <c r="B253" s="51" t="s">
        <v>914</v>
      </c>
    </row>
    <row r="254" spans="1:2">
      <c r="A254" s="52" t="s">
        <v>915</v>
      </c>
      <c r="B254" s="52" t="s">
        <v>916</v>
      </c>
    </row>
    <row r="255" spans="1:2">
      <c r="A255" s="54" t="s">
        <v>917</v>
      </c>
      <c r="B255" s="54" t="s">
        <v>918</v>
      </c>
    </row>
    <row r="256" spans="1:2">
      <c r="A256" s="50" t="s">
        <v>919</v>
      </c>
      <c r="B256" s="50" t="s">
        <v>920</v>
      </c>
    </row>
    <row r="257" spans="1:2">
      <c r="A257" s="50" t="s">
        <v>921</v>
      </c>
      <c r="B257" s="50" t="s">
        <v>921</v>
      </c>
    </row>
    <row r="258" spans="1:2">
      <c r="A258" s="52" t="s">
        <v>922</v>
      </c>
      <c r="B258" s="52" t="s">
        <v>922</v>
      </c>
    </row>
    <row r="259" spans="1:2">
      <c r="A259" s="50" t="s">
        <v>923</v>
      </c>
      <c r="B259" s="50" t="s">
        <v>924</v>
      </c>
    </row>
    <row r="260" spans="1:2">
      <c r="A260" s="51" t="s">
        <v>925</v>
      </c>
      <c r="B260" s="51" t="s">
        <v>926</v>
      </c>
    </row>
    <row r="261" spans="1:2">
      <c r="A261" s="49" t="s">
        <v>927</v>
      </c>
      <c r="B261" s="49" t="s">
        <v>928</v>
      </c>
    </row>
    <row r="262" spans="1:2">
      <c r="A262" s="39" t="s">
        <v>929</v>
      </c>
      <c r="B262" s="39" t="s">
        <v>930</v>
      </c>
    </row>
    <row r="263" spans="1:2">
      <c r="A263" s="54" t="s">
        <v>931</v>
      </c>
      <c r="B263" s="54" t="s">
        <v>932</v>
      </c>
    </row>
    <row r="264" spans="1:2">
      <c r="A264" s="50" t="s">
        <v>933</v>
      </c>
      <c r="B264" s="50" t="s">
        <v>934</v>
      </c>
    </row>
    <row r="265" spans="1:2">
      <c r="A265" s="54" t="s">
        <v>935</v>
      </c>
      <c r="B265" s="54" t="s">
        <v>936</v>
      </c>
    </row>
    <row r="266" spans="1:2">
      <c r="A266" s="52" t="s">
        <v>937</v>
      </c>
      <c r="B266" s="52" t="s">
        <v>938</v>
      </c>
    </row>
    <row r="267" spans="1:2">
      <c r="A267" s="39" t="s">
        <v>939</v>
      </c>
      <c r="B267" s="39" t="s">
        <v>940</v>
      </c>
    </row>
    <row r="268" spans="1:2">
      <c r="A268" s="51" t="s">
        <v>941</v>
      </c>
      <c r="B268" s="51" t="s">
        <v>942</v>
      </c>
    </row>
    <row r="269" spans="1:2">
      <c r="A269" s="54" t="s">
        <v>943</v>
      </c>
      <c r="B269" s="54" t="s">
        <v>944</v>
      </c>
    </row>
    <row r="270" spans="1:2">
      <c r="A270" s="54" t="s">
        <v>945</v>
      </c>
      <c r="B270" s="54" t="s">
        <v>945</v>
      </c>
    </row>
    <row r="271" spans="1:2">
      <c r="A271" s="50" t="s">
        <v>946</v>
      </c>
      <c r="B271" s="50" t="s">
        <v>947</v>
      </c>
    </row>
    <row r="272" spans="1:2">
      <c r="A272" s="49" t="s">
        <v>948</v>
      </c>
      <c r="B272" s="49" t="s">
        <v>949</v>
      </c>
    </row>
    <row r="273" spans="1:2">
      <c r="A273" s="54" t="s">
        <v>950</v>
      </c>
      <c r="B273" s="54" t="s">
        <v>951</v>
      </c>
    </row>
    <row r="274" spans="1:2">
      <c r="A274" s="49" t="s">
        <v>952</v>
      </c>
      <c r="B274" s="49" t="s">
        <v>953</v>
      </c>
    </row>
    <row r="275" spans="1:2">
      <c r="A275" s="52" t="s">
        <v>954</v>
      </c>
      <c r="B275" s="52" t="s">
        <v>954</v>
      </c>
    </row>
    <row r="276" spans="1:2">
      <c r="A276" s="52" t="s">
        <v>955</v>
      </c>
      <c r="B276" s="52" t="s">
        <v>955</v>
      </c>
    </row>
    <row r="277" spans="1:2">
      <c r="A277" s="50" t="s">
        <v>956</v>
      </c>
      <c r="B277" s="50" t="s">
        <v>956</v>
      </c>
    </row>
    <row r="278" spans="1:2">
      <c r="A278" s="50" t="s">
        <v>957</v>
      </c>
      <c r="B278" s="50" t="s">
        <v>958</v>
      </c>
    </row>
    <row r="279" spans="1:2">
      <c r="A279" s="54" t="s">
        <v>959</v>
      </c>
      <c r="B279" s="54" t="s">
        <v>959</v>
      </c>
    </row>
    <row r="280" spans="1:2">
      <c r="A280" s="51" t="s">
        <v>960</v>
      </c>
      <c r="B280" s="51" t="s">
        <v>961</v>
      </c>
    </row>
    <row r="281" spans="1:2">
      <c r="A281" s="51" t="s">
        <v>962</v>
      </c>
      <c r="B281" s="51" t="s">
        <v>963</v>
      </c>
    </row>
    <row r="282" spans="1:2">
      <c r="A282" s="50" t="s">
        <v>964</v>
      </c>
      <c r="B282" s="50" t="s">
        <v>964</v>
      </c>
    </row>
    <row r="283" spans="1:2">
      <c r="A283" s="49" t="s">
        <v>965</v>
      </c>
      <c r="B283" s="49" t="s">
        <v>965</v>
      </c>
    </row>
    <row r="284" spans="1:2">
      <c r="A284" s="50" t="s">
        <v>966</v>
      </c>
      <c r="B284" s="50" t="s">
        <v>967</v>
      </c>
    </row>
    <row r="285" spans="1:2">
      <c r="A285" s="49" t="s">
        <v>968</v>
      </c>
      <c r="B285" s="49" t="s">
        <v>969</v>
      </c>
    </row>
    <row r="286" spans="1:2">
      <c r="A286" s="51" t="s">
        <v>970</v>
      </c>
      <c r="B286" s="51" t="s">
        <v>971</v>
      </c>
    </row>
    <row r="287" spans="1:2">
      <c r="A287" s="51" t="s">
        <v>21</v>
      </c>
      <c r="B287" s="51" t="s">
        <v>972</v>
      </c>
    </row>
    <row r="288" spans="1:2">
      <c r="A288" s="51" t="s">
        <v>973</v>
      </c>
      <c r="B288" s="51" t="s">
        <v>974</v>
      </c>
    </row>
    <row r="289" spans="1:2">
      <c r="A289" s="49" t="s">
        <v>72</v>
      </c>
      <c r="B289" s="49" t="s">
        <v>975</v>
      </c>
    </row>
    <row r="290" spans="1:2">
      <c r="A290" s="54" t="s">
        <v>976</v>
      </c>
      <c r="B290" s="54" t="s">
        <v>977</v>
      </c>
    </row>
    <row r="291" spans="1:2">
      <c r="A291" s="50" t="s">
        <v>978</v>
      </c>
      <c r="B291" s="50" t="s">
        <v>979</v>
      </c>
    </row>
    <row r="292" spans="1:2">
      <c r="A292" s="50" t="s">
        <v>980</v>
      </c>
      <c r="B292" s="50" t="s">
        <v>981</v>
      </c>
    </row>
    <row r="293" spans="1:2">
      <c r="A293" s="51" t="s">
        <v>95</v>
      </c>
      <c r="B293" s="51" t="s">
        <v>982</v>
      </c>
    </row>
    <row r="294" spans="1:2">
      <c r="A294" s="50" t="s">
        <v>983</v>
      </c>
      <c r="B294" s="50" t="s">
        <v>983</v>
      </c>
    </row>
    <row r="295" spans="1:2">
      <c r="A295" s="50" t="s">
        <v>984</v>
      </c>
      <c r="B295" s="50" t="s">
        <v>985</v>
      </c>
    </row>
    <row r="296" spans="1:2">
      <c r="A296" s="51" t="s">
        <v>986</v>
      </c>
      <c r="B296" s="51" t="s">
        <v>987</v>
      </c>
    </row>
    <row r="297" spans="1:2">
      <c r="A297" s="50" t="s">
        <v>988</v>
      </c>
      <c r="B297" s="50" t="s">
        <v>989</v>
      </c>
    </row>
    <row r="298" spans="1:2">
      <c r="A298" s="51" t="s">
        <v>990</v>
      </c>
      <c r="B298" s="51" t="s">
        <v>991</v>
      </c>
    </row>
    <row r="299" spans="1:2">
      <c r="A299" s="50" t="s">
        <v>992</v>
      </c>
      <c r="B299" s="50" t="s">
        <v>992</v>
      </c>
    </row>
    <row r="300" spans="1:2">
      <c r="A300" s="50" t="s">
        <v>993</v>
      </c>
      <c r="B300" s="50" t="s">
        <v>994</v>
      </c>
    </row>
    <row r="301" spans="1:2">
      <c r="A301" s="50" t="s">
        <v>995</v>
      </c>
      <c r="B301" s="50" t="s">
        <v>996</v>
      </c>
    </row>
    <row r="302" spans="1:2">
      <c r="A302" s="50" t="s">
        <v>997</v>
      </c>
      <c r="B302" s="50" t="s">
        <v>998</v>
      </c>
    </row>
    <row r="303" spans="1:2">
      <c r="A303" s="54" t="s">
        <v>999</v>
      </c>
      <c r="B303" s="54" t="s">
        <v>1000</v>
      </c>
    </row>
    <row r="304" spans="1:2">
      <c r="A304" s="50" t="s">
        <v>1001</v>
      </c>
      <c r="B304" s="50" t="s">
        <v>1002</v>
      </c>
    </row>
    <row r="305" spans="1:2">
      <c r="A305" s="54" t="s">
        <v>1003</v>
      </c>
      <c r="B305" s="54" t="s">
        <v>1004</v>
      </c>
    </row>
    <row r="306" spans="1:2">
      <c r="A306" s="50" t="s">
        <v>1005</v>
      </c>
      <c r="B306" s="50" t="s">
        <v>1005</v>
      </c>
    </row>
    <row r="307" spans="1:2">
      <c r="A307" s="52" t="s">
        <v>1006</v>
      </c>
      <c r="B307" s="52" t="s">
        <v>1007</v>
      </c>
    </row>
    <row r="308" spans="1:2">
      <c r="A308" s="51" t="s">
        <v>1008</v>
      </c>
      <c r="B308" s="51" t="s">
        <v>1009</v>
      </c>
    </row>
    <row r="309" spans="1:2">
      <c r="A309" s="50" t="s">
        <v>1010</v>
      </c>
      <c r="B309" s="50" t="s">
        <v>1010</v>
      </c>
    </row>
    <row r="310" spans="1:2">
      <c r="A310" s="50" t="s">
        <v>1011</v>
      </c>
      <c r="B310" s="50" t="s">
        <v>1011</v>
      </c>
    </row>
    <row r="311" spans="1:2">
      <c r="A311" s="54" t="s">
        <v>1012</v>
      </c>
      <c r="B311" s="54" t="s">
        <v>1013</v>
      </c>
    </row>
    <row r="312" spans="1:2">
      <c r="A312" s="52" t="s">
        <v>1014</v>
      </c>
      <c r="B312" s="52" t="s">
        <v>1015</v>
      </c>
    </row>
    <row r="313" spans="1:2">
      <c r="A313" s="54" t="s">
        <v>1016</v>
      </c>
      <c r="B313" s="54" t="s">
        <v>1017</v>
      </c>
    </row>
    <row r="314" spans="1:2">
      <c r="A314" s="39" t="s">
        <v>1018</v>
      </c>
      <c r="B314" s="39" t="s">
        <v>1019</v>
      </c>
    </row>
    <row r="315" spans="1:2">
      <c r="A315" s="39" t="s">
        <v>1020</v>
      </c>
      <c r="B315" s="39" t="s">
        <v>1021</v>
      </c>
    </row>
    <row r="316" spans="1:2">
      <c r="A316" s="51" t="s">
        <v>74</v>
      </c>
      <c r="B316" s="51" t="s">
        <v>1022</v>
      </c>
    </row>
    <row r="317" spans="1:2">
      <c r="A317" s="54" t="s">
        <v>1023</v>
      </c>
      <c r="B317" s="54" t="s">
        <v>1024</v>
      </c>
    </row>
    <row r="318" spans="1:2">
      <c r="A318" s="54" t="s">
        <v>79</v>
      </c>
      <c r="B318" s="54" t="s">
        <v>1025</v>
      </c>
    </row>
    <row r="319" spans="1:2">
      <c r="A319" s="49" t="s">
        <v>1026</v>
      </c>
      <c r="B319" s="49" t="s">
        <v>1026</v>
      </c>
    </row>
    <row r="320" spans="1:2">
      <c r="A320" s="52" t="s">
        <v>1027</v>
      </c>
      <c r="B320" s="52" t="s">
        <v>1027</v>
      </c>
    </row>
    <row r="321" spans="1:2">
      <c r="A321" s="49" t="s">
        <v>1028</v>
      </c>
      <c r="B321" s="49" t="s">
        <v>1029</v>
      </c>
    </row>
    <row r="322" spans="1:2">
      <c r="A322" s="50" t="s">
        <v>1030</v>
      </c>
      <c r="B322" s="50" t="s">
        <v>1031</v>
      </c>
    </row>
    <row r="323" spans="1:2">
      <c r="A323" s="49" t="s">
        <v>1032</v>
      </c>
      <c r="B323" s="49" t="s">
        <v>1033</v>
      </c>
    </row>
    <row r="324" spans="1:2">
      <c r="A324" s="54" t="s">
        <v>1034</v>
      </c>
      <c r="B324" s="54" t="s">
        <v>1035</v>
      </c>
    </row>
    <row r="325" spans="1:2">
      <c r="A325" s="49" t="s">
        <v>1036</v>
      </c>
      <c r="B325" s="49" t="s">
        <v>1037</v>
      </c>
    </row>
    <row r="326" spans="1:2">
      <c r="A326" s="51" t="s">
        <v>1038</v>
      </c>
      <c r="B326" s="51" t="s">
        <v>1039</v>
      </c>
    </row>
    <row r="327" spans="1:2">
      <c r="A327" s="54" t="s">
        <v>1040</v>
      </c>
      <c r="B327" s="54" t="s">
        <v>1041</v>
      </c>
    </row>
    <row r="328" spans="1:2">
      <c r="A328" s="49" t="s">
        <v>1042</v>
      </c>
      <c r="B328" s="49" t="s">
        <v>1043</v>
      </c>
    </row>
    <row r="329" spans="1:2">
      <c r="A329" s="50" t="s">
        <v>1044</v>
      </c>
      <c r="B329" s="50" t="s">
        <v>1045</v>
      </c>
    </row>
    <row r="330" spans="1:2">
      <c r="A330" s="50" t="s">
        <v>1046</v>
      </c>
      <c r="B330" s="50" t="s">
        <v>1047</v>
      </c>
    </row>
    <row r="331" spans="1:2">
      <c r="A331" s="51" t="s">
        <v>1048</v>
      </c>
      <c r="B331" s="51" t="s">
        <v>1049</v>
      </c>
    </row>
    <row r="332" spans="1:2">
      <c r="A332" s="52" t="s">
        <v>1050</v>
      </c>
      <c r="B332" s="52" t="s">
        <v>1050</v>
      </c>
    </row>
    <row r="333" spans="1:2">
      <c r="A333" s="51" t="s">
        <v>1051</v>
      </c>
      <c r="B333" s="51" t="s">
        <v>1052</v>
      </c>
    </row>
    <row r="334" spans="1:2">
      <c r="A334" s="51" t="s">
        <v>1053</v>
      </c>
      <c r="B334" s="51" t="s">
        <v>1054</v>
      </c>
    </row>
    <row r="335" spans="1:2">
      <c r="A335" s="51" t="s">
        <v>1055</v>
      </c>
      <c r="B335" s="51" t="s">
        <v>1056</v>
      </c>
    </row>
    <row r="336" spans="1:2">
      <c r="A336" s="49" t="s">
        <v>1057</v>
      </c>
      <c r="B336" s="49" t="s">
        <v>1057</v>
      </c>
    </row>
    <row r="337" spans="1:2">
      <c r="A337" s="51" t="s">
        <v>1058</v>
      </c>
      <c r="B337" s="51" t="s">
        <v>1059</v>
      </c>
    </row>
    <row r="338" spans="1:2">
      <c r="A338" s="54" t="s">
        <v>1060</v>
      </c>
      <c r="B338" s="54" t="s">
        <v>1061</v>
      </c>
    </row>
    <row r="339" spans="1:2">
      <c r="A339" s="54" t="s">
        <v>47</v>
      </c>
      <c r="B339" s="54" t="s">
        <v>1062</v>
      </c>
    </row>
    <row r="340" spans="1:2">
      <c r="A340" s="49" t="s">
        <v>1063</v>
      </c>
      <c r="B340" s="49" t="s">
        <v>1064</v>
      </c>
    </row>
    <row r="341" spans="1:2">
      <c r="A341" s="39" t="s">
        <v>1065</v>
      </c>
      <c r="B341" s="39" t="s">
        <v>1066</v>
      </c>
    </row>
    <row r="342" spans="1:2">
      <c r="A342" s="50" t="s">
        <v>1067</v>
      </c>
      <c r="B342" s="50" t="s">
        <v>1068</v>
      </c>
    </row>
    <row r="343" spans="1:2">
      <c r="A343" s="49" t="s">
        <v>1069</v>
      </c>
      <c r="B343" s="49" t="s">
        <v>1070</v>
      </c>
    </row>
    <row r="344" spans="1:2">
      <c r="A344" s="51" t="s">
        <v>105</v>
      </c>
      <c r="B344" s="51" t="s">
        <v>1071</v>
      </c>
    </row>
    <row r="345" spans="1:2">
      <c r="A345" s="52" t="s">
        <v>1072</v>
      </c>
      <c r="B345" s="52" t="s">
        <v>1072</v>
      </c>
    </row>
    <row r="346" spans="1:2">
      <c r="A346" s="50" t="s">
        <v>1073</v>
      </c>
      <c r="B346" s="50" t="s">
        <v>1074</v>
      </c>
    </row>
    <row r="347" spans="1:2">
      <c r="A347" s="51" t="s">
        <v>39</v>
      </c>
      <c r="B347" s="51" t="s">
        <v>1075</v>
      </c>
    </row>
    <row r="348" spans="1:2">
      <c r="A348" s="39" t="s">
        <v>1076</v>
      </c>
      <c r="B348" s="39" t="s">
        <v>1077</v>
      </c>
    </row>
    <row r="349" spans="1:2">
      <c r="A349" s="51" t="s">
        <v>1078</v>
      </c>
      <c r="B349" s="51" t="s">
        <v>1079</v>
      </c>
    </row>
    <row r="350" spans="1:2">
      <c r="A350" s="54" t="s">
        <v>1080</v>
      </c>
      <c r="B350" s="54" t="s">
        <v>1081</v>
      </c>
    </row>
    <row r="351" spans="1:2">
      <c r="A351" s="52" t="s">
        <v>1082</v>
      </c>
      <c r="B351" s="52" t="s">
        <v>1082</v>
      </c>
    </row>
    <row r="352" spans="1:2">
      <c r="A352" s="54" t="s">
        <v>1083</v>
      </c>
      <c r="B352" s="54" t="s">
        <v>1084</v>
      </c>
    </row>
    <row r="353" spans="1:2">
      <c r="A353" s="49" t="s">
        <v>1085</v>
      </c>
      <c r="B353" s="49" t="s">
        <v>1086</v>
      </c>
    </row>
    <row r="354" spans="1:2">
      <c r="A354" s="51" t="s">
        <v>1087</v>
      </c>
      <c r="B354" s="51" t="s">
        <v>1088</v>
      </c>
    </row>
    <row r="355" spans="1:2">
      <c r="A355" s="51" t="s">
        <v>13</v>
      </c>
      <c r="B355" s="51" t="s">
        <v>1089</v>
      </c>
    </row>
    <row r="356" spans="1:2">
      <c r="A356" s="50" t="s">
        <v>1090</v>
      </c>
      <c r="B356" s="50" t="s">
        <v>1090</v>
      </c>
    </row>
    <row r="357" spans="1:2">
      <c r="A357" s="51" t="s">
        <v>1091</v>
      </c>
      <c r="B357" s="51" t="s">
        <v>1092</v>
      </c>
    </row>
    <row r="358" spans="1:2">
      <c r="A358" s="51" t="s">
        <v>1093</v>
      </c>
      <c r="B358" s="51" t="s">
        <v>1094</v>
      </c>
    </row>
    <row r="359" spans="1:2">
      <c r="A359" s="50" t="s">
        <v>1095</v>
      </c>
      <c r="B359" s="50" t="s">
        <v>1096</v>
      </c>
    </row>
    <row r="360" spans="1:2">
      <c r="A360" s="52" t="s">
        <v>1097</v>
      </c>
      <c r="B360" s="52" t="s">
        <v>1097</v>
      </c>
    </row>
    <row r="361" spans="1:2">
      <c r="A361" s="54" t="s">
        <v>1098</v>
      </c>
      <c r="B361" s="54" t="s">
        <v>1099</v>
      </c>
    </row>
    <row r="362" spans="1:2">
      <c r="A362" s="49" t="s">
        <v>1100</v>
      </c>
      <c r="B362" s="49" t="s">
        <v>1101</v>
      </c>
    </row>
    <row r="363" spans="1:2">
      <c r="A363" s="54" t="s">
        <v>1102</v>
      </c>
      <c r="B363" s="54" t="s">
        <v>1103</v>
      </c>
    </row>
    <row r="364" spans="1:2">
      <c r="A364" s="51" t="s">
        <v>63</v>
      </c>
      <c r="B364" s="51" t="s">
        <v>1104</v>
      </c>
    </row>
    <row r="365" spans="1:2">
      <c r="A365" s="49" t="s">
        <v>1105</v>
      </c>
      <c r="B365" s="49" t="s">
        <v>1106</v>
      </c>
    </row>
    <row r="366" spans="1:2">
      <c r="A366" s="51" t="s">
        <v>1107</v>
      </c>
      <c r="B366" s="51" t="s">
        <v>1108</v>
      </c>
    </row>
    <row r="367" spans="1:2">
      <c r="A367" s="54" t="s">
        <v>1109</v>
      </c>
      <c r="B367" s="54" t="s">
        <v>1110</v>
      </c>
    </row>
    <row r="368" spans="1:2">
      <c r="A368" s="49" t="s">
        <v>1111</v>
      </c>
      <c r="B368" s="49" t="s">
        <v>1111</v>
      </c>
    </row>
    <row r="369" spans="1:2">
      <c r="A369" s="50" t="s">
        <v>1112</v>
      </c>
      <c r="B369" s="50" t="s">
        <v>1112</v>
      </c>
    </row>
    <row r="370" spans="1:2">
      <c r="A370" s="50" t="s">
        <v>1113</v>
      </c>
      <c r="B370" s="50" t="s">
        <v>1114</v>
      </c>
    </row>
    <row r="371" spans="1:2">
      <c r="A371" s="50" t="s">
        <v>1115</v>
      </c>
      <c r="B371" s="50" t="s">
        <v>1116</v>
      </c>
    </row>
    <row r="372" spans="1:2">
      <c r="A372" s="49" t="s">
        <v>1117</v>
      </c>
      <c r="B372" s="49" t="s">
        <v>1117</v>
      </c>
    </row>
    <row r="373" spans="1:2">
      <c r="A373" s="52" t="s">
        <v>1118</v>
      </c>
      <c r="B373" s="52" t="s">
        <v>1118</v>
      </c>
    </row>
    <row r="374" spans="1:2">
      <c r="A374" s="52" t="s">
        <v>1119</v>
      </c>
      <c r="B374" s="52" t="s">
        <v>1119</v>
      </c>
    </row>
    <row r="375" spans="1:2">
      <c r="A375" s="49" t="s">
        <v>1120</v>
      </c>
      <c r="B375" s="49" t="s">
        <v>1121</v>
      </c>
    </row>
    <row r="376" spans="1:2">
      <c r="A376" s="54" t="s">
        <v>1122</v>
      </c>
      <c r="B376" s="54" t="s">
        <v>1122</v>
      </c>
    </row>
    <row r="377" spans="1:2">
      <c r="A377" s="50" t="s">
        <v>1123</v>
      </c>
      <c r="B377" s="50" t="s">
        <v>1124</v>
      </c>
    </row>
    <row r="378" spans="1:2">
      <c r="A378" s="51" t="s">
        <v>1125</v>
      </c>
      <c r="B378" s="51" t="s">
        <v>1126</v>
      </c>
    </row>
    <row r="379" spans="1:2">
      <c r="A379" s="50" t="s">
        <v>1127</v>
      </c>
      <c r="B379" s="50" t="s">
        <v>1128</v>
      </c>
    </row>
    <row r="380" spans="1:2">
      <c r="A380" s="49" t="s">
        <v>1129</v>
      </c>
      <c r="B380" s="49" t="s">
        <v>1130</v>
      </c>
    </row>
    <row r="381" spans="1:2">
      <c r="A381" s="49" t="s">
        <v>1131</v>
      </c>
      <c r="B381" s="49" t="s">
        <v>1132</v>
      </c>
    </row>
    <row r="382" spans="1:2">
      <c r="A382" s="49" t="s">
        <v>1133</v>
      </c>
      <c r="B382" s="49" t="s">
        <v>1134</v>
      </c>
    </row>
    <row r="383" spans="1:2">
      <c r="A383" s="50" t="s">
        <v>1135</v>
      </c>
      <c r="B383" s="50" t="s">
        <v>1136</v>
      </c>
    </row>
    <row r="384" spans="1:2">
      <c r="A384" s="50" t="s">
        <v>1137</v>
      </c>
      <c r="B384" s="50" t="s">
        <v>1138</v>
      </c>
    </row>
    <row r="385" spans="1:2">
      <c r="A385" s="51" t="s">
        <v>1139</v>
      </c>
      <c r="B385" s="51" t="s">
        <v>1140</v>
      </c>
    </row>
    <row r="386" spans="1:2">
      <c r="A386" s="50" t="s">
        <v>1141</v>
      </c>
      <c r="B386" s="50" t="s">
        <v>1142</v>
      </c>
    </row>
    <row r="387" spans="1:2">
      <c r="A387" s="54" t="s">
        <v>1143</v>
      </c>
      <c r="B387" s="54" t="s">
        <v>1144</v>
      </c>
    </row>
    <row r="388" spans="1:2">
      <c r="A388" s="52" t="s">
        <v>1145</v>
      </c>
      <c r="B388" s="52" t="s">
        <v>1146</v>
      </c>
    </row>
    <row r="389" spans="1:2">
      <c r="A389" s="52" t="s">
        <v>1147</v>
      </c>
      <c r="B389" s="52" t="s">
        <v>1147</v>
      </c>
    </row>
    <row r="390" spans="1:2">
      <c r="A390" s="39" t="s">
        <v>1148</v>
      </c>
      <c r="B390" s="39" t="s">
        <v>1149</v>
      </c>
    </row>
    <row r="391" spans="1:2">
      <c r="A391" s="50" t="s">
        <v>1150</v>
      </c>
      <c r="B391" s="50" t="s">
        <v>1151</v>
      </c>
    </row>
    <row r="392" spans="1:2">
      <c r="A392" s="52" t="s">
        <v>1152</v>
      </c>
      <c r="B392" s="52" t="s">
        <v>1152</v>
      </c>
    </row>
    <row r="393" spans="1:2">
      <c r="A393" s="51" t="s">
        <v>1153</v>
      </c>
      <c r="B393" s="51" t="s">
        <v>1154</v>
      </c>
    </row>
    <row r="394" spans="1:2">
      <c r="A394" s="49" t="s">
        <v>1155</v>
      </c>
      <c r="B394" s="49" t="s">
        <v>1156</v>
      </c>
    </row>
    <row r="395" spans="1:2">
      <c r="A395" s="49" t="s">
        <v>1157</v>
      </c>
      <c r="B395" s="49" t="s">
        <v>1158</v>
      </c>
    </row>
    <row r="396" spans="1:2">
      <c r="A396" s="53" t="s">
        <v>1159</v>
      </c>
      <c r="B396" s="53" t="s">
        <v>1160</v>
      </c>
    </row>
    <row r="397" spans="1:2">
      <c r="A397" s="39" t="s">
        <v>1161</v>
      </c>
      <c r="B397" s="39" t="s">
        <v>1162</v>
      </c>
    </row>
    <row r="398" spans="1:2">
      <c r="A398" s="49" t="s">
        <v>119</v>
      </c>
      <c r="B398" s="49" t="s">
        <v>1163</v>
      </c>
    </row>
    <row r="399" spans="1:2">
      <c r="A399" s="49" t="s">
        <v>119</v>
      </c>
      <c r="B399" s="49" t="s">
        <v>1163</v>
      </c>
    </row>
    <row r="400" spans="1:2">
      <c r="A400" s="49" t="s">
        <v>1164</v>
      </c>
      <c r="B400" s="49" t="s">
        <v>1164</v>
      </c>
    </row>
    <row r="401" spans="1:2">
      <c r="A401" s="49" t="s">
        <v>1165</v>
      </c>
      <c r="B401" s="49" t="s">
        <v>1166</v>
      </c>
    </row>
    <row r="402" spans="1:2">
      <c r="A402" s="50" t="s">
        <v>1167</v>
      </c>
      <c r="B402" s="50" t="s">
        <v>1167</v>
      </c>
    </row>
    <row r="403" spans="1:2">
      <c r="A403" s="50" t="s">
        <v>1168</v>
      </c>
      <c r="B403" s="50" t="s">
        <v>1168</v>
      </c>
    </row>
    <row r="404" spans="1:2">
      <c r="A404" s="50" t="s">
        <v>1169</v>
      </c>
      <c r="B404" s="50" t="s">
        <v>1170</v>
      </c>
    </row>
    <row r="405" spans="1:2">
      <c r="A405" s="49" t="s">
        <v>1171</v>
      </c>
      <c r="B405" s="49" t="s">
        <v>1172</v>
      </c>
    </row>
    <row r="406" spans="1:2">
      <c r="A406" s="49" t="s">
        <v>1173</v>
      </c>
      <c r="B406" s="49" t="s">
        <v>1174</v>
      </c>
    </row>
    <row r="407" spans="1:2">
      <c r="A407" s="51" t="s">
        <v>1175</v>
      </c>
      <c r="B407" s="51" t="s">
        <v>1176</v>
      </c>
    </row>
    <row r="408" spans="1:2">
      <c r="A408" s="50" t="s">
        <v>1177</v>
      </c>
      <c r="B408" s="50" t="s">
        <v>1178</v>
      </c>
    </row>
    <row r="409" spans="1:2">
      <c r="A409" s="54" t="s">
        <v>1179</v>
      </c>
      <c r="B409" s="54" t="s">
        <v>1180</v>
      </c>
    </row>
    <row r="410" spans="1:2">
      <c r="A410" s="51" t="s">
        <v>1181</v>
      </c>
      <c r="B410" s="51" t="s">
        <v>1182</v>
      </c>
    </row>
    <row r="411" spans="1:2">
      <c r="A411" s="54" t="s">
        <v>66</v>
      </c>
      <c r="B411" s="54" t="s">
        <v>1183</v>
      </c>
    </row>
    <row r="412" spans="1:2">
      <c r="A412" s="54" t="s">
        <v>66</v>
      </c>
      <c r="B412" s="54" t="s">
        <v>1183</v>
      </c>
    </row>
    <row r="413" spans="1:2">
      <c r="A413" s="50" t="s">
        <v>1184</v>
      </c>
      <c r="B413" s="50" t="s">
        <v>1185</v>
      </c>
    </row>
    <row r="414" spans="1:2">
      <c r="A414" s="51" t="s">
        <v>1186</v>
      </c>
      <c r="B414" s="51" t="s">
        <v>1187</v>
      </c>
    </row>
    <row r="415" spans="1:2">
      <c r="A415" s="50" t="s">
        <v>1188</v>
      </c>
      <c r="B415" s="50" t="s">
        <v>1189</v>
      </c>
    </row>
    <row r="416" spans="1:2">
      <c r="A416" s="50" t="s">
        <v>1190</v>
      </c>
      <c r="B416" s="50" t="s">
        <v>1191</v>
      </c>
    </row>
    <row r="417" spans="1:2">
      <c r="A417" s="50" t="s">
        <v>1192</v>
      </c>
      <c r="B417" s="50" t="s">
        <v>1193</v>
      </c>
    </row>
    <row r="418" spans="1:2">
      <c r="A418" s="49" t="s">
        <v>1194</v>
      </c>
      <c r="B418" s="49" t="s">
        <v>1195</v>
      </c>
    </row>
    <row r="419" spans="1:2">
      <c r="A419" s="51" t="s">
        <v>127</v>
      </c>
      <c r="B419" s="51" t="s">
        <v>1196</v>
      </c>
    </row>
    <row r="420" spans="1:2">
      <c r="A420" s="50" t="s">
        <v>1197</v>
      </c>
      <c r="B420" s="50" t="s">
        <v>1198</v>
      </c>
    </row>
    <row r="421" spans="1:2">
      <c r="A421" s="51" t="s">
        <v>130</v>
      </c>
      <c r="B421" s="51" t="s">
        <v>1199</v>
      </c>
    </row>
    <row r="422" spans="1:2">
      <c r="A422" s="52" t="s">
        <v>1200</v>
      </c>
      <c r="B422" s="52" t="s">
        <v>1201</v>
      </c>
    </row>
    <row r="423" spans="1:2">
      <c r="A423" s="49" t="s">
        <v>1202</v>
      </c>
      <c r="B423" s="49" t="s">
        <v>1203</v>
      </c>
    </row>
    <row r="424" spans="1:2">
      <c r="A424" s="54" t="s">
        <v>1204</v>
      </c>
      <c r="B424" s="54" t="s">
        <v>1205</v>
      </c>
    </row>
    <row r="425" spans="1:2">
      <c r="A425" s="50" t="s">
        <v>1206</v>
      </c>
      <c r="B425" s="50" t="s">
        <v>1207</v>
      </c>
    </row>
    <row r="426" spans="1:2">
      <c r="A426" s="50" t="s">
        <v>1208</v>
      </c>
      <c r="B426" s="50" t="s">
        <v>1209</v>
      </c>
    </row>
    <row r="427" spans="1:2">
      <c r="A427" s="51" t="s">
        <v>1210</v>
      </c>
      <c r="B427" s="51" t="s">
        <v>1211</v>
      </c>
    </row>
    <row r="428" spans="1:2">
      <c r="A428" s="49" t="s">
        <v>1212</v>
      </c>
      <c r="B428" s="49" t="s">
        <v>1213</v>
      </c>
    </row>
    <row r="429" spans="1:2">
      <c r="A429" s="50" t="s">
        <v>1214</v>
      </c>
      <c r="B429" s="50" t="s">
        <v>1215</v>
      </c>
    </row>
    <row r="430" spans="1:2">
      <c r="A430" s="50" t="s">
        <v>1216</v>
      </c>
      <c r="B430" s="50" t="s">
        <v>1217</v>
      </c>
    </row>
    <row r="431" spans="1:2">
      <c r="A431" s="51" t="s">
        <v>1218</v>
      </c>
      <c r="B431" s="51" t="s">
        <v>1219</v>
      </c>
    </row>
    <row r="432" spans="1:2">
      <c r="A432" s="49" t="s">
        <v>1220</v>
      </c>
      <c r="B432" s="49" t="s">
        <v>1221</v>
      </c>
    </row>
    <row r="433" spans="1:2">
      <c r="A433" s="49" t="s">
        <v>1222</v>
      </c>
      <c r="B433" s="49" t="s">
        <v>1223</v>
      </c>
    </row>
    <row r="434" spans="1:2">
      <c r="A434" s="51" t="s">
        <v>1224</v>
      </c>
      <c r="B434" s="51" t="s">
        <v>1225</v>
      </c>
    </row>
    <row r="435" spans="1:2">
      <c r="A435" s="51" t="s">
        <v>1226</v>
      </c>
      <c r="B435" s="51" t="s">
        <v>1227</v>
      </c>
    </row>
    <row r="436" spans="1:2">
      <c r="A436" s="39" t="s">
        <v>1228</v>
      </c>
      <c r="B436" s="39" t="s">
        <v>1229</v>
      </c>
    </row>
    <row r="437" spans="1:2">
      <c r="A437" s="50" t="s">
        <v>1230</v>
      </c>
      <c r="B437" s="50" t="s">
        <v>1230</v>
      </c>
    </row>
    <row r="438" spans="1:2">
      <c r="A438" s="49" t="s">
        <v>1231</v>
      </c>
      <c r="B438" s="49" t="s">
        <v>1232</v>
      </c>
    </row>
    <row r="439" spans="1:2">
      <c r="A439" s="52" t="s">
        <v>1233</v>
      </c>
      <c r="B439" s="52" t="s">
        <v>1234</v>
      </c>
    </row>
    <row r="440" spans="1:2">
      <c r="A440" s="49" t="s">
        <v>1235</v>
      </c>
      <c r="B440" s="49" t="s">
        <v>1235</v>
      </c>
    </row>
    <row r="441" spans="1:2">
      <c r="A441" s="51" t="s">
        <v>1236</v>
      </c>
      <c r="B441" s="51" t="s">
        <v>1237</v>
      </c>
    </row>
    <row r="442" spans="1:2">
      <c r="A442" s="51" t="s">
        <v>1238</v>
      </c>
      <c r="B442" s="51" t="s">
        <v>1239</v>
      </c>
    </row>
    <row r="443" spans="1:2">
      <c r="A443" s="54" t="s">
        <v>1240</v>
      </c>
      <c r="B443" s="54" t="s">
        <v>1241</v>
      </c>
    </row>
    <row r="444" spans="1:2">
      <c r="A444" s="51" t="s">
        <v>1242</v>
      </c>
      <c r="B444" s="51" t="s">
        <v>1243</v>
      </c>
    </row>
    <row r="445" spans="1:2">
      <c r="A445" s="49" t="s">
        <v>1244</v>
      </c>
      <c r="B445" s="49" t="s">
        <v>1245</v>
      </c>
    </row>
    <row r="446" spans="1:2">
      <c r="A446" s="39" t="s">
        <v>1246</v>
      </c>
      <c r="B446" s="39" t="s">
        <v>1247</v>
      </c>
    </row>
    <row r="447" spans="1:2">
      <c r="A447" s="51" t="s">
        <v>1248</v>
      </c>
      <c r="B447" s="51" t="s">
        <v>1249</v>
      </c>
    </row>
    <row r="448" spans="1:2">
      <c r="A448" s="50" t="s">
        <v>1250</v>
      </c>
      <c r="B448" s="50" t="s">
        <v>1251</v>
      </c>
    </row>
    <row r="449" spans="1:2">
      <c r="A449" s="49" t="s">
        <v>1252</v>
      </c>
      <c r="B449" s="49" t="s">
        <v>1253</v>
      </c>
    </row>
    <row r="450" spans="1:2">
      <c r="A450" s="54" t="s">
        <v>1254</v>
      </c>
      <c r="B450" s="54" t="s">
        <v>1255</v>
      </c>
    </row>
    <row r="451" spans="1:2">
      <c r="A451" s="49" t="s">
        <v>1256</v>
      </c>
      <c r="B451" s="49" t="s">
        <v>1257</v>
      </c>
    </row>
    <row r="452" spans="1:2">
      <c r="A452" s="52" t="s">
        <v>1258</v>
      </c>
      <c r="B452" s="52" t="s">
        <v>1259</v>
      </c>
    </row>
    <row r="453" spans="1:2">
      <c r="A453" s="51" t="s">
        <v>36</v>
      </c>
      <c r="B453" s="51" t="s">
        <v>1260</v>
      </c>
    </row>
    <row r="454" spans="1:2">
      <c r="A454" s="50" t="s">
        <v>1261</v>
      </c>
      <c r="B454" s="50" t="s">
        <v>1262</v>
      </c>
    </row>
    <row r="455" spans="1:2">
      <c r="A455" s="39" t="s">
        <v>1263</v>
      </c>
      <c r="B455" s="39" t="s">
        <v>1264</v>
      </c>
    </row>
    <row r="456" spans="1:2">
      <c r="A456" s="52" t="s">
        <v>1265</v>
      </c>
      <c r="B456" s="52" t="s">
        <v>1266</v>
      </c>
    </row>
    <row r="457" spans="1:2">
      <c r="A457" s="49" t="s">
        <v>1267</v>
      </c>
      <c r="B457" s="49" t="s">
        <v>1268</v>
      </c>
    </row>
    <row r="458" spans="1:2">
      <c r="A458" s="49" t="s">
        <v>1267</v>
      </c>
      <c r="B458" s="49" t="s">
        <v>1268</v>
      </c>
    </row>
    <row r="459" spans="1:2">
      <c r="A459" s="39" t="s">
        <v>1269</v>
      </c>
      <c r="B459" s="39" t="s">
        <v>1270</v>
      </c>
    </row>
    <row r="460" spans="1:2">
      <c r="A460" s="54" t="s">
        <v>1271</v>
      </c>
      <c r="B460" s="54" t="s">
        <v>1272</v>
      </c>
    </row>
    <row r="461" spans="1:2">
      <c r="A461" s="52" t="s">
        <v>1273</v>
      </c>
      <c r="B461" s="52" t="s">
        <v>1274</v>
      </c>
    </row>
    <row r="462" spans="1:2">
      <c r="A462" s="52" t="s">
        <v>1275</v>
      </c>
      <c r="B462" s="52" t="s">
        <v>1275</v>
      </c>
    </row>
    <row r="463" spans="1:2">
      <c r="A463" s="50" t="s">
        <v>1276</v>
      </c>
      <c r="B463" s="50" t="s">
        <v>1277</v>
      </c>
    </row>
    <row r="464" spans="1:2">
      <c r="A464" s="49" t="s">
        <v>1278</v>
      </c>
      <c r="B464" s="49" t="s">
        <v>1279</v>
      </c>
    </row>
    <row r="465" spans="1:2">
      <c r="A465" s="50" t="s">
        <v>1280</v>
      </c>
      <c r="B465" s="50" t="s">
        <v>1281</v>
      </c>
    </row>
    <row r="466" spans="1:2">
      <c r="A466" s="52" t="s">
        <v>1282</v>
      </c>
      <c r="B466" s="52" t="s">
        <v>1282</v>
      </c>
    </row>
    <row r="467" spans="1:2">
      <c r="A467" s="51" t="s">
        <v>1283</v>
      </c>
      <c r="B467" s="51" t="s">
        <v>1284</v>
      </c>
    </row>
    <row r="468" spans="1:2">
      <c r="A468" s="50" t="s">
        <v>1285</v>
      </c>
      <c r="B468" s="50" t="s">
        <v>1285</v>
      </c>
    </row>
    <row r="469" spans="1:2">
      <c r="A469" s="50" t="s">
        <v>1286</v>
      </c>
      <c r="B469" s="50" t="s">
        <v>1287</v>
      </c>
    </row>
    <row r="470" spans="1:2">
      <c r="A470" s="49" t="s">
        <v>1288</v>
      </c>
      <c r="B470" s="49" t="s">
        <v>1289</v>
      </c>
    </row>
    <row r="471" spans="1:2">
      <c r="A471" s="49" t="s">
        <v>1290</v>
      </c>
      <c r="B471" s="49" t="s">
        <v>1291</v>
      </c>
    </row>
    <row r="472" spans="1:2">
      <c r="A472" s="49" t="s">
        <v>1292</v>
      </c>
      <c r="B472" s="49" t="s">
        <v>1293</v>
      </c>
    </row>
    <row r="473" spans="1:2">
      <c r="A473" s="50" t="s">
        <v>1294</v>
      </c>
      <c r="B473" s="50" t="s">
        <v>1294</v>
      </c>
    </row>
    <row r="474" spans="1:2">
      <c r="A474" s="50" t="s">
        <v>1295</v>
      </c>
      <c r="B474" s="50" t="s">
        <v>1296</v>
      </c>
    </row>
    <row r="475" spans="1:2">
      <c r="A475" s="54" t="s">
        <v>1297</v>
      </c>
      <c r="B475" s="54" t="s">
        <v>1298</v>
      </c>
    </row>
    <row r="476" spans="1:2">
      <c r="A476" s="52" t="s">
        <v>1299</v>
      </c>
      <c r="B476" s="52" t="s">
        <v>1300</v>
      </c>
    </row>
    <row r="477" spans="1:2">
      <c r="A477" s="50" t="s">
        <v>1301</v>
      </c>
      <c r="B477" s="50" t="s">
        <v>1302</v>
      </c>
    </row>
    <row r="478" spans="1:2">
      <c r="A478" s="50" t="s">
        <v>1303</v>
      </c>
      <c r="B478" s="50" t="s">
        <v>1303</v>
      </c>
    </row>
    <row r="479" spans="1:2">
      <c r="A479" s="49" t="s">
        <v>1304</v>
      </c>
      <c r="B479" s="49" t="s">
        <v>1305</v>
      </c>
    </row>
    <row r="480" spans="1:2">
      <c r="A480" s="50" t="s">
        <v>1306</v>
      </c>
      <c r="B480" s="50" t="s">
        <v>1307</v>
      </c>
    </row>
    <row r="481" spans="1:2">
      <c r="A481" s="49" t="s">
        <v>1308</v>
      </c>
      <c r="B481" s="49" t="s">
        <v>1309</v>
      </c>
    </row>
    <row r="482" spans="1:2">
      <c r="A482" s="50" t="s">
        <v>1310</v>
      </c>
      <c r="B482" s="50" t="s">
        <v>1310</v>
      </c>
    </row>
    <row r="483" spans="1:2">
      <c r="A483" s="50" t="s">
        <v>1311</v>
      </c>
      <c r="B483" s="50" t="s">
        <v>1311</v>
      </c>
    </row>
    <row r="484" spans="1:2">
      <c r="A484" s="50" t="s">
        <v>1312</v>
      </c>
      <c r="B484" s="50" t="s">
        <v>1313</v>
      </c>
    </row>
    <row r="485" spans="1:2">
      <c r="A485" s="50" t="s">
        <v>1314</v>
      </c>
      <c r="B485" s="50" t="s">
        <v>1314</v>
      </c>
    </row>
    <row r="486" spans="1:2">
      <c r="A486" s="39" t="s">
        <v>1315</v>
      </c>
      <c r="B486" s="39" t="s">
        <v>1316</v>
      </c>
    </row>
    <row r="487" spans="1:2">
      <c r="A487" s="52" t="s">
        <v>1317</v>
      </c>
      <c r="B487" s="52" t="s">
        <v>1318</v>
      </c>
    </row>
    <row r="488" spans="1:2">
      <c r="A488" s="52" t="s">
        <v>1319</v>
      </c>
      <c r="B488" s="52" t="s">
        <v>1320</v>
      </c>
    </row>
    <row r="489" spans="1:2">
      <c r="A489" s="39" t="s">
        <v>1321</v>
      </c>
      <c r="B489" s="39" t="s">
        <v>1322</v>
      </c>
    </row>
    <row r="490" spans="1:2">
      <c r="A490" s="50" t="s">
        <v>1323</v>
      </c>
      <c r="B490" s="50" t="s">
        <v>1324</v>
      </c>
    </row>
    <row r="491" spans="1:2">
      <c r="A491" s="54" t="s">
        <v>1325</v>
      </c>
      <c r="B491" s="54" t="s">
        <v>1326</v>
      </c>
    </row>
    <row r="492" spans="1:2">
      <c r="A492" s="51" t="s">
        <v>1327</v>
      </c>
      <c r="B492" s="51" t="s">
        <v>1328</v>
      </c>
    </row>
    <row r="493" spans="1:2">
      <c r="A493" s="50" t="s">
        <v>1329</v>
      </c>
      <c r="B493" s="50" t="s">
        <v>1330</v>
      </c>
    </row>
    <row r="494" spans="1:2">
      <c r="A494" s="51" t="s">
        <v>1331</v>
      </c>
      <c r="B494" s="51" t="s">
        <v>1332</v>
      </c>
    </row>
    <row r="495" spans="1:2">
      <c r="A495" s="49" t="s">
        <v>1333</v>
      </c>
      <c r="B495" s="49" t="s">
        <v>1334</v>
      </c>
    </row>
    <row r="496" spans="1:2">
      <c r="A496" s="52" t="s">
        <v>1335</v>
      </c>
      <c r="B496" s="52" t="s">
        <v>1336</v>
      </c>
    </row>
    <row r="497" spans="1:2">
      <c r="A497" s="50" t="s">
        <v>1337</v>
      </c>
      <c r="B497" s="50" t="s">
        <v>1338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workbookViewId="0">
      <selection activeCell="F6" sqref="F6"/>
    </sheetView>
  </sheetViews>
  <sheetFormatPr defaultRowHeight="12.75"/>
  <cols>
    <col min="1" max="1" width="10.7109375" customWidth="1"/>
    <col min="2" max="2" width="30.42578125" bestFit="1" customWidth="1"/>
    <col min="3" max="3" width="9" customWidth="1"/>
    <col min="4" max="4" width="33.42578125" bestFit="1" customWidth="1"/>
    <col min="5" max="5" width="6.28515625" hidden="1" customWidth="1"/>
    <col min="6" max="15" width="10.7109375" style="49" customWidth="1"/>
    <col min="16" max="17" width="10.7109375" customWidth="1"/>
  </cols>
  <sheetData>
    <row r="1" spans="1:17" ht="22.5">
      <c r="A1" s="1" t="s">
        <v>158</v>
      </c>
      <c r="B1" s="4"/>
      <c r="C1" s="1"/>
      <c r="D1" s="439" t="str">
        <f>Název</f>
        <v>Jihočeská liga</v>
      </c>
      <c r="E1" s="439"/>
      <c r="F1" s="439"/>
      <c r="G1" s="163"/>
      <c r="H1" s="163"/>
      <c r="J1" s="164" t="str">
        <f>Datum</f>
        <v>20.února 2016</v>
      </c>
      <c r="K1" s="163"/>
      <c r="L1" s="163"/>
      <c r="M1" s="163"/>
      <c r="N1" s="163"/>
      <c r="O1" s="1"/>
      <c r="P1" s="3"/>
    </row>
    <row r="2" spans="1:17" ht="22.5">
      <c r="A2" s="1"/>
      <c r="B2" s="4"/>
      <c r="C2" s="1"/>
      <c r="D2" s="163"/>
      <c r="E2" s="163"/>
      <c r="F2" s="163"/>
      <c r="G2" s="163"/>
      <c r="H2" s="163"/>
      <c r="I2" s="163"/>
      <c r="J2" s="164" t="str">
        <f>Místo</f>
        <v>Milevsko</v>
      </c>
      <c r="K2" s="163"/>
      <c r="L2" s="163"/>
      <c r="M2" s="163"/>
      <c r="N2" s="163"/>
      <c r="O2" s="1"/>
      <c r="P2" s="3"/>
    </row>
    <row r="3" spans="1:17" ht="23.25" thickBot="1">
      <c r="A3" s="165" t="str">
        <f>_kat1</f>
        <v>1.kategorie - Přípravka A, ročník 2010 a mladší</v>
      </c>
      <c r="B3" s="1"/>
      <c r="C3" s="4"/>
      <c r="D3" s="8"/>
      <c r="E3" s="8"/>
      <c r="F3" s="4"/>
      <c r="G3" s="1"/>
      <c r="H3" s="1"/>
      <c r="I3" s="1"/>
      <c r="J3" s="1"/>
      <c r="K3" s="166"/>
      <c r="L3"/>
      <c r="M3"/>
      <c r="N3"/>
      <c r="O3"/>
      <c r="Q3" s="166"/>
    </row>
    <row r="4" spans="1:17" ht="16.5" thickTop="1">
      <c r="A4" s="443" t="s">
        <v>159</v>
      </c>
      <c r="B4" s="440" t="s">
        <v>6</v>
      </c>
      <c r="C4" s="446" t="s">
        <v>3</v>
      </c>
      <c r="D4" s="437" t="s">
        <v>4</v>
      </c>
      <c r="E4" s="431" t="s">
        <v>5</v>
      </c>
      <c r="F4" s="440" t="str">
        <f>Kat1S1</f>
        <v>sestava bez náčiní</v>
      </c>
      <c r="G4" s="435">
        <v>0</v>
      </c>
      <c r="H4" s="435">
        <v>0</v>
      </c>
      <c r="I4" s="437">
        <v>0</v>
      </c>
      <c r="J4" s="441" t="s">
        <v>160</v>
      </c>
      <c r="K4"/>
      <c r="L4"/>
      <c r="M4"/>
      <c r="N4"/>
      <c r="O4"/>
    </row>
    <row r="5" spans="1:17" ht="16.5" customHeight="1" thickBot="1">
      <c r="A5" s="444">
        <v>0</v>
      </c>
      <c r="B5" s="445">
        <v>0</v>
      </c>
      <c r="C5" s="447">
        <v>0</v>
      </c>
      <c r="D5" s="448">
        <v>0</v>
      </c>
      <c r="E5" s="432">
        <v>0</v>
      </c>
      <c r="F5" s="167" t="s">
        <v>161</v>
      </c>
      <c r="G5" s="167" t="s">
        <v>162</v>
      </c>
      <c r="H5" s="167" t="s">
        <v>163</v>
      </c>
      <c r="I5" s="424" t="s">
        <v>164</v>
      </c>
      <c r="J5" s="442"/>
      <c r="K5"/>
      <c r="L5"/>
      <c r="M5"/>
      <c r="N5"/>
      <c r="O5"/>
    </row>
    <row r="6" spans="1:17" ht="30" customHeight="1" thickTop="1">
      <c r="A6" s="168">
        <v>1</v>
      </c>
      <c r="B6" s="169" t="s">
        <v>11</v>
      </c>
      <c r="C6" s="170">
        <v>2010</v>
      </c>
      <c r="D6" s="171" t="s">
        <v>12</v>
      </c>
      <c r="E6" s="281"/>
      <c r="F6" s="172">
        <v>0.65</v>
      </c>
      <c r="G6" s="173">
        <v>5</v>
      </c>
      <c r="H6" s="173"/>
      <c r="I6" s="174">
        <v>5.65</v>
      </c>
      <c r="J6" s="175"/>
      <c r="K6"/>
      <c r="L6"/>
      <c r="M6"/>
      <c r="N6"/>
      <c r="O6"/>
    </row>
    <row r="7" spans="1:17" ht="30" customHeight="1">
      <c r="A7" s="176">
        <v>2</v>
      </c>
      <c r="B7" s="177" t="s">
        <v>15</v>
      </c>
      <c r="C7" s="178">
        <v>2010</v>
      </c>
      <c r="D7" s="179" t="s">
        <v>16</v>
      </c>
      <c r="E7" s="282"/>
      <c r="F7" s="172">
        <v>1</v>
      </c>
      <c r="G7" s="180">
        <v>5.4</v>
      </c>
      <c r="H7" s="180"/>
      <c r="I7" s="181">
        <v>6.4</v>
      </c>
      <c r="J7" s="182"/>
      <c r="K7"/>
      <c r="L7"/>
      <c r="M7"/>
      <c r="N7"/>
      <c r="O7"/>
    </row>
    <row r="8" spans="1:17" ht="30" customHeight="1" thickBot="1">
      <c r="A8" s="184"/>
      <c r="B8" s="185"/>
      <c r="C8" s="186"/>
      <c r="D8" s="187"/>
      <c r="E8" s="283"/>
      <c r="F8" s="188"/>
      <c r="G8" s="189"/>
      <c r="H8" s="189"/>
      <c r="I8" s="190"/>
      <c r="J8" s="191"/>
      <c r="K8"/>
      <c r="L8"/>
      <c r="M8"/>
      <c r="N8"/>
      <c r="O8"/>
    </row>
    <row r="9" spans="1:17" ht="30" customHeight="1" thickTop="1">
      <c r="A9" s="192"/>
      <c r="B9" s="193"/>
      <c r="C9" s="194"/>
      <c r="D9" s="195"/>
      <c r="E9" s="195"/>
      <c r="F9" s="196"/>
      <c r="G9" s="192"/>
      <c r="H9" s="192"/>
      <c r="I9" s="192"/>
      <c r="J9" s="192"/>
      <c r="K9" s="192"/>
      <c r="L9"/>
      <c r="M9"/>
      <c r="N9"/>
      <c r="O9"/>
    </row>
    <row r="10" spans="1:17" ht="23.25" thickBot="1">
      <c r="A10" s="6" t="str">
        <f>_kat2</f>
        <v>2.kategorie - Přípravka B, ročník 2009</v>
      </c>
      <c r="B10" s="1"/>
      <c r="C10" s="4"/>
      <c r="D10" s="1"/>
      <c r="E10" s="1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"/>
      <c r="Q10" s="166"/>
    </row>
    <row r="11" spans="1:17" ht="16.5" thickTop="1">
      <c r="A11" s="433" t="s">
        <v>159</v>
      </c>
      <c r="B11" s="435" t="s">
        <v>6</v>
      </c>
      <c r="C11" s="435" t="s">
        <v>3</v>
      </c>
      <c r="D11" s="437" t="s">
        <v>4</v>
      </c>
      <c r="E11" s="431" t="s">
        <v>5</v>
      </c>
      <c r="F11" s="428" t="str">
        <f>Kat2S1</f>
        <v>sestava bez náčiní</v>
      </c>
      <c r="G11" s="429">
        <v>0</v>
      </c>
      <c r="H11" s="429">
        <v>0</v>
      </c>
      <c r="I11" s="430">
        <v>0</v>
      </c>
      <c r="J11" s="426" t="s">
        <v>160</v>
      </c>
      <c r="K11"/>
      <c r="L11"/>
      <c r="M11"/>
      <c r="N11"/>
      <c r="O11"/>
    </row>
    <row r="12" spans="1:17" ht="16.5" thickBot="1">
      <c r="A12" s="434">
        <v>0</v>
      </c>
      <c r="B12" s="436">
        <v>0</v>
      </c>
      <c r="C12" s="436">
        <v>0</v>
      </c>
      <c r="D12" s="438">
        <v>0</v>
      </c>
      <c r="E12" s="432">
        <v>0</v>
      </c>
      <c r="F12" s="197" t="s">
        <v>161</v>
      </c>
      <c r="G12" s="198" t="s">
        <v>162</v>
      </c>
      <c r="H12" s="198" t="s">
        <v>163</v>
      </c>
      <c r="I12" s="199" t="s">
        <v>164</v>
      </c>
      <c r="J12" s="427">
        <v>0</v>
      </c>
      <c r="K12"/>
      <c r="L12"/>
      <c r="M12"/>
      <c r="N12"/>
      <c r="O12"/>
    </row>
    <row r="13" spans="1:17" ht="32.1" customHeight="1" thickTop="1">
      <c r="A13" s="200">
        <v>1</v>
      </c>
      <c r="B13" s="201" t="s">
        <v>19</v>
      </c>
      <c r="C13" s="178">
        <v>2009</v>
      </c>
      <c r="D13" s="202" t="s">
        <v>20</v>
      </c>
      <c r="E13" s="281"/>
      <c r="F13" s="203"/>
      <c r="G13" s="204"/>
      <c r="H13" s="204"/>
      <c r="I13" s="205"/>
      <c r="J13" s="206"/>
      <c r="K13"/>
      <c r="L13"/>
      <c r="M13"/>
      <c r="N13"/>
      <c r="O13"/>
    </row>
    <row r="14" spans="1:17" ht="32.1" customHeight="1">
      <c r="A14" s="200">
        <v>3</v>
      </c>
      <c r="B14" s="201" t="s">
        <v>26</v>
      </c>
      <c r="C14" s="178">
        <v>2009</v>
      </c>
      <c r="D14" s="202" t="s">
        <v>20</v>
      </c>
      <c r="E14" s="281"/>
      <c r="F14" s="203"/>
      <c r="G14" s="204"/>
      <c r="H14" s="204"/>
      <c r="I14" s="205"/>
      <c r="J14" s="206"/>
      <c r="K14"/>
      <c r="L14"/>
      <c r="M14"/>
      <c r="N14"/>
      <c r="O14"/>
    </row>
    <row r="15" spans="1:17" ht="32.1" customHeight="1">
      <c r="A15" s="200">
        <v>4</v>
      </c>
      <c r="B15" s="201" t="s">
        <v>29</v>
      </c>
      <c r="C15" s="178">
        <v>2009</v>
      </c>
      <c r="D15" s="202" t="s">
        <v>16</v>
      </c>
      <c r="E15" s="281"/>
      <c r="F15" s="203"/>
      <c r="G15" s="204"/>
      <c r="H15" s="204"/>
      <c r="I15" s="205"/>
      <c r="J15" s="206"/>
      <c r="K15"/>
      <c r="L15"/>
      <c r="M15"/>
      <c r="N15"/>
      <c r="O15"/>
    </row>
    <row r="16" spans="1:17" ht="32.1" customHeight="1">
      <c r="A16" s="200">
        <v>5</v>
      </c>
      <c r="B16" s="201" t="s">
        <v>32</v>
      </c>
      <c r="C16" s="178">
        <v>2009</v>
      </c>
      <c r="D16" s="202" t="s">
        <v>20</v>
      </c>
      <c r="E16" s="281"/>
      <c r="F16" s="203"/>
      <c r="G16" s="204"/>
      <c r="H16" s="204"/>
      <c r="I16" s="205"/>
      <c r="J16" s="206"/>
      <c r="K16"/>
      <c r="L16"/>
      <c r="M16"/>
      <c r="N16"/>
      <c r="O16"/>
    </row>
    <row r="17" spans="1:17" ht="32.1" customHeight="1">
      <c r="A17" s="284">
        <v>7</v>
      </c>
      <c r="B17" s="285" t="s">
        <v>38</v>
      </c>
      <c r="C17" s="183">
        <v>2009</v>
      </c>
      <c r="D17" s="286" t="s">
        <v>20</v>
      </c>
      <c r="E17" s="281"/>
      <c r="F17" s="287"/>
      <c r="G17" s="288"/>
      <c r="H17" s="288"/>
      <c r="I17" s="289"/>
      <c r="J17" s="290"/>
      <c r="K17"/>
      <c r="L17"/>
      <c r="M17"/>
      <c r="N17"/>
      <c r="O17"/>
    </row>
    <row r="18" spans="1:17" ht="32.1" customHeight="1">
      <c r="A18" s="284">
        <v>8</v>
      </c>
      <c r="B18" s="285" t="s">
        <v>40</v>
      </c>
      <c r="C18" s="183">
        <v>2009</v>
      </c>
      <c r="D18" s="286" t="s">
        <v>16</v>
      </c>
      <c r="E18" s="281"/>
      <c r="F18" s="287"/>
      <c r="G18" s="288"/>
      <c r="H18" s="288"/>
      <c r="I18" s="289"/>
      <c r="J18" s="290"/>
      <c r="K18"/>
      <c r="L18"/>
      <c r="M18"/>
      <c r="N18"/>
      <c r="O18"/>
    </row>
    <row r="19" spans="1:17" ht="32.1" customHeight="1">
      <c r="A19" s="284">
        <v>9</v>
      </c>
      <c r="B19" s="285" t="s">
        <v>165</v>
      </c>
      <c r="C19" s="183">
        <v>2009</v>
      </c>
      <c r="D19" s="286" t="s">
        <v>20</v>
      </c>
      <c r="E19" s="291"/>
      <c r="F19" s="287"/>
      <c r="G19" s="288"/>
      <c r="H19" s="288"/>
      <c r="I19" s="289"/>
      <c r="J19" s="290"/>
      <c r="K19"/>
      <c r="L19"/>
      <c r="M19"/>
      <c r="N19"/>
      <c r="O19"/>
    </row>
    <row r="20" spans="1:17" ht="32.1" customHeight="1" thickBot="1">
      <c r="A20" s="207"/>
      <c r="B20" s="208"/>
      <c r="C20" s="186"/>
      <c r="D20" s="209"/>
      <c r="E20" s="283"/>
      <c r="F20" s="210"/>
      <c r="G20" s="211"/>
      <c r="H20" s="211"/>
      <c r="I20" s="212"/>
      <c r="J20" s="213"/>
      <c r="K20"/>
      <c r="L20"/>
      <c r="M20"/>
      <c r="N20"/>
      <c r="O20"/>
    </row>
    <row r="21" spans="1:17" ht="32.1" customHeight="1" thickTop="1"/>
    <row r="22" spans="1:17" ht="23.25" thickBot="1">
      <c r="A22" s="6" t="str">
        <f>_kat3</f>
        <v>3a.kategorie - Naděje nejmladší, ročník 2008</v>
      </c>
      <c r="B22" s="1"/>
      <c r="C22" s="4"/>
      <c r="D22" s="1"/>
      <c r="E22" s="1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"/>
      <c r="Q22" s="166"/>
    </row>
    <row r="23" spans="1:17" ht="16.5" thickTop="1">
      <c r="A23" s="433" t="s">
        <v>159</v>
      </c>
      <c r="B23" s="435" t="s">
        <v>6</v>
      </c>
      <c r="C23" s="435" t="s">
        <v>3</v>
      </c>
      <c r="D23" s="437" t="s">
        <v>4</v>
      </c>
      <c r="E23" s="431" t="s">
        <v>5</v>
      </c>
      <c r="F23" s="428" t="str">
        <f>Kat3S1</f>
        <v>sestava bez náčiní</v>
      </c>
      <c r="G23" s="429">
        <v>0</v>
      </c>
      <c r="H23" s="429">
        <v>0</v>
      </c>
      <c r="I23" s="430">
        <v>0</v>
      </c>
      <c r="J23" s="426" t="s">
        <v>160</v>
      </c>
      <c r="K23"/>
      <c r="L23"/>
      <c r="M23"/>
      <c r="N23"/>
      <c r="O23"/>
    </row>
    <row r="24" spans="1:17" ht="16.5" thickBot="1">
      <c r="A24" s="434">
        <v>0</v>
      </c>
      <c r="B24" s="436">
        <v>0</v>
      </c>
      <c r="C24" s="436">
        <v>0</v>
      </c>
      <c r="D24" s="438">
        <v>0</v>
      </c>
      <c r="E24" s="432">
        <v>0</v>
      </c>
      <c r="F24" s="197" t="s">
        <v>161</v>
      </c>
      <c r="G24" s="198" t="s">
        <v>162</v>
      </c>
      <c r="H24" s="198" t="s">
        <v>163</v>
      </c>
      <c r="I24" s="199" t="s">
        <v>164</v>
      </c>
      <c r="J24" s="427">
        <v>0</v>
      </c>
      <c r="K24"/>
      <c r="L24"/>
      <c r="M24"/>
      <c r="N24"/>
      <c r="O24"/>
    </row>
    <row r="25" spans="1:17" ht="32.1" customHeight="1" thickTop="1">
      <c r="A25" s="200">
        <v>1</v>
      </c>
      <c r="B25" s="201" t="s">
        <v>46</v>
      </c>
      <c r="C25" s="178">
        <v>2008</v>
      </c>
      <c r="D25" s="202" t="s">
        <v>16</v>
      </c>
      <c r="E25" s="281"/>
      <c r="F25" s="203"/>
      <c r="G25" s="204"/>
      <c r="H25" s="204"/>
      <c r="I25" s="205"/>
      <c r="J25" s="206"/>
      <c r="K25"/>
      <c r="L25"/>
      <c r="M25"/>
      <c r="N25"/>
      <c r="O25"/>
    </row>
    <row r="26" spans="1:17" ht="32.1" customHeight="1">
      <c r="A26" s="200">
        <v>2</v>
      </c>
      <c r="B26" s="201" t="s">
        <v>49</v>
      </c>
      <c r="C26" s="178">
        <v>2008</v>
      </c>
      <c r="D26" s="202" t="s">
        <v>20</v>
      </c>
      <c r="E26" s="281"/>
      <c r="F26" s="203"/>
      <c r="G26" s="204"/>
      <c r="H26" s="204"/>
      <c r="I26" s="205"/>
      <c r="J26" s="206"/>
      <c r="K26"/>
      <c r="L26"/>
      <c r="M26"/>
      <c r="N26"/>
      <c r="O26"/>
    </row>
    <row r="27" spans="1:17" ht="32.1" customHeight="1">
      <c r="A27" s="284">
        <v>3</v>
      </c>
      <c r="B27" s="285" t="s">
        <v>52</v>
      </c>
      <c r="C27" s="183">
        <v>2008</v>
      </c>
      <c r="D27" s="286" t="s">
        <v>16</v>
      </c>
      <c r="E27" s="291"/>
      <c r="F27" s="287"/>
      <c r="G27" s="288"/>
      <c r="H27" s="288"/>
      <c r="I27" s="289"/>
      <c r="J27" s="290"/>
      <c r="K27"/>
      <c r="L27"/>
      <c r="M27"/>
      <c r="N27"/>
      <c r="O27"/>
    </row>
    <row r="28" spans="1:17" ht="32.1" customHeight="1" thickBot="1">
      <c r="A28" s="207"/>
      <c r="B28" s="208"/>
      <c r="C28" s="186"/>
      <c r="D28" s="209"/>
      <c r="E28" s="283"/>
      <c r="F28" s="210"/>
      <c r="G28" s="211"/>
      <c r="H28" s="211"/>
      <c r="I28" s="212"/>
      <c r="J28" s="213"/>
      <c r="K28"/>
      <c r="L28"/>
      <c r="M28"/>
      <c r="N28"/>
      <c r="O28"/>
    </row>
    <row r="29" spans="1:17" ht="13.5" thickTop="1"/>
  </sheetData>
  <mergeCells count="22">
    <mergeCell ref="A11:A12"/>
    <mergeCell ref="B11:B12"/>
    <mergeCell ref="C11:C12"/>
    <mergeCell ref="D11:D12"/>
    <mergeCell ref="A4:A5"/>
    <mergeCell ref="B4:B5"/>
    <mergeCell ref="C4:C5"/>
    <mergeCell ref="D4:D5"/>
    <mergeCell ref="D1:F1"/>
    <mergeCell ref="E4:E5"/>
    <mergeCell ref="E11:E12"/>
    <mergeCell ref="J11:J12"/>
    <mergeCell ref="F11:I11"/>
    <mergeCell ref="F4:I4"/>
    <mergeCell ref="J4:J5"/>
    <mergeCell ref="J23:J24"/>
    <mergeCell ref="F23:I23"/>
    <mergeCell ref="E23:E24"/>
    <mergeCell ref="A23:A24"/>
    <mergeCell ref="B23:B24"/>
    <mergeCell ref="C23:C24"/>
    <mergeCell ref="D23:D24"/>
  </mergeCells>
  <phoneticPr fontId="12" type="noConversion"/>
  <printOptions horizontalCentered="1"/>
  <pageMargins left="0.39370078740157483" right="0.39370078740157483" top="0.98425196850393704" bottom="0.19685039370078741" header="0.51181102362204722" footer="0"/>
  <pageSetup paperSize="9" scale="6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opLeftCell="A16" workbookViewId="0">
      <selection activeCell="A23" sqref="A23:XFD23"/>
    </sheetView>
  </sheetViews>
  <sheetFormatPr defaultRowHeight="12.75"/>
  <cols>
    <col min="1" max="1" width="10.7109375" customWidth="1"/>
    <col min="2" max="2" width="24.42578125" bestFit="1" customWidth="1"/>
    <col min="3" max="3" width="9" hidden="1" customWidth="1"/>
    <col min="4" max="4" width="33.42578125" bestFit="1" customWidth="1"/>
    <col min="5" max="13" width="10.7109375" style="49" customWidth="1"/>
    <col min="14" max="16" width="10.7109375" customWidth="1"/>
  </cols>
  <sheetData>
    <row r="1" spans="1:21" ht="22.5">
      <c r="A1" s="1" t="s">
        <v>158</v>
      </c>
      <c r="C1" s="4"/>
      <c r="D1" s="439" t="str">
        <f>Název</f>
        <v>Jihočeská liga</v>
      </c>
      <c r="E1" s="439"/>
      <c r="F1" s="439"/>
      <c r="G1" s="439"/>
      <c r="H1" s="439"/>
      <c r="I1" s="439"/>
      <c r="J1" s="439"/>
      <c r="K1" s="439"/>
      <c r="M1" s="163"/>
      <c r="P1" s="164" t="str">
        <f>Datum</f>
        <v>20.února 2016</v>
      </c>
      <c r="Q1" s="163"/>
      <c r="R1" s="163"/>
      <c r="S1" s="163"/>
      <c r="T1" s="163"/>
      <c r="U1" s="1"/>
    </row>
    <row r="2" spans="1:21" ht="22.5">
      <c r="A2" s="1"/>
      <c r="C2" s="4"/>
      <c r="D2" s="1"/>
      <c r="E2" s="163"/>
      <c r="F2" s="163"/>
      <c r="G2" s="163"/>
      <c r="H2" s="163"/>
      <c r="I2" s="163"/>
      <c r="J2" s="163"/>
      <c r="K2" s="163"/>
      <c r="L2" s="163"/>
      <c r="M2" s="163"/>
      <c r="P2" s="164" t="str">
        <f>Místo</f>
        <v>Milevsko</v>
      </c>
      <c r="Q2" s="163"/>
      <c r="R2" s="163"/>
      <c r="S2" s="163"/>
      <c r="T2" s="163"/>
      <c r="U2" s="1"/>
    </row>
    <row r="3" spans="1:21" ht="23.25" thickBot="1">
      <c r="A3" s="214" t="str">
        <f>_kat4</f>
        <v>3b.kategorie - Naděje nejmladší, ročník 2008 a mladší</v>
      </c>
      <c r="B3" s="214"/>
      <c r="C3" s="214"/>
      <c r="D3" s="214"/>
      <c r="E3" s="214"/>
      <c r="F3" s="163"/>
      <c r="G3" s="163"/>
      <c r="H3" s="163"/>
      <c r="I3" s="163"/>
      <c r="J3" s="163"/>
      <c r="K3" s="163"/>
      <c r="L3" s="163"/>
      <c r="M3" s="163"/>
      <c r="N3" s="1"/>
      <c r="O3" s="166"/>
    </row>
    <row r="4" spans="1:21" ht="16.5" customHeight="1" thickTop="1">
      <c r="A4" s="433" t="s">
        <v>159</v>
      </c>
      <c r="B4" s="435" t="s">
        <v>6</v>
      </c>
      <c r="C4" s="435" t="s">
        <v>3</v>
      </c>
      <c r="D4" s="437" t="s">
        <v>4</v>
      </c>
      <c r="E4" s="449" t="str">
        <f>Kat4S1</f>
        <v>sestava bez náčiní</v>
      </c>
      <c r="F4" s="450"/>
      <c r="G4" s="450"/>
      <c r="H4" s="450"/>
      <c r="I4" s="451"/>
      <c r="J4" s="449" t="str">
        <f>Kat4S2</f>
        <v>sestava s libovolným náčiním</v>
      </c>
      <c r="K4" s="450"/>
      <c r="L4" s="450"/>
      <c r="M4" s="450"/>
      <c r="N4" s="451"/>
      <c r="O4" s="452" t="s">
        <v>166</v>
      </c>
      <c r="P4" s="426" t="s">
        <v>160</v>
      </c>
    </row>
    <row r="5" spans="1:21" ht="16.5" thickBot="1">
      <c r="A5" s="434">
        <v>0</v>
      </c>
      <c r="B5" s="436">
        <v>0</v>
      </c>
      <c r="C5" s="436">
        <v>0</v>
      </c>
      <c r="D5" s="438">
        <v>0</v>
      </c>
      <c r="E5" s="197" t="s">
        <v>167</v>
      </c>
      <c r="F5" s="215" t="s">
        <v>161</v>
      </c>
      <c r="G5" s="215" t="s">
        <v>162</v>
      </c>
      <c r="H5" s="215" t="s">
        <v>163</v>
      </c>
      <c r="I5" s="216" t="s">
        <v>164</v>
      </c>
      <c r="J5" s="197" t="s">
        <v>167</v>
      </c>
      <c r="K5" s="215" t="s">
        <v>161</v>
      </c>
      <c r="L5" s="215" t="s">
        <v>162</v>
      </c>
      <c r="M5" s="215" t="s">
        <v>163</v>
      </c>
      <c r="N5" s="216" t="s">
        <v>164</v>
      </c>
      <c r="O5" s="453">
        <v>0</v>
      </c>
      <c r="P5" s="427">
        <v>0</v>
      </c>
    </row>
    <row r="6" spans="1:21" ht="32.1" customHeight="1" thickTop="1">
      <c r="A6" s="200">
        <v>2</v>
      </c>
      <c r="B6" s="201" t="s">
        <v>56</v>
      </c>
      <c r="C6" s="178">
        <v>2008</v>
      </c>
      <c r="D6" s="202" t="s">
        <v>12</v>
      </c>
      <c r="E6" s="225"/>
      <c r="F6" s="204"/>
      <c r="G6" s="204"/>
      <c r="H6" s="204"/>
      <c r="I6" s="205"/>
      <c r="J6" s="225"/>
      <c r="K6" s="204"/>
      <c r="L6" s="204"/>
      <c r="M6" s="204"/>
      <c r="N6" s="205"/>
      <c r="O6" s="226"/>
      <c r="P6" s="206"/>
    </row>
    <row r="7" spans="1:21" ht="32.1" customHeight="1">
      <c r="A7" s="200">
        <v>3</v>
      </c>
      <c r="B7" s="201" t="s">
        <v>59</v>
      </c>
      <c r="C7" s="178">
        <v>2008</v>
      </c>
      <c r="D7" s="202" t="s">
        <v>16</v>
      </c>
      <c r="E7" s="225"/>
      <c r="F7" s="204"/>
      <c r="G7" s="204"/>
      <c r="H7" s="204"/>
      <c r="I7" s="205"/>
      <c r="J7" s="225"/>
      <c r="K7" s="204"/>
      <c r="L7" s="204"/>
      <c r="M7" s="204"/>
      <c r="N7" s="205"/>
      <c r="O7" s="226"/>
      <c r="P7" s="206"/>
    </row>
    <row r="8" spans="1:21" ht="32.1" customHeight="1">
      <c r="A8" s="200">
        <v>5</v>
      </c>
      <c r="B8" s="201" t="s">
        <v>62</v>
      </c>
      <c r="C8" s="178">
        <v>2008</v>
      </c>
      <c r="D8" s="202" t="s">
        <v>20</v>
      </c>
      <c r="E8" s="225"/>
      <c r="F8" s="204"/>
      <c r="G8" s="204"/>
      <c r="H8" s="204"/>
      <c r="I8" s="205"/>
      <c r="J8" s="225"/>
      <c r="K8" s="204"/>
      <c r="L8" s="204"/>
      <c r="M8" s="204"/>
      <c r="N8" s="205"/>
      <c r="O8" s="226"/>
      <c r="P8" s="206"/>
    </row>
    <row r="9" spans="1:21" ht="32.1" customHeight="1">
      <c r="A9" s="200">
        <v>6</v>
      </c>
      <c r="B9" s="201" t="s">
        <v>65</v>
      </c>
      <c r="C9" s="178">
        <v>2008</v>
      </c>
      <c r="D9" s="202" t="s">
        <v>16</v>
      </c>
      <c r="E9" s="225"/>
      <c r="F9" s="204"/>
      <c r="G9" s="204"/>
      <c r="H9" s="204"/>
      <c r="I9" s="205"/>
      <c r="J9" s="225"/>
      <c r="K9" s="204"/>
      <c r="L9" s="204"/>
      <c r="M9" s="204"/>
      <c r="N9" s="205"/>
      <c r="O9" s="226"/>
      <c r="P9" s="206"/>
    </row>
    <row r="10" spans="1:21" ht="32.1" customHeight="1" thickBot="1">
      <c r="A10" s="207"/>
      <c r="B10" s="208"/>
      <c r="C10" s="186"/>
      <c r="D10" s="209"/>
      <c r="E10" s="227"/>
      <c r="F10" s="211"/>
      <c r="G10" s="211"/>
      <c r="H10" s="211"/>
      <c r="I10" s="212"/>
      <c r="J10" s="227"/>
      <c r="K10" s="211"/>
      <c r="L10" s="211"/>
      <c r="M10" s="211"/>
      <c r="N10" s="212"/>
      <c r="O10" s="228"/>
      <c r="P10" s="213"/>
    </row>
    <row r="11" spans="1:21" ht="13.5" thickTop="1"/>
    <row r="12" spans="1:21" ht="23.25" thickBot="1">
      <c r="A12" s="6" t="str">
        <f>_kat5</f>
        <v>4.kategorie - Naděje mladší, ročník 2006 a 2007</v>
      </c>
      <c r="B12" s="1"/>
      <c r="C12" s="4"/>
      <c r="D12" s="1"/>
      <c r="E12" s="163"/>
      <c r="F12" s="163"/>
      <c r="G12" s="163"/>
      <c r="H12" s="163"/>
      <c r="I12" s="163"/>
      <c r="J12" s="163"/>
      <c r="K12" s="163"/>
      <c r="L12" s="163"/>
      <c r="M12" s="163"/>
      <c r="N12" s="1"/>
      <c r="O12" s="166"/>
    </row>
    <row r="13" spans="1:21" ht="16.5" thickTop="1">
      <c r="A13" s="433" t="s">
        <v>159</v>
      </c>
      <c r="B13" s="435" t="s">
        <v>6</v>
      </c>
      <c r="C13" s="435" t="s">
        <v>3</v>
      </c>
      <c r="D13" s="437" t="s">
        <v>4</v>
      </c>
      <c r="E13" s="449" t="str">
        <f>Kat5S1</f>
        <v>sestava s libovolným náčiním</v>
      </c>
      <c r="F13" s="450"/>
      <c r="G13" s="450"/>
      <c r="H13" s="450"/>
      <c r="I13" s="451"/>
      <c r="J13" s="449" t="str">
        <f>Kat5S2</f>
        <v>sestava s libovolným náčiním</v>
      </c>
      <c r="K13" s="450"/>
      <c r="L13" s="450"/>
      <c r="M13" s="450"/>
      <c r="N13" s="451"/>
      <c r="O13" s="452" t="s">
        <v>166</v>
      </c>
      <c r="P13" s="426" t="s">
        <v>160</v>
      </c>
    </row>
    <row r="14" spans="1:21" ht="16.5" thickBot="1">
      <c r="A14" s="434">
        <v>0</v>
      </c>
      <c r="B14" s="436">
        <v>0</v>
      </c>
      <c r="C14" s="436">
        <v>0</v>
      </c>
      <c r="D14" s="438">
        <v>0</v>
      </c>
      <c r="E14" s="197" t="s">
        <v>167</v>
      </c>
      <c r="F14" s="215" t="s">
        <v>161</v>
      </c>
      <c r="G14" s="215" t="s">
        <v>162</v>
      </c>
      <c r="H14" s="215" t="s">
        <v>163</v>
      </c>
      <c r="I14" s="216" t="s">
        <v>164</v>
      </c>
      <c r="J14" s="197" t="s">
        <v>167</v>
      </c>
      <c r="K14" s="215" t="s">
        <v>161</v>
      </c>
      <c r="L14" s="215" t="s">
        <v>162</v>
      </c>
      <c r="M14" s="215" t="s">
        <v>163</v>
      </c>
      <c r="N14" s="216" t="s">
        <v>164</v>
      </c>
      <c r="O14" s="453">
        <v>0</v>
      </c>
      <c r="P14" s="427">
        <v>0</v>
      </c>
    </row>
    <row r="15" spans="1:21" ht="32.1" customHeight="1" thickTop="1">
      <c r="A15" s="217">
        <v>1</v>
      </c>
      <c r="B15" s="218" t="s">
        <v>68</v>
      </c>
      <c r="C15" s="170"/>
      <c r="D15" s="219" t="s">
        <v>20</v>
      </c>
      <c r="E15" s="222"/>
      <c r="F15" s="220"/>
      <c r="G15" s="220"/>
      <c r="H15" s="220"/>
      <c r="I15" s="221"/>
      <c r="J15" s="222"/>
      <c r="K15" s="220"/>
      <c r="L15" s="220"/>
      <c r="M15" s="220"/>
      <c r="N15" s="221"/>
      <c r="O15" s="223"/>
      <c r="P15" s="224"/>
    </row>
    <row r="16" spans="1:21" ht="32.1" customHeight="1">
      <c r="A16" s="200">
        <v>2</v>
      </c>
      <c r="B16" s="201" t="s">
        <v>71</v>
      </c>
      <c r="C16" s="178">
        <v>2006</v>
      </c>
      <c r="D16" s="202" t="s">
        <v>12</v>
      </c>
      <c r="E16" s="225"/>
      <c r="F16" s="204"/>
      <c r="G16" s="204"/>
      <c r="H16" s="204"/>
      <c r="I16" s="205"/>
      <c r="J16" s="225"/>
      <c r="K16" s="204"/>
      <c r="L16" s="204"/>
      <c r="M16" s="204"/>
      <c r="N16" s="205"/>
      <c r="O16" s="226"/>
      <c r="P16" s="206"/>
    </row>
    <row r="17" spans="1:16" ht="32.1" customHeight="1">
      <c r="A17" s="200">
        <v>4</v>
      </c>
      <c r="B17" s="201" t="s">
        <v>73</v>
      </c>
      <c r="C17" s="178">
        <v>2007</v>
      </c>
      <c r="D17" s="202" t="s">
        <v>12</v>
      </c>
      <c r="E17" s="225"/>
      <c r="F17" s="204"/>
      <c r="G17" s="204"/>
      <c r="H17" s="204"/>
      <c r="I17" s="205"/>
      <c r="J17" s="225"/>
      <c r="K17" s="204"/>
      <c r="L17" s="204"/>
      <c r="M17" s="204"/>
      <c r="N17" s="205"/>
      <c r="O17" s="226"/>
      <c r="P17" s="206"/>
    </row>
    <row r="18" spans="1:16" ht="32.1" customHeight="1">
      <c r="A18" s="200">
        <v>6</v>
      </c>
      <c r="B18" s="201" t="s">
        <v>75</v>
      </c>
      <c r="C18" s="178"/>
      <c r="D18" s="202" t="s">
        <v>20</v>
      </c>
      <c r="E18" s="225"/>
      <c r="F18" s="204"/>
      <c r="G18" s="204"/>
      <c r="H18" s="204"/>
      <c r="I18" s="205"/>
      <c r="J18" s="225"/>
      <c r="K18" s="204"/>
      <c r="L18" s="204"/>
      <c r="M18" s="204"/>
      <c r="N18" s="205"/>
      <c r="O18" s="226"/>
      <c r="P18" s="206"/>
    </row>
    <row r="19" spans="1:16" ht="32.1" customHeight="1">
      <c r="A19" s="200">
        <v>8</v>
      </c>
      <c r="B19" s="201" t="s">
        <v>78</v>
      </c>
      <c r="C19" s="178">
        <v>2007</v>
      </c>
      <c r="D19" s="202" t="s">
        <v>16</v>
      </c>
      <c r="E19" s="225"/>
      <c r="F19" s="204"/>
      <c r="G19" s="204"/>
      <c r="H19" s="204"/>
      <c r="I19" s="205"/>
      <c r="J19" s="225"/>
      <c r="K19" s="204"/>
      <c r="L19" s="204"/>
      <c r="M19" s="204"/>
      <c r="N19" s="205"/>
      <c r="O19" s="226"/>
      <c r="P19" s="206"/>
    </row>
    <row r="20" spans="1:16" ht="32.1" customHeight="1">
      <c r="A20" s="200">
        <v>9</v>
      </c>
      <c r="B20" s="201" t="s">
        <v>81</v>
      </c>
      <c r="C20" s="178">
        <v>2007</v>
      </c>
      <c r="D20" s="202" t="s">
        <v>12</v>
      </c>
      <c r="E20" s="225"/>
      <c r="F20" s="204"/>
      <c r="G20" s="204"/>
      <c r="H20" s="204"/>
      <c r="I20" s="205"/>
      <c r="J20" s="225"/>
      <c r="K20" s="204"/>
      <c r="L20" s="204"/>
      <c r="M20" s="204"/>
      <c r="N20" s="205"/>
      <c r="O20" s="226"/>
      <c r="P20" s="206"/>
    </row>
    <row r="21" spans="1:16" ht="32.1" customHeight="1">
      <c r="A21" s="200">
        <v>10</v>
      </c>
      <c r="B21" s="201" t="s">
        <v>83</v>
      </c>
      <c r="C21" s="178"/>
      <c r="D21" s="202" t="s">
        <v>20</v>
      </c>
      <c r="E21" s="225"/>
      <c r="F21" s="204"/>
      <c r="G21" s="204"/>
      <c r="H21" s="204"/>
      <c r="I21" s="205"/>
      <c r="J21" s="225"/>
      <c r="K21" s="204"/>
      <c r="L21" s="204"/>
      <c r="M21" s="204"/>
      <c r="N21" s="205"/>
      <c r="O21" s="226"/>
      <c r="P21" s="206"/>
    </row>
    <row r="22" spans="1:16" ht="32.1" customHeight="1">
      <c r="A22" s="200">
        <v>12</v>
      </c>
      <c r="B22" s="201" t="s">
        <v>86</v>
      </c>
      <c r="C22" s="178"/>
      <c r="D22" s="202" t="s">
        <v>20</v>
      </c>
      <c r="E22" s="225"/>
      <c r="F22" s="204"/>
      <c r="G22" s="204"/>
      <c r="H22" s="204"/>
      <c r="I22" s="205"/>
      <c r="J22" s="225"/>
      <c r="K22" s="204"/>
      <c r="L22" s="204"/>
      <c r="M22" s="204"/>
      <c r="N22" s="205"/>
      <c r="O22" s="226"/>
      <c r="P22" s="206"/>
    </row>
    <row r="23" spans="1:16" ht="32.1" customHeight="1">
      <c r="A23" s="200">
        <v>15</v>
      </c>
      <c r="B23" s="201" t="s">
        <v>89</v>
      </c>
      <c r="C23" s="178">
        <v>2007</v>
      </c>
      <c r="D23" s="202" t="s">
        <v>16</v>
      </c>
      <c r="E23" s="225"/>
      <c r="F23" s="204"/>
      <c r="G23" s="204"/>
      <c r="H23" s="204"/>
      <c r="I23" s="205"/>
      <c r="J23" s="225"/>
      <c r="K23" s="204"/>
      <c r="L23" s="204"/>
      <c r="M23" s="204"/>
      <c r="N23" s="205"/>
      <c r="O23" s="226"/>
      <c r="P23" s="206"/>
    </row>
    <row r="24" spans="1:16" ht="32.1" customHeight="1" thickBot="1">
      <c r="A24" s="207"/>
      <c r="B24" s="208"/>
      <c r="C24" s="186"/>
      <c r="D24" s="209"/>
      <c r="E24" s="227"/>
      <c r="F24" s="211"/>
      <c r="G24" s="211"/>
      <c r="H24" s="211"/>
      <c r="I24" s="212"/>
      <c r="J24" s="227"/>
      <c r="K24" s="211"/>
      <c r="L24" s="211"/>
      <c r="M24" s="211"/>
      <c r="N24" s="212"/>
      <c r="O24" s="228"/>
      <c r="P24" s="213"/>
    </row>
    <row r="25" spans="1:16" ht="13.5" thickTop="1"/>
  </sheetData>
  <mergeCells count="17">
    <mergeCell ref="J13:N13"/>
    <mergeCell ref="O13:O14"/>
    <mergeCell ref="P4:P5"/>
    <mergeCell ref="D1:K1"/>
    <mergeCell ref="O4:O5"/>
    <mergeCell ref="E4:I4"/>
    <mergeCell ref="J4:N4"/>
    <mergeCell ref="P13:P14"/>
    <mergeCell ref="E13:I13"/>
    <mergeCell ref="A13:A14"/>
    <mergeCell ref="B13:B14"/>
    <mergeCell ref="C13:C14"/>
    <mergeCell ref="D13:D14"/>
    <mergeCell ref="A4:A5"/>
    <mergeCell ref="B4:B5"/>
    <mergeCell ref="C4:C5"/>
    <mergeCell ref="D4:D5"/>
  </mergeCells>
  <phoneticPr fontId="12" type="noConversion"/>
  <printOptions horizontalCentered="1"/>
  <pageMargins left="0.39370078740157483" right="0.39370078740157483" top="0.98425196850393704" bottom="0.19685039370078741" header="0.51181102362204722" footer="0"/>
  <pageSetup paperSize="9" scale="5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topLeftCell="A10" workbookViewId="0">
      <selection activeCell="C1" sqref="C1:C65536"/>
    </sheetView>
  </sheetViews>
  <sheetFormatPr defaultRowHeight="12.75"/>
  <cols>
    <col min="1" max="1" width="10.7109375" customWidth="1"/>
    <col min="2" max="2" width="24.42578125" bestFit="1" customWidth="1"/>
    <col min="3" max="3" width="9" hidden="1" customWidth="1"/>
    <col min="4" max="4" width="33.42578125" bestFit="1" customWidth="1"/>
    <col min="5" max="5" width="10.7109375" style="49" hidden="1" customWidth="1"/>
    <col min="6" max="14" width="10.7109375" style="49" customWidth="1"/>
    <col min="15" max="17" width="10.7109375" customWidth="1"/>
  </cols>
  <sheetData>
    <row r="1" spans="1:22" ht="22.5">
      <c r="A1" s="1" t="s">
        <v>158</v>
      </c>
      <c r="C1" s="4"/>
      <c r="D1" s="439" t="str">
        <f>Název</f>
        <v>Jihočeská liga</v>
      </c>
      <c r="E1" s="439"/>
      <c r="F1" s="439"/>
      <c r="G1" s="439"/>
      <c r="H1" s="439"/>
      <c r="I1" s="439"/>
      <c r="J1" s="439"/>
      <c r="K1" s="439"/>
      <c r="L1" s="439"/>
      <c r="N1" s="163"/>
      <c r="Q1" s="164" t="str">
        <f>Datum</f>
        <v>20.února 2016</v>
      </c>
      <c r="R1" s="163"/>
      <c r="S1" s="163"/>
      <c r="T1" s="163"/>
      <c r="U1" s="163"/>
      <c r="V1" s="1"/>
    </row>
    <row r="2" spans="1:22" ht="22.5">
      <c r="A2" s="1"/>
      <c r="C2" s="4"/>
      <c r="D2" s="1"/>
      <c r="E2" s="163"/>
      <c r="F2" s="163"/>
      <c r="G2" s="163"/>
      <c r="H2" s="163"/>
      <c r="I2" s="163"/>
      <c r="J2" s="163"/>
      <c r="K2" s="163"/>
      <c r="L2" s="163"/>
      <c r="M2" s="163"/>
      <c r="N2" s="163"/>
      <c r="Q2" s="164" t="str">
        <f>Místo</f>
        <v>Milevsko</v>
      </c>
      <c r="R2" s="163"/>
      <c r="S2" s="163"/>
      <c r="T2" s="163"/>
      <c r="U2" s="163"/>
      <c r="V2" s="1"/>
    </row>
    <row r="3" spans="1:22" ht="23.25" thickBot="1">
      <c r="A3" s="214" t="str">
        <f>_kat6</f>
        <v>5.kategorie - Naděje starší, ročník 2004 a 2005</v>
      </c>
      <c r="B3" s="214"/>
      <c r="C3" s="214"/>
      <c r="D3" s="214"/>
      <c r="E3" s="214"/>
      <c r="F3" s="315"/>
      <c r="G3" s="163"/>
      <c r="H3" s="163"/>
      <c r="I3" s="163"/>
      <c r="J3" s="163"/>
      <c r="K3" s="163"/>
      <c r="L3" s="163"/>
      <c r="M3" s="163"/>
      <c r="N3" s="163"/>
      <c r="O3" s="1"/>
      <c r="P3" s="166"/>
    </row>
    <row r="4" spans="1:22" ht="16.5" customHeight="1" thickTop="1">
      <c r="A4" s="433" t="s">
        <v>159</v>
      </c>
      <c r="B4" s="435" t="s">
        <v>6</v>
      </c>
      <c r="C4" s="435" t="s">
        <v>3</v>
      </c>
      <c r="D4" s="437" t="s">
        <v>4</v>
      </c>
      <c r="E4" s="449" t="str">
        <f>Kat6S1</f>
        <v>sestava s libovolným náčiním</v>
      </c>
      <c r="F4" s="450"/>
      <c r="G4" s="450"/>
      <c r="H4" s="450"/>
      <c r="I4" s="450"/>
      <c r="J4" s="451"/>
      <c r="K4" s="449" t="str">
        <f>Kat6S2</f>
        <v>sestava s libovolným náčiním</v>
      </c>
      <c r="L4" s="450"/>
      <c r="M4" s="450"/>
      <c r="N4" s="450"/>
      <c r="O4" s="451"/>
      <c r="P4" s="452" t="s">
        <v>166</v>
      </c>
      <c r="Q4" s="426" t="s">
        <v>160</v>
      </c>
    </row>
    <row r="5" spans="1:22" ht="16.5" thickBot="1">
      <c r="A5" s="434">
        <v>0</v>
      </c>
      <c r="B5" s="436">
        <v>0</v>
      </c>
      <c r="C5" s="436">
        <v>0</v>
      </c>
      <c r="D5" s="438">
        <v>0</v>
      </c>
      <c r="E5" s="197" t="s">
        <v>167</v>
      </c>
      <c r="F5" s="197" t="s">
        <v>167</v>
      </c>
      <c r="G5" s="215" t="s">
        <v>161</v>
      </c>
      <c r="H5" s="215" t="s">
        <v>162</v>
      </c>
      <c r="I5" s="215" t="s">
        <v>163</v>
      </c>
      <c r="J5" s="216" t="s">
        <v>164</v>
      </c>
      <c r="K5" s="197" t="s">
        <v>167</v>
      </c>
      <c r="L5" s="215" t="s">
        <v>161</v>
      </c>
      <c r="M5" s="215" t="s">
        <v>162</v>
      </c>
      <c r="N5" s="215" t="s">
        <v>163</v>
      </c>
      <c r="O5" s="216" t="s">
        <v>164</v>
      </c>
      <c r="P5" s="453">
        <v>0</v>
      </c>
      <c r="Q5" s="427">
        <v>0</v>
      </c>
    </row>
    <row r="6" spans="1:22" ht="32.1" customHeight="1" thickTop="1">
      <c r="A6" s="217">
        <v>1</v>
      </c>
      <c r="B6" s="218" t="s">
        <v>91</v>
      </c>
      <c r="C6" s="170"/>
      <c r="D6" s="219" t="s">
        <v>20</v>
      </c>
      <c r="E6" s="222"/>
      <c r="F6" s="316"/>
      <c r="G6" s="220"/>
      <c r="H6" s="220"/>
      <c r="I6" s="220"/>
      <c r="J6" s="221"/>
      <c r="K6" s="222"/>
      <c r="L6" s="220"/>
      <c r="M6" s="220"/>
      <c r="N6" s="220"/>
      <c r="O6" s="221"/>
      <c r="P6" s="223"/>
      <c r="Q6" s="224"/>
    </row>
    <row r="7" spans="1:22" ht="32.1" customHeight="1">
      <c r="A7" s="200">
        <v>2</v>
      </c>
      <c r="B7" s="201" t="s">
        <v>94</v>
      </c>
      <c r="C7" s="178"/>
      <c r="D7" s="202" t="s">
        <v>20</v>
      </c>
      <c r="E7" s="225"/>
      <c r="F7" s="317"/>
      <c r="G7" s="204"/>
      <c r="H7" s="204"/>
      <c r="I7" s="204"/>
      <c r="J7" s="205"/>
      <c r="K7" s="225"/>
      <c r="L7" s="204"/>
      <c r="M7" s="204"/>
      <c r="N7" s="204"/>
      <c r="O7" s="205"/>
      <c r="P7" s="226"/>
      <c r="Q7" s="206"/>
    </row>
    <row r="8" spans="1:22" ht="32.1" customHeight="1">
      <c r="A8" s="200">
        <v>3</v>
      </c>
      <c r="B8" s="201" t="s">
        <v>97</v>
      </c>
      <c r="C8" s="178"/>
      <c r="D8" s="202" t="s">
        <v>20</v>
      </c>
      <c r="E8" s="225"/>
      <c r="F8" s="317"/>
      <c r="G8" s="204"/>
      <c r="H8" s="204"/>
      <c r="I8" s="204"/>
      <c r="J8" s="205"/>
      <c r="K8" s="225"/>
      <c r="L8" s="204"/>
      <c r="M8" s="204"/>
      <c r="N8" s="204"/>
      <c r="O8" s="205"/>
      <c r="P8" s="226"/>
      <c r="Q8" s="206"/>
    </row>
    <row r="9" spans="1:22" ht="32.1" customHeight="1" thickBot="1">
      <c r="A9" s="207"/>
      <c r="B9" s="208"/>
      <c r="C9" s="186"/>
      <c r="D9" s="209"/>
      <c r="E9" s="227"/>
      <c r="F9" s="318"/>
      <c r="G9" s="211"/>
      <c r="H9" s="211"/>
      <c r="I9" s="211"/>
      <c r="J9" s="212"/>
      <c r="K9" s="227"/>
      <c r="L9" s="211"/>
      <c r="M9" s="211"/>
      <c r="N9" s="211"/>
      <c r="O9" s="212"/>
      <c r="P9" s="228"/>
      <c r="Q9" s="213"/>
    </row>
    <row r="10" spans="1:22" ht="13.5" thickTop="1"/>
    <row r="11" spans="1:22" ht="23.25" thickBot="1">
      <c r="A11" s="6" t="str">
        <f>_kat7</f>
        <v>6.kategorie - Kadetky mladší, ročník 2004 a 2005</v>
      </c>
      <c r="B11" s="1"/>
      <c r="C11" s="4"/>
      <c r="D11" s="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"/>
      <c r="P11" s="166"/>
    </row>
    <row r="12" spans="1:22" ht="16.5" thickTop="1">
      <c r="A12" s="433" t="s">
        <v>159</v>
      </c>
      <c r="B12" s="435" t="s">
        <v>6</v>
      </c>
      <c r="C12" s="435" t="s">
        <v>3</v>
      </c>
      <c r="D12" s="437" t="s">
        <v>4</v>
      </c>
      <c r="E12" s="449" t="str">
        <f>Kat7S1</f>
        <v>sestava s libovolným náčiním</v>
      </c>
      <c r="F12" s="450"/>
      <c r="G12" s="450"/>
      <c r="H12" s="450"/>
      <c r="I12" s="450"/>
      <c r="J12" s="451"/>
      <c r="K12" s="449" t="str">
        <f>Kat7S2</f>
        <v>sestava s libovolným náčiním</v>
      </c>
      <c r="L12" s="450"/>
      <c r="M12" s="450"/>
      <c r="N12" s="450"/>
      <c r="O12" s="451"/>
      <c r="P12" s="452" t="s">
        <v>166</v>
      </c>
      <c r="Q12" s="426" t="s">
        <v>160</v>
      </c>
    </row>
    <row r="13" spans="1:22" ht="16.5" thickBot="1">
      <c r="A13" s="434">
        <v>0</v>
      </c>
      <c r="B13" s="436">
        <v>0</v>
      </c>
      <c r="C13" s="436">
        <v>0</v>
      </c>
      <c r="D13" s="438">
        <v>0</v>
      </c>
      <c r="E13" s="197" t="s">
        <v>167</v>
      </c>
      <c r="F13" s="197" t="s">
        <v>167</v>
      </c>
      <c r="G13" s="215" t="s">
        <v>161</v>
      </c>
      <c r="H13" s="215" t="s">
        <v>162</v>
      </c>
      <c r="I13" s="215" t="s">
        <v>163</v>
      </c>
      <c r="J13" s="216" t="s">
        <v>164</v>
      </c>
      <c r="K13" s="197" t="s">
        <v>167</v>
      </c>
      <c r="L13" s="215" t="s">
        <v>161</v>
      </c>
      <c r="M13" s="215" t="s">
        <v>162</v>
      </c>
      <c r="N13" s="215" t="s">
        <v>163</v>
      </c>
      <c r="O13" s="216" t="s">
        <v>164</v>
      </c>
      <c r="P13" s="453">
        <v>0</v>
      </c>
      <c r="Q13" s="427">
        <v>0</v>
      </c>
    </row>
    <row r="14" spans="1:22" ht="32.1" customHeight="1" thickTop="1">
      <c r="A14" s="217">
        <v>1</v>
      </c>
      <c r="B14" s="218" t="s">
        <v>101</v>
      </c>
      <c r="C14" s="170">
        <v>2004</v>
      </c>
      <c r="D14" s="219" t="s">
        <v>12</v>
      </c>
      <c r="E14" s="222"/>
      <c r="F14" s="316"/>
      <c r="G14" s="220"/>
      <c r="H14" s="220"/>
      <c r="I14" s="220"/>
      <c r="J14" s="221"/>
      <c r="K14" s="222"/>
      <c r="L14" s="220"/>
      <c r="M14" s="220"/>
      <c r="N14" s="220"/>
      <c r="O14" s="221"/>
      <c r="P14" s="223"/>
      <c r="Q14" s="224"/>
    </row>
    <row r="15" spans="1:22" ht="32.1" customHeight="1">
      <c r="A15" s="200">
        <v>2</v>
      </c>
      <c r="B15" s="201" t="s">
        <v>104</v>
      </c>
      <c r="C15" s="178">
        <v>2004</v>
      </c>
      <c r="D15" s="202" t="s">
        <v>12</v>
      </c>
      <c r="E15" s="225"/>
      <c r="F15" s="317"/>
      <c r="G15" s="204"/>
      <c r="H15" s="204"/>
      <c r="I15" s="204"/>
      <c r="J15" s="205"/>
      <c r="K15" s="225"/>
      <c r="L15" s="204"/>
      <c r="M15" s="204"/>
      <c r="N15" s="204"/>
      <c r="O15" s="205"/>
      <c r="P15" s="226"/>
      <c r="Q15" s="206"/>
    </row>
    <row r="16" spans="1:22" ht="32.1" customHeight="1">
      <c r="A16" s="200">
        <v>3</v>
      </c>
      <c r="B16" s="201" t="s">
        <v>107</v>
      </c>
      <c r="C16" s="178">
        <v>2004</v>
      </c>
      <c r="D16" s="202" t="s">
        <v>16</v>
      </c>
      <c r="E16" s="225"/>
      <c r="F16" s="317"/>
      <c r="G16" s="204"/>
      <c r="H16" s="204"/>
      <c r="I16" s="204"/>
      <c r="J16" s="205"/>
      <c r="K16" s="225"/>
      <c r="L16" s="204"/>
      <c r="M16" s="204"/>
      <c r="N16" s="204"/>
      <c r="O16" s="205"/>
      <c r="P16" s="226"/>
      <c r="Q16" s="206"/>
    </row>
    <row r="17" spans="1:17" ht="32.1" customHeight="1">
      <c r="A17" s="200">
        <v>4</v>
      </c>
      <c r="B17" s="201" t="s">
        <v>168</v>
      </c>
      <c r="C17" s="178">
        <v>2004</v>
      </c>
      <c r="D17" s="202" t="s">
        <v>12</v>
      </c>
      <c r="E17" s="225"/>
      <c r="F17" s="317"/>
      <c r="G17" s="204"/>
      <c r="H17" s="204"/>
      <c r="I17" s="204"/>
      <c r="J17" s="205"/>
      <c r="K17" s="225"/>
      <c r="L17" s="204"/>
      <c r="M17" s="204"/>
      <c r="N17" s="204"/>
      <c r="O17" s="205"/>
      <c r="P17" s="226"/>
      <c r="Q17" s="206"/>
    </row>
    <row r="18" spans="1:17" ht="32.1" customHeight="1">
      <c r="A18" s="200">
        <v>5</v>
      </c>
      <c r="B18" s="201" t="s">
        <v>169</v>
      </c>
      <c r="C18" s="178">
        <v>2005</v>
      </c>
      <c r="D18" s="202" t="s">
        <v>12</v>
      </c>
      <c r="E18" s="225"/>
      <c r="F18" s="317"/>
      <c r="G18" s="204"/>
      <c r="H18" s="204"/>
      <c r="I18" s="204"/>
      <c r="J18" s="205"/>
      <c r="K18" s="225"/>
      <c r="L18" s="204"/>
      <c r="M18" s="204"/>
      <c r="N18" s="204"/>
      <c r="O18" s="205"/>
      <c r="P18" s="226"/>
      <c r="Q18" s="206"/>
    </row>
    <row r="19" spans="1:17" ht="32.1" customHeight="1" thickBot="1">
      <c r="A19" s="207"/>
      <c r="B19" s="208"/>
      <c r="C19" s="186"/>
      <c r="D19" s="209"/>
      <c r="E19" s="227"/>
      <c r="F19" s="318"/>
      <c r="G19" s="211"/>
      <c r="H19" s="211"/>
      <c r="I19" s="211"/>
      <c r="J19" s="212"/>
      <c r="K19" s="227"/>
      <c r="L19" s="211"/>
      <c r="M19" s="211"/>
      <c r="N19" s="211"/>
      <c r="O19" s="212"/>
      <c r="P19" s="228"/>
      <c r="Q19" s="213"/>
    </row>
    <row r="20" spans="1:17" ht="13.5" thickTop="1"/>
    <row r="21" spans="1:17" ht="23.25" thickBot="1">
      <c r="A21" s="6" t="s">
        <v>155</v>
      </c>
      <c r="B21" s="1"/>
      <c r="C21" s="4"/>
      <c r="D21" s="1"/>
      <c r="E21" s="1"/>
      <c r="F21" s="1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</row>
    <row r="22" spans="1:17" ht="16.5" thickTop="1">
      <c r="A22" s="433" t="s">
        <v>159</v>
      </c>
      <c r="B22" s="435" t="s">
        <v>6</v>
      </c>
      <c r="C22" s="435" t="s">
        <v>3</v>
      </c>
      <c r="D22" s="437" t="s">
        <v>4</v>
      </c>
      <c r="E22" s="431" t="s">
        <v>5</v>
      </c>
      <c r="F22" s="449" t="s">
        <v>170</v>
      </c>
      <c r="G22" s="450"/>
      <c r="H22" s="450"/>
      <c r="I22" s="450"/>
      <c r="J22" s="451"/>
      <c r="K22" s="449" t="s">
        <v>170</v>
      </c>
      <c r="L22" s="450"/>
      <c r="M22" s="450"/>
      <c r="N22" s="450"/>
      <c r="O22" s="451"/>
      <c r="P22" s="452" t="s">
        <v>166</v>
      </c>
      <c r="Q22" s="426" t="s">
        <v>160</v>
      </c>
    </row>
    <row r="23" spans="1:17" ht="16.5" thickBot="1">
      <c r="A23" s="434">
        <v>0</v>
      </c>
      <c r="B23" s="436">
        <v>0</v>
      </c>
      <c r="C23" s="436">
        <v>0</v>
      </c>
      <c r="D23" s="438">
        <v>0</v>
      </c>
      <c r="E23" s="432">
        <v>0</v>
      </c>
      <c r="F23" s="197" t="s">
        <v>167</v>
      </c>
      <c r="G23" s="347" t="s">
        <v>161</v>
      </c>
      <c r="H23" s="215" t="s">
        <v>162</v>
      </c>
      <c r="I23" s="215" t="s">
        <v>163</v>
      </c>
      <c r="J23" s="216" t="s">
        <v>164</v>
      </c>
      <c r="K23" s="197" t="s">
        <v>167</v>
      </c>
      <c r="L23" s="347" t="s">
        <v>161</v>
      </c>
      <c r="M23" s="215" t="s">
        <v>162</v>
      </c>
      <c r="N23" s="215" t="s">
        <v>163</v>
      </c>
      <c r="O23" s="216" t="s">
        <v>164</v>
      </c>
      <c r="P23" s="453">
        <v>0</v>
      </c>
      <c r="Q23" s="427">
        <v>0</v>
      </c>
    </row>
    <row r="24" spans="1:17" ht="32.1" customHeight="1" thickTop="1">
      <c r="A24" s="217">
        <v>1</v>
      </c>
      <c r="B24" s="218" t="s">
        <v>171</v>
      </c>
      <c r="C24" s="170"/>
      <c r="D24" s="219" t="s">
        <v>20</v>
      </c>
      <c r="E24" s="281"/>
      <c r="F24" s="348"/>
      <c r="G24" s="349" t="s">
        <v>172</v>
      </c>
      <c r="H24" s="220"/>
      <c r="I24" s="220"/>
      <c r="J24" s="221"/>
      <c r="K24" s="222"/>
      <c r="L24" s="350"/>
      <c r="M24" s="220"/>
      <c r="N24" s="220"/>
      <c r="O24" s="221"/>
      <c r="P24" s="223"/>
      <c r="Q24" s="224"/>
    </row>
    <row r="25" spans="1:17" ht="32.1" customHeight="1">
      <c r="A25" s="200">
        <v>2</v>
      </c>
      <c r="B25" s="201" t="s">
        <v>110</v>
      </c>
      <c r="C25" s="178"/>
      <c r="D25" s="202" t="s">
        <v>20</v>
      </c>
      <c r="E25" s="281"/>
      <c r="F25" s="348"/>
      <c r="G25" s="351"/>
      <c r="H25" s="204"/>
      <c r="I25" s="204"/>
      <c r="J25" s="205"/>
      <c r="K25" s="225"/>
      <c r="L25" s="203" t="s">
        <v>172</v>
      </c>
      <c r="M25" s="204"/>
      <c r="N25" s="204"/>
      <c r="O25" s="205"/>
      <c r="P25" s="226"/>
      <c r="Q25" s="206"/>
    </row>
    <row r="26" spans="1:17" ht="32.1" customHeight="1">
      <c r="A26" s="200">
        <v>3</v>
      </c>
      <c r="B26" s="201" t="s">
        <v>113</v>
      </c>
      <c r="C26" s="178">
        <v>2003</v>
      </c>
      <c r="D26" s="202" t="s">
        <v>16</v>
      </c>
      <c r="E26" s="281"/>
      <c r="F26" s="348"/>
      <c r="G26" s="351" t="s">
        <v>172</v>
      </c>
      <c r="H26" s="204"/>
      <c r="I26" s="204"/>
      <c r="J26" s="205"/>
      <c r="K26" s="225"/>
      <c r="L26" s="203"/>
      <c r="M26" s="204"/>
      <c r="N26" s="204"/>
      <c r="O26" s="205"/>
      <c r="P26" s="226"/>
      <c r="Q26" s="206"/>
    </row>
    <row r="27" spans="1:17" ht="32.1" customHeight="1">
      <c r="A27" s="200">
        <v>4</v>
      </c>
      <c r="B27" s="201" t="s">
        <v>115</v>
      </c>
      <c r="C27" s="178"/>
      <c r="D27" s="202" t="s">
        <v>20</v>
      </c>
      <c r="E27" s="352"/>
      <c r="F27" s="353"/>
      <c r="G27" s="354"/>
      <c r="H27" s="288"/>
      <c r="I27" s="288"/>
      <c r="J27" s="289"/>
      <c r="K27" s="355"/>
      <c r="L27" s="287"/>
      <c r="M27" s="288"/>
      <c r="N27" s="288"/>
      <c r="O27" s="289"/>
      <c r="P27" s="356"/>
      <c r="Q27" s="290"/>
    </row>
    <row r="28" spans="1:17" ht="32.1" customHeight="1" thickBot="1">
      <c r="A28" s="357"/>
      <c r="B28" s="358"/>
      <c r="C28" s="359"/>
      <c r="D28" s="360"/>
      <c r="E28" s="283"/>
      <c r="F28" s="361"/>
      <c r="G28" s="362"/>
      <c r="H28" s="211"/>
      <c r="I28" s="211"/>
      <c r="J28" s="212"/>
      <c r="K28" s="227"/>
      <c r="L28" s="210"/>
      <c r="M28" s="211"/>
      <c r="N28" s="211"/>
      <c r="O28" s="212"/>
      <c r="P28" s="228"/>
      <c r="Q28" s="213"/>
    </row>
    <row r="29" spans="1:17" ht="13.5" thickTop="1"/>
  </sheetData>
  <mergeCells count="26">
    <mergeCell ref="P4:P5"/>
    <mergeCell ref="Q4:Q5"/>
    <mergeCell ref="A12:A13"/>
    <mergeCell ref="B12:B13"/>
    <mergeCell ref="C12:C13"/>
    <mergeCell ref="D12:D13"/>
    <mergeCell ref="E12:J12"/>
    <mergeCell ref="K12:O12"/>
    <mergeCell ref="P12:P13"/>
    <mergeCell ref="Q12:Q13"/>
    <mergeCell ref="D1:L1"/>
    <mergeCell ref="A4:A5"/>
    <mergeCell ref="B4:B5"/>
    <mergeCell ref="C4:C5"/>
    <mergeCell ref="D4:D5"/>
    <mergeCell ref="E4:J4"/>
    <mergeCell ref="K4:O4"/>
    <mergeCell ref="A22:A23"/>
    <mergeCell ref="B22:B23"/>
    <mergeCell ref="C22:C23"/>
    <mergeCell ref="D22:D23"/>
    <mergeCell ref="Q22:Q23"/>
    <mergeCell ref="E22:E23"/>
    <mergeCell ref="F22:J22"/>
    <mergeCell ref="K22:O22"/>
    <mergeCell ref="P22:P23"/>
  </mergeCells>
  <phoneticPr fontId="12" type="noConversion"/>
  <printOptions horizontalCentered="1"/>
  <pageMargins left="0.39370078740157483" right="0.39370078740157483" top="0.98425196850393704" bottom="0.19685039370078741" header="0.51181102362204722" footer="0"/>
  <pageSetup paperSize="9" scale="6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workbookViewId="0">
      <selection activeCell="K14" sqref="K14"/>
    </sheetView>
  </sheetViews>
  <sheetFormatPr defaultRowHeight="12.75"/>
  <cols>
    <col min="1" max="1" width="10.7109375" customWidth="1"/>
    <col min="2" max="2" width="24.42578125" bestFit="1" customWidth="1"/>
    <col min="3" max="3" width="9" hidden="1" customWidth="1"/>
    <col min="4" max="4" width="33.42578125" bestFit="1" customWidth="1"/>
    <col min="5" max="5" width="10.7109375" style="49" hidden="1" customWidth="1"/>
    <col min="6" max="14" width="10.7109375" style="49" customWidth="1"/>
    <col min="15" max="17" width="10.7109375" customWidth="1"/>
  </cols>
  <sheetData>
    <row r="1" spans="1:22" ht="22.5">
      <c r="A1" s="1" t="s">
        <v>158</v>
      </c>
      <c r="C1" s="4"/>
      <c r="D1" s="439" t="str">
        <f>Název</f>
        <v>Jihočeská liga</v>
      </c>
      <c r="E1" s="439"/>
      <c r="F1" s="439"/>
      <c r="G1" s="439"/>
      <c r="H1" s="439"/>
      <c r="I1" s="439"/>
      <c r="J1" s="439"/>
      <c r="K1" s="439"/>
      <c r="L1" s="439"/>
      <c r="N1" s="163"/>
      <c r="Q1" s="164" t="str">
        <f>Datum</f>
        <v>20.února 2016</v>
      </c>
      <c r="R1" s="163"/>
      <c r="S1" s="163"/>
      <c r="T1" s="163"/>
      <c r="U1" s="163"/>
      <c r="V1" s="1"/>
    </row>
    <row r="2" spans="1:22" ht="22.5">
      <c r="A2" s="1"/>
      <c r="C2" s="4"/>
      <c r="D2" s="1"/>
      <c r="E2" s="163"/>
      <c r="F2" s="163"/>
      <c r="G2" s="163"/>
      <c r="H2" s="163"/>
      <c r="I2" s="163"/>
      <c r="J2" s="163"/>
      <c r="K2" s="163"/>
      <c r="L2" s="163"/>
      <c r="M2" s="163"/>
      <c r="N2" s="163"/>
      <c r="Q2" s="164" t="str">
        <f>Místo</f>
        <v>Milevsko</v>
      </c>
      <c r="R2" s="163"/>
      <c r="S2" s="163"/>
      <c r="T2" s="163"/>
      <c r="U2" s="163"/>
      <c r="V2" s="1"/>
    </row>
    <row r="3" spans="1:22" ht="23.25" thickBot="1">
      <c r="A3" s="214" t="str">
        <f>_kat10</f>
        <v>9.kategorie - Dorostenky, ročník 2000 a starší</v>
      </c>
      <c r="B3" s="214"/>
      <c r="C3" s="214"/>
      <c r="D3" s="214"/>
      <c r="E3" s="214"/>
      <c r="F3" s="315"/>
      <c r="G3" s="163"/>
      <c r="H3" s="163"/>
      <c r="I3" s="163"/>
      <c r="J3" s="163"/>
      <c r="K3" s="163"/>
      <c r="L3" s="163"/>
      <c r="M3" s="163"/>
      <c r="N3" s="163"/>
      <c r="O3" s="1"/>
      <c r="P3" s="166"/>
    </row>
    <row r="4" spans="1:22" ht="16.5" customHeight="1" thickTop="1">
      <c r="A4" s="433" t="s">
        <v>159</v>
      </c>
      <c r="B4" s="435" t="s">
        <v>6</v>
      </c>
      <c r="C4" s="435" t="s">
        <v>3</v>
      </c>
      <c r="D4" s="437" t="s">
        <v>4</v>
      </c>
      <c r="E4" s="449" t="str">
        <f>Kat10S1</f>
        <v>sestava s libovolným náčiním</v>
      </c>
      <c r="F4" s="450"/>
      <c r="G4" s="450"/>
      <c r="H4" s="450"/>
      <c r="I4" s="450"/>
      <c r="J4" s="451"/>
      <c r="K4" s="449" t="str">
        <f>Kat10S2</f>
        <v>sestava s libovolným náčiním</v>
      </c>
      <c r="L4" s="450"/>
      <c r="M4" s="450"/>
      <c r="N4" s="450"/>
      <c r="O4" s="451"/>
      <c r="P4" s="452" t="s">
        <v>166</v>
      </c>
      <c r="Q4" s="426" t="s">
        <v>160</v>
      </c>
    </row>
    <row r="5" spans="1:22" ht="16.5" thickBot="1">
      <c r="A5" s="434">
        <v>0</v>
      </c>
      <c r="B5" s="436">
        <v>0</v>
      </c>
      <c r="C5" s="436">
        <v>0</v>
      </c>
      <c r="D5" s="438">
        <v>0</v>
      </c>
      <c r="E5" s="197" t="s">
        <v>167</v>
      </c>
      <c r="F5" s="197" t="s">
        <v>167</v>
      </c>
      <c r="G5" s="215" t="s">
        <v>161</v>
      </c>
      <c r="H5" s="215" t="s">
        <v>162</v>
      </c>
      <c r="I5" s="215" t="s">
        <v>163</v>
      </c>
      <c r="J5" s="216" t="s">
        <v>164</v>
      </c>
      <c r="K5" s="197" t="s">
        <v>167</v>
      </c>
      <c r="L5" s="215" t="s">
        <v>161</v>
      </c>
      <c r="M5" s="215" t="s">
        <v>162</v>
      </c>
      <c r="N5" s="215" t="s">
        <v>163</v>
      </c>
      <c r="O5" s="216" t="s">
        <v>164</v>
      </c>
      <c r="P5" s="453">
        <v>0</v>
      </c>
      <c r="Q5" s="427">
        <v>0</v>
      </c>
    </row>
    <row r="6" spans="1:22" ht="32.1" customHeight="1" thickTop="1">
      <c r="A6" s="217">
        <v>1</v>
      </c>
      <c r="B6" s="218" t="s">
        <v>171</v>
      </c>
      <c r="C6" s="170"/>
      <c r="D6" s="219" t="s">
        <v>20</v>
      </c>
      <c r="E6" s="222"/>
      <c r="F6" s="316"/>
      <c r="G6" s="220"/>
      <c r="H6" s="220"/>
      <c r="I6" s="220"/>
      <c r="J6" s="221"/>
      <c r="K6" s="222"/>
      <c r="L6" s="220"/>
      <c r="M6" s="220"/>
      <c r="N6" s="220"/>
      <c r="O6" s="221"/>
      <c r="P6" s="223"/>
      <c r="Q6" s="224"/>
    </row>
    <row r="7" spans="1:22" ht="32.1" customHeight="1">
      <c r="A7" s="200">
        <v>2</v>
      </c>
      <c r="B7" s="201" t="s">
        <v>110</v>
      </c>
      <c r="C7" s="178"/>
      <c r="D7" s="202" t="s">
        <v>20</v>
      </c>
      <c r="E7" s="225"/>
      <c r="F7" s="317"/>
      <c r="G7" s="204"/>
      <c r="H7" s="204"/>
      <c r="I7" s="204"/>
      <c r="J7" s="205"/>
      <c r="K7" s="225"/>
      <c r="L7" s="204"/>
      <c r="M7" s="204"/>
      <c r="N7" s="204"/>
      <c r="O7" s="205"/>
      <c r="P7" s="226"/>
      <c r="Q7" s="206"/>
    </row>
    <row r="8" spans="1:22" ht="32.1" customHeight="1">
      <c r="A8" s="200">
        <v>3</v>
      </c>
      <c r="B8" s="201" t="s">
        <v>113</v>
      </c>
      <c r="C8" s="178">
        <v>2003</v>
      </c>
      <c r="D8" s="202" t="s">
        <v>16</v>
      </c>
      <c r="E8" s="225"/>
      <c r="F8" s="317"/>
      <c r="G8" s="204"/>
      <c r="H8" s="204"/>
      <c r="I8" s="204"/>
      <c r="J8" s="205"/>
      <c r="K8" s="225"/>
      <c r="L8" s="204"/>
      <c r="M8" s="204"/>
      <c r="N8" s="204"/>
      <c r="O8" s="205"/>
      <c r="P8" s="226"/>
      <c r="Q8" s="206"/>
    </row>
    <row r="9" spans="1:22" ht="32.1" customHeight="1">
      <c r="A9" s="200">
        <v>4</v>
      </c>
      <c r="B9" s="201" t="s">
        <v>115</v>
      </c>
      <c r="C9" s="178"/>
      <c r="D9" s="202" t="s">
        <v>20</v>
      </c>
      <c r="E9" s="225"/>
      <c r="F9" s="317"/>
      <c r="G9" s="204"/>
      <c r="H9" s="204"/>
      <c r="I9" s="204"/>
      <c r="J9" s="205"/>
      <c r="K9" s="225"/>
      <c r="L9" s="204"/>
      <c r="M9" s="204"/>
      <c r="N9" s="204"/>
      <c r="O9" s="205"/>
      <c r="P9" s="226"/>
      <c r="Q9" s="206"/>
    </row>
    <row r="10" spans="1:22" ht="32.1" customHeight="1" thickBot="1">
      <c r="A10" s="207"/>
      <c r="B10" s="208"/>
      <c r="C10" s="186"/>
      <c r="D10" s="209"/>
      <c r="E10" s="227"/>
      <c r="F10" s="318"/>
      <c r="G10" s="211"/>
      <c r="H10" s="211"/>
      <c r="I10" s="211"/>
      <c r="J10" s="212"/>
      <c r="K10" s="227"/>
      <c r="L10" s="211"/>
      <c r="M10" s="211"/>
      <c r="N10" s="211"/>
      <c r="O10" s="212"/>
      <c r="P10" s="228"/>
      <c r="Q10" s="213"/>
    </row>
    <row r="11" spans="1:22" ht="13.5" thickTop="1"/>
    <row r="12" spans="1:22" ht="23.25" thickBot="1">
      <c r="A12" s="6" t="str">
        <f>_kat11</f>
        <v>10.kategorie - Seniorky, ročník 2000 a starší</v>
      </c>
      <c r="B12" s="1"/>
      <c r="C12" s="4"/>
      <c r="D12" s="1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"/>
      <c r="P12" s="166"/>
    </row>
    <row r="13" spans="1:22" ht="16.5" thickTop="1">
      <c r="A13" s="433" t="s">
        <v>159</v>
      </c>
      <c r="B13" s="435" t="s">
        <v>6</v>
      </c>
      <c r="C13" s="435" t="s">
        <v>3</v>
      </c>
      <c r="D13" s="437" t="s">
        <v>4</v>
      </c>
      <c r="E13" s="449" t="str">
        <f>Kat11S1</f>
        <v>sestava s libovolným náčiním</v>
      </c>
      <c r="F13" s="450"/>
      <c r="G13" s="450"/>
      <c r="H13" s="450"/>
      <c r="I13" s="450"/>
      <c r="J13" s="451"/>
      <c r="K13" s="449" t="str">
        <f>Kat11S2</f>
        <v>sestava s libovolným náčiním</v>
      </c>
      <c r="L13" s="450"/>
      <c r="M13" s="450"/>
      <c r="N13" s="450"/>
      <c r="O13" s="451"/>
      <c r="P13" s="452" t="s">
        <v>166</v>
      </c>
      <c r="Q13" s="426" t="s">
        <v>160</v>
      </c>
    </row>
    <row r="14" spans="1:22" ht="16.5" thickBot="1">
      <c r="A14" s="434">
        <v>0</v>
      </c>
      <c r="B14" s="436">
        <v>0</v>
      </c>
      <c r="C14" s="436">
        <v>0</v>
      </c>
      <c r="D14" s="438">
        <v>0</v>
      </c>
      <c r="E14" s="197" t="s">
        <v>167</v>
      </c>
      <c r="F14" s="197" t="s">
        <v>167</v>
      </c>
      <c r="G14" s="215" t="s">
        <v>161</v>
      </c>
      <c r="H14" s="215" t="s">
        <v>162</v>
      </c>
      <c r="I14" s="215" t="s">
        <v>163</v>
      </c>
      <c r="J14" s="216" t="s">
        <v>164</v>
      </c>
      <c r="K14" s="197" t="s">
        <v>167</v>
      </c>
      <c r="L14" s="215" t="s">
        <v>161</v>
      </c>
      <c r="M14" s="215" t="s">
        <v>162</v>
      </c>
      <c r="N14" s="215" t="s">
        <v>163</v>
      </c>
      <c r="O14" s="216" t="s">
        <v>164</v>
      </c>
      <c r="P14" s="453">
        <v>0</v>
      </c>
      <c r="Q14" s="427">
        <v>0</v>
      </c>
    </row>
    <row r="15" spans="1:22" ht="32.1" customHeight="1" thickTop="1">
      <c r="A15" s="217">
        <v>1</v>
      </c>
      <c r="B15" s="218" t="s">
        <v>118</v>
      </c>
      <c r="C15" s="170">
        <v>1997</v>
      </c>
      <c r="D15" s="219" t="s">
        <v>12</v>
      </c>
      <c r="E15" s="222"/>
      <c r="F15" s="316"/>
      <c r="G15" s="220"/>
      <c r="H15" s="220"/>
      <c r="I15" s="220"/>
      <c r="J15" s="221"/>
      <c r="K15" s="222"/>
      <c r="L15" s="220"/>
      <c r="M15" s="220"/>
      <c r="N15" s="220"/>
      <c r="O15" s="221"/>
      <c r="P15" s="223"/>
      <c r="Q15" s="224"/>
    </row>
    <row r="16" spans="1:22" ht="32.1" customHeight="1">
      <c r="A16" s="200">
        <v>2</v>
      </c>
      <c r="B16" s="201" t="s">
        <v>120</v>
      </c>
      <c r="C16" s="178">
        <v>1993</v>
      </c>
      <c r="D16" s="202" t="s">
        <v>16</v>
      </c>
      <c r="E16" s="225"/>
      <c r="F16" s="317"/>
      <c r="G16" s="204"/>
      <c r="H16" s="204"/>
      <c r="I16" s="204"/>
      <c r="J16" s="205"/>
      <c r="K16" s="225"/>
      <c r="L16" s="204"/>
      <c r="M16" s="204"/>
      <c r="N16" s="204"/>
      <c r="O16" s="205"/>
      <c r="P16" s="226"/>
      <c r="Q16" s="206"/>
    </row>
    <row r="17" spans="1:17" ht="32.1" customHeight="1">
      <c r="A17" s="200">
        <v>3</v>
      </c>
      <c r="B17" s="201" t="s">
        <v>173</v>
      </c>
      <c r="C17" s="178">
        <v>2000</v>
      </c>
      <c r="D17" s="202" t="s">
        <v>12</v>
      </c>
      <c r="E17" s="225"/>
      <c r="F17" s="317"/>
      <c r="G17" s="204"/>
      <c r="H17" s="204"/>
      <c r="I17" s="204"/>
      <c r="J17" s="205"/>
      <c r="K17" s="225"/>
      <c r="L17" s="204"/>
      <c r="M17" s="204"/>
      <c r="N17" s="204"/>
      <c r="O17" s="205"/>
      <c r="P17" s="226"/>
      <c r="Q17" s="206"/>
    </row>
    <row r="18" spans="1:17" ht="32.1" customHeight="1">
      <c r="A18" s="200">
        <v>4</v>
      </c>
      <c r="B18" s="201" t="s">
        <v>123</v>
      </c>
      <c r="C18" s="178">
        <v>1999</v>
      </c>
      <c r="D18" s="202" t="s">
        <v>12</v>
      </c>
      <c r="E18" s="225"/>
      <c r="F18" s="317"/>
      <c r="G18" s="204"/>
      <c r="H18" s="204"/>
      <c r="I18" s="204"/>
      <c r="J18" s="205"/>
      <c r="K18" s="225"/>
      <c r="L18" s="204"/>
      <c r="M18" s="204"/>
      <c r="N18" s="204"/>
      <c r="O18" s="205"/>
      <c r="P18" s="226"/>
      <c r="Q18" s="206"/>
    </row>
    <row r="19" spans="1:17" ht="32.1" customHeight="1" thickBot="1">
      <c r="A19" s="207"/>
      <c r="B19" s="208"/>
      <c r="C19" s="186"/>
      <c r="D19" s="209"/>
      <c r="E19" s="227"/>
      <c r="F19" s="318"/>
      <c r="G19" s="211"/>
      <c r="H19" s="211"/>
      <c r="I19" s="211"/>
      <c r="J19" s="212"/>
      <c r="K19" s="227"/>
      <c r="L19" s="211"/>
      <c r="M19" s="211"/>
      <c r="N19" s="211"/>
      <c r="O19" s="212"/>
      <c r="P19" s="228"/>
      <c r="Q19" s="213"/>
    </row>
    <row r="20" spans="1:17" ht="13.5" thickTop="1"/>
  </sheetData>
  <mergeCells count="17">
    <mergeCell ref="P4:P5"/>
    <mergeCell ref="Q4:Q5"/>
    <mergeCell ref="A13:A14"/>
    <mergeCell ref="B13:B14"/>
    <mergeCell ref="C13:C14"/>
    <mergeCell ref="D13:D14"/>
    <mergeCell ref="E13:J13"/>
    <mergeCell ref="K13:O13"/>
    <mergeCell ref="P13:P14"/>
    <mergeCell ref="Q13:Q14"/>
    <mergeCell ref="D1:L1"/>
    <mergeCell ref="A4:A5"/>
    <mergeCell ref="B4:B5"/>
    <mergeCell ref="C4:C5"/>
    <mergeCell ref="D4:D5"/>
    <mergeCell ref="E4:J4"/>
    <mergeCell ref="K4:O4"/>
  </mergeCells>
  <phoneticPr fontId="12" type="noConversion"/>
  <printOptions horizontalCentered="1"/>
  <pageMargins left="0.39370078740157483" right="0.39370078740157483" top="0.98425196850393704" bottom="0.19685039370078741" header="0.51181102362204722" footer="0"/>
  <pageSetup paperSize="9" scale="6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"/>
  <sheetViews>
    <sheetView showZeros="0" zoomScale="75" workbookViewId="0">
      <selection activeCell="N2" sqref="N2"/>
    </sheetView>
  </sheetViews>
  <sheetFormatPr defaultRowHeight="12.75"/>
  <cols>
    <col min="1" max="1" width="10.7109375" customWidth="1"/>
    <col min="2" max="2" width="25" bestFit="1" customWidth="1"/>
    <col min="3" max="3" width="7.140625" style="5" hidden="1" customWidth="1"/>
    <col min="4" max="4" width="30" style="14" hidden="1" customWidth="1"/>
    <col min="5" max="5" width="5.28515625" style="14" hidden="1" customWidth="1"/>
    <col min="6" max="6" width="7.7109375" style="7" hidden="1" customWidth="1"/>
    <col min="7" max="10" width="5.7109375" style="7" customWidth="1"/>
    <col min="11" max="11" width="8.7109375" customWidth="1"/>
    <col min="12" max="15" width="5.7109375" customWidth="1"/>
    <col min="16" max="16" width="8.7109375" customWidth="1"/>
    <col min="17" max="17" width="6.7109375" bestFit="1" customWidth="1"/>
    <col min="18" max="18" width="12.5703125" bestFit="1" customWidth="1"/>
    <col min="19" max="19" width="9.42578125" customWidth="1"/>
    <col min="20" max="20" width="9.42578125" hidden="1" customWidth="1"/>
    <col min="21" max="21" width="13.7109375" customWidth="1"/>
    <col min="22" max="22" width="16.85546875" bestFit="1" customWidth="1"/>
  </cols>
  <sheetData>
    <row r="1" spans="1:28" ht="22.5">
      <c r="A1" s="6" t="s">
        <v>174</v>
      </c>
      <c r="B1" s="1"/>
      <c r="C1" s="4"/>
      <c r="D1" s="8"/>
      <c r="E1" s="8"/>
      <c r="F1" s="4"/>
      <c r="G1" s="12"/>
      <c r="H1" s="10"/>
      <c r="I1" s="10"/>
      <c r="J1" s="10"/>
      <c r="K1" s="13" t="s">
        <v>175</v>
      </c>
      <c r="L1" s="229" t="s">
        <v>176</v>
      </c>
      <c r="M1" s="229" t="s">
        <v>162</v>
      </c>
      <c r="N1" s="1"/>
      <c r="O1" s="1"/>
      <c r="P1" s="1"/>
      <c r="Q1" s="1"/>
      <c r="R1" s="1"/>
      <c r="S1" s="3"/>
      <c r="T1" s="3"/>
    </row>
    <row r="2" spans="1:28" ht="22.5">
      <c r="A2" s="6"/>
      <c r="B2" s="1"/>
      <c r="C2" s="4"/>
      <c r="D2" s="8"/>
      <c r="E2" s="8"/>
      <c r="F2" s="4"/>
      <c r="G2" s="10"/>
      <c r="H2" s="10"/>
      <c r="I2" s="10"/>
      <c r="J2" s="10"/>
      <c r="K2" s="13"/>
      <c r="L2" s="312">
        <v>3</v>
      </c>
      <c r="M2" s="312">
        <v>3</v>
      </c>
      <c r="N2" s="1"/>
      <c r="O2" s="1"/>
      <c r="P2" s="1"/>
      <c r="Q2" s="1"/>
      <c r="R2" s="1"/>
      <c r="S2" s="3"/>
      <c r="T2" s="3"/>
    </row>
    <row r="3" spans="1:28" ht="22.5">
      <c r="A3" s="6"/>
      <c r="B3" s="1"/>
      <c r="C3" s="4"/>
      <c r="D3" s="8"/>
      <c r="E3" s="8"/>
      <c r="F3" s="4"/>
      <c r="G3" s="33"/>
      <c r="H3" s="33"/>
      <c r="I3" s="33"/>
      <c r="J3" s="33"/>
      <c r="K3" s="33"/>
      <c r="L3" s="33"/>
      <c r="M3" s="33"/>
      <c r="N3" s="33"/>
      <c r="O3" s="33"/>
      <c r="P3" s="1"/>
      <c r="Q3" s="1"/>
      <c r="R3" s="1"/>
      <c r="S3" s="1"/>
      <c r="T3" s="1"/>
    </row>
    <row r="4" spans="1:28" ht="22.5">
      <c r="A4" s="6"/>
      <c r="B4" s="1"/>
      <c r="C4" s="4"/>
      <c r="D4" s="8"/>
      <c r="E4" s="8"/>
      <c r="F4" s="4"/>
      <c r="G4" s="10"/>
      <c r="H4" s="10"/>
      <c r="I4" s="10"/>
      <c r="J4" s="10"/>
      <c r="K4" s="14"/>
      <c r="L4" s="10"/>
      <c r="M4" s="10"/>
      <c r="N4" s="10"/>
      <c r="O4" s="10"/>
      <c r="P4" s="1"/>
      <c r="Q4" s="1"/>
      <c r="R4" s="1"/>
      <c r="S4" s="1"/>
      <c r="T4" s="1"/>
      <c r="U4" s="3"/>
      <c r="V4" s="3" t="str">
        <f>Název</f>
        <v>Jihočeská liga</v>
      </c>
    </row>
    <row r="5" spans="1:28" ht="22.5">
      <c r="A5" s="6"/>
      <c r="B5" s="1"/>
      <c r="C5" s="4"/>
      <c r="D5" s="8"/>
      <c r="E5" s="8"/>
      <c r="F5" s="4"/>
      <c r="G5" s="10"/>
      <c r="H5" s="10"/>
      <c r="I5" s="10"/>
      <c r="J5" s="10"/>
      <c r="K5" s="14"/>
      <c r="L5" s="11"/>
      <c r="M5" s="11"/>
      <c r="N5" s="11"/>
      <c r="O5" s="11"/>
      <c r="P5" s="1"/>
      <c r="Q5" s="1"/>
      <c r="R5" s="1"/>
      <c r="S5" s="1"/>
      <c r="T5" s="1"/>
      <c r="U5" s="3"/>
      <c r="V5" s="3" t="str">
        <f>Místo</f>
        <v>Milevsko</v>
      </c>
    </row>
    <row r="6" spans="1:28" ht="23.25" thickBot="1">
      <c r="A6" s="6" t="str">
        <f>_kat1</f>
        <v>1.kategorie - Přípravka A, ročník 2010 a mladší</v>
      </c>
      <c r="B6" s="1"/>
      <c r="C6" s="4"/>
      <c r="D6" s="8"/>
      <c r="E6" s="8"/>
      <c r="F6" s="4"/>
      <c r="G6" s="4"/>
      <c r="H6" s="4"/>
      <c r="I6" s="4"/>
      <c r="J6" s="4"/>
      <c r="L6" s="1"/>
      <c r="M6" s="1"/>
      <c r="N6" s="1"/>
      <c r="O6" s="1"/>
      <c r="P6" s="1"/>
      <c r="Q6" s="1"/>
      <c r="R6" s="1"/>
      <c r="S6" s="1"/>
      <c r="T6" s="1"/>
      <c r="U6" s="3"/>
      <c r="V6" s="3" t="str">
        <f>Datum</f>
        <v>20.února 2016</v>
      </c>
    </row>
    <row r="7" spans="1:28" ht="16.5" customHeight="1">
      <c r="A7" s="458" t="s">
        <v>159</v>
      </c>
      <c r="B7" s="460" t="s">
        <v>6</v>
      </c>
      <c r="C7" s="462" t="s">
        <v>3</v>
      </c>
      <c r="D7" s="460" t="s">
        <v>4</v>
      </c>
      <c r="E7" s="456" t="s">
        <v>5</v>
      </c>
      <c r="F7" s="456" t="s">
        <v>177</v>
      </c>
      <c r="G7" s="29" t="str">
        <f>Kat1S1</f>
        <v>sestava bez náčiní</v>
      </c>
      <c r="H7" s="28"/>
      <c r="I7" s="28"/>
      <c r="J7" s="28"/>
      <c r="K7" s="29"/>
      <c r="L7" s="30"/>
      <c r="M7" s="30"/>
      <c r="N7" s="30"/>
      <c r="O7" s="30"/>
      <c r="P7" s="30"/>
      <c r="Q7" s="20">
        <v>0</v>
      </c>
      <c r="R7" s="31">
        <v>0</v>
      </c>
      <c r="S7" s="32"/>
      <c r="T7" s="32"/>
      <c r="U7" s="454" t="s">
        <v>178</v>
      </c>
      <c r="V7" s="454" t="s">
        <v>179</v>
      </c>
    </row>
    <row r="8" spans="1:28" ht="16.5" customHeight="1" thickBot="1">
      <c r="A8" s="459">
        <v>0</v>
      </c>
      <c r="B8" s="461">
        <v>0</v>
      </c>
      <c r="C8" s="463">
        <v>0</v>
      </c>
      <c r="D8" s="461">
        <v>0</v>
      </c>
      <c r="E8" s="457">
        <v>0</v>
      </c>
      <c r="F8" s="457">
        <v>0</v>
      </c>
      <c r="G8" s="18" t="s">
        <v>176</v>
      </c>
      <c r="H8" s="18" t="s">
        <v>176</v>
      </c>
      <c r="I8" s="18" t="s">
        <v>180</v>
      </c>
      <c r="J8" s="18" t="s">
        <v>181</v>
      </c>
      <c r="K8" s="19" t="s">
        <v>161</v>
      </c>
      <c r="L8" s="24" t="s">
        <v>182</v>
      </c>
      <c r="M8" s="425" t="s">
        <v>183</v>
      </c>
      <c r="N8" s="425" t="s">
        <v>184</v>
      </c>
      <c r="O8" s="425" t="s">
        <v>185</v>
      </c>
      <c r="P8" s="26" t="s">
        <v>162</v>
      </c>
      <c r="Q8" s="23" t="s">
        <v>163</v>
      </c>
      <c r="R8" s="22" t="s">
        <v>164</v>
      </c>
      <c r="S8" s="26" t="s">
        <v>166</v>
      </c>
      <c r="T8" s="26" t="s">
        <v>164</v>
      </c>
      <c r="U8" s="455"/>
      <c r="V8" s="455"/>
      <c r="X8" s="46" t="s">
        <v>186</v>
      </c>
      <c r="Y8" s="46" t="s">
        <v>161</v>
      </c>
      <c r="Z8" s="46" t="s">
        <v>162</v>
      </c>
      <c r="AA8" s="46" t="s">
        <v>187</v>
      </c>
      <c r="AB8" s="46" t="s">
        <v>166</v>
      </c>
    </row>
    <row r="9" spans="1:28" ht="24.95" customHeight="1">
      <c r="A9" s="44">
        <f>Seznam!B2</f>
        <v>1</v>
      </c>
      <c r="B9" s="2" t="str">
        <f>Seznam!C2</f>
        <v>Hana Rollová</v>
      </c>
      <c r="C9" s="9">
        <f>Seznam!D2</f>
        <v>2010</v>
      </c>
      <c r="D9" s="45" t="str">
        <f>Seznam!E2</f>
        <v>TJ Jiskra Humpolec</v>
      </c>
      <c r="E9" s="45"/>
      <c r="F9" s="9"/>
      <c r="G9" s="306">
        <v>0.9</v>
      </c>
      <c r="H9" s="307">
        <v>0.7</v>
      </c>
      <c r="I9" s="308">
        <v>0.6</v>
      </c>
      <c r="J9" s="308" t="str">
        <f>IF($L$2&lt;4,"x",0)</f>
        <v>x</v>
      </c>
      <c r="K9" s="34">
        <f>IF($L$2=2,TRUNC(SUM(G9:J9)/2*1000)/1000,IF($L$2=3,TRUNC(SUM(G9:J9)/3*1000)/1000,IF($L$2=4,TRUNC(MEDIAN(G9:J9)*1000)/1000,"???")))</f>
        <v>0.73299999999999998</v>
      </c>
      <c r="L9" s="309">
        <v>5.6</v>
      </c>
      <c r="M9" s="310">
        <v>4.8</v>
      </c>
      <c r="N9" s="308">
        <v>5.2</v>
      </c>
      <c r="O9" s="308" t="str">
        <f>IF($M$2&lt;4,"x",0)</f>
        <v>x</v>
      </c>
      <c r="P9" s="34">
        <f>IF($M$2=2,TRUNC(SUM(L9:M9)/2*1000)/1000,IF($M$2=3,TRUNC(SUM(L9:N9)/3*1000)/1000,IF($M$2=4,TRUNC(MEDIAN(L9:O9)*1000)/1000,"???")))</f>
        <v>5.2</v>
      </c>
      <c r="Q9" s="311"/>
      <c r="R9" s="27">
        <f>K9+P9-Q9</f>
        <v>5.9329999999999998</v>
      </c>
      <c r="S9" s="35">
        <f>R9</f>
        <v>5.9329999999999998</v>
      </c>
      <c r="T9" s="35" t="e">
        <f>R9+#REF!</f>
        <v>#REF!</v>
      </c>
      <c r="U9" s="25">
        <f>RANK(R9,$R$9:$R$11)</f>
        <v>2</v>
      </c>
      <c r="V9" s="36">
        <f>RANK(S9,$S$9:$S$11)</f>
        <v>2</v>
      </c>
      <c r="X9" s="47">
        <f>F9</f>
        <v>0</v>
      </c>
      <c r="Y9" s="42">
        <f>K9</f>
        <v>0.73299999999999998</v>
      </c>
      <c r="Z9" s="42">
        <f t="shared" ref="Z9:AB11" si="0">P9</f>
        <v>5.2</v>
      </c>
      <c r="AA9" s="42">
        <f t="shared" si="0"/>
        <v>0</v>
      </c>
      <c r="AB9" s="42">
        <f t="shared" si="0"/>
        <v>5.9329999999999998</v>
      </c>
    </row>
    <row r="10" spans="1:28" ht="24.95" customHeight="1">
      <c r="A10" s="44">
        <f>Seznam!B3</f>
        <v>2</v>
      </c>
      <c r="B10" s="2" t="str">
        <f>Seznam!C3</f>
        <v>Barbora Kroufková</v>
      </c>
      <c r="C10" s="9">
        <f>Seznam!D3</f>
        <v>2010</v>
      </c>
      <c r="D10" s="45" t="str">
        <f>Seznam!E3</f>
        <v>RG Proactive Milevsko</v>
      </c>
      <c r="E10" s="45"/>
      <c r="F10" s="9"/>
      <c r="G10" s="306">
        <v>1</v>
      </c>
      <c r="H10" s="307">
        <v>1.5</v>
      </c>
      <c r="I10" s="308">
        <v>0.9</v>
      </c>
      <c r="J10" s="308"/>
      <c r="K10" s="34">
        <f>IF($L$2=2,TRUNC(SUM(G10:J10)/2*1000)/1000,IF($L$2=3,TRUNC(SUM(G10:J10)/3*1000)/1000,IF($L$2=4,TRUNC(MEDIAN(G10:J10)*1000)/1000,"???")))</f>
        <v>1.133</v>
      </c>
      <c r="L10" s="309">
        <v>5.7</v>
      </c>
      <c r="M10" s="310">
        <v>5.0999999999999996</v>
      </c>
      <c r="N10" s="308">
        <v>5.9</v>
      </c>
      <c r="O10" s="308" t="str">
        <f>IF($M$2&lt;4,"x",0)</f>
        <v>x</v>
      </c>
      <c r="P10" s="34">
        <f>IF($M$2=2,TRUNC(SUM(L10:M10)/2*1000)/1000,IF($M$2=3,TRUNC(SUM(L10:N10)/3*1000)/1000,IF($M$2=4,TRUNC(MEDIAN(L10:O10)*1000)/1000,"???")))</f>
        <v>5.5659999999999998</v>
      </c>
      <c r="Q10" s="311"/>
      <c r="R10" s="27">
        <f>K10+P10-Q10</f>
        <v>6.6989999999999998</v>
      </c>
      <c r="S10" s="35">
        <f>R10</f>
        <v>6.6989999999999998</v>
      </c>
      <c r="T10" s="35"/>
      <c r="U10" s="25">
        <f>RANK(R10,$R$9:$R$11)</f>
        <v>1</v>
      </c>
      <c r="V10" s="36">
        <f>RANK(S10,$S$9:$S$11)</f>
        <v>1</v>
      </c>
      <c r="X10" s="47"/>
      <c r="Y10" s="42">
        <f>K10</f>
        <v>1.133</v>
      </c>
      <c r="Z10" s="42">
        <f>P10</f>
        <v>5.5659999999999998</v>
      </c>
      <c r="AA10" s="42">
        <f>Q10</f>
        <v>0</v>
      </c>
      <c r="AB10" s="42">
        <f>R10</f>
        <v>6.6989999999999998</v>
      </c>
    </row>
    <row r="11" spans="1:28" ht="24.95" customHeight="1">
      <c r="A11" s="44"/>
      <c r="B11" s="2"/>
      <c r="C11" s="9"/>
      <c r="D11" s="45"/>
      <c r="E11" s="45"/>
      <c r="F11" s="9"/>
      <c r="G11" s="43">
        <v>0</v>
      </c>
      <c r="H11" s="15"/>
      <c r="I11" s="37">
        <f>IF($L$2&lt;3,"x",0)</f>
        <v>0</v>
      </c>
      <c r="J11" s="37" t="str">
        <f>IF($L$2&lt;4,"x",0)</f>
        <v>x</v>
      </c>
      <c r="K11" s="34">
        <f>IF($L$2=2,TRUNC(SUM(G11:J11)/2*1000)/1000,IF($L$2=3,TRUNC(SUM(G11:J11)/3*1000)/1000,IF($L$2=4,TRUNC(MEDIAN(G11:J11)*1000)/1000,"???")))</f>
        <v>0</v>
      </c>
      <c r="L11" s="17">
        <v>0</v>
      </c>
      <c r="M11" s="16"/>
      <c r="N11" s="37">
        <f>IF($M$2&lt;3,"x",0)</f>
        <v>0</v>
      </c>
      <c r="O11" s="37" t="str">
        <f>IF($M$2&lt;4,"x",0)</f>
        <v>x</v>
      </c>
      <c r="P11" s="34">
        <f>IF($M$2=2,TRUNC(SUM(L11:M11)/2*1000)/1000,IF($M$2=3,TRUNC(SUM(L11:N11)/3*1000)/1000,IF($M$2=4,TRUNC(MEDIAN(L11:O11)*1000)/1000,"???")))</f>
        <v>0</v>
      </c>
      <c r="Q11" s="21"/>
      <c r="R11" s="27">
        <f>K11+P11-Q11</f>
        <v>0</v>
      </c>
      <c r="S11" s="35">
        <f>R11</f>
        <v>0</v>
      </c>
      <c r="T11" s="35" t="e">
        <f>R11+#REF!</f>
        <v>#REF!</v>
      </c>
      <c r="U11" s="25">
        <f>RANK(R11,$R$9:$R$11)</f>
        <v>3</v>
      </c>
      <c r="V11" s="36">
        <f>RANK(S11,$S$9:$S$11)</f>
        <v>3</v>
      </c>
      <c r="X11" s="47">
        <f>F11</f>
        <v>0</v>
      </c>
      <c r="Y11" s="42">
        <f>K11</f>
        <v>0</v>
      </c>
      <c r="Z11" s="42">
        <f t="shared" si="0"/>
        <v>0</v>
      </c>
      <c r="AA11" s="42">
        <f t="shared" si="0"/>
        <v>0</v>
      </c>
      <c r="AB11" s="42">
        <f t="shared" si="0"/>
        <v>0</v>
      </c>
    </row>
  </sheetData>
  <mergeCells count="8">
    <mergeCell ref="V7:V8"/>
    <mergeCell ref="F7:F8"/>
    <mergeCell ref="U7:U8"/>
    <mergeCell ref="A7:A8"/>
    <mergeCell ref="B7:B8"/>
    <mergeCell ref="C7:C8"/>
    <mergeCell ref="D7:D8"/>
    <mergeCell ref="E7:E8"/>
  </mergeCells>
  <phoneticPr fontId="12" type="noConversion"/>
  <printOptions horizontalCentered="1"/>
  <pageMargins left="0.39370078740157483" right="0.39370078740157483" top="0.78740157480314965" bottom="0.39370078740157483" header="0" footer="0"/>
  <pageSetup paperSize="9" scale="6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showZeros="0" zoomScale="75" workbookViewId="0">
      <selection activeCell="K15" sqref="K15"/>
    </sheetView>
  </sheetViews>
  <sheetFormatPr defaultRowHeight="12.75"/>
  <cols>
    <col min="1" max="1" width="10.7109375" customWidth="1"/>
    <col min="2" max="2" width="25" bestFit="1" customWidth="1"/>
    <col min="3" max="3" width="7.140625" style="5" hidden="1" customWidth="1"/>
    <col min="4" max="4" width="30" style="14" hidden="1" customWidth="1"/>
    <col min="5" max="5" width="5.28515625" style="14" hidden="1" customWidth="1"/>
    <col min="6" max="6" width="7.7109375" style="7" hidden="1" customWidth="1"/>
    <col min="7" max="9" width="5.7109375" style="7" customWidth="1"/>
    <col min="10" max="10" width="5.7109375" style="7" hidden="1" customWidth="1"/>
    <col min="11" max="11" width="7.140625" style="7" bestFit="1" customWidth="1"/>
    <col min="12" max="14" width="5.7109375" style="7" customWidth="1"/>
    <col min="15" max="15" width="5.7109375" hidden="1" customWidth="1"/>
    <col min="16" max="16" width="7.140625" bestFit="1" customWidth="1"/>
    <col min="17" max="17" width="7" bestFit="1" customWidth="1"/>
    <col min="18" max="18" width="9.42578125" bestFit="1" customWidth="1"/>
    <col min="19" max="19" width="9" bestFit="1" customWidth="1"/>
    <col min="20" max="20" width="8" bestFit="1" customWidth="1"/>
    <col min="21" max="21" width="10" customWidth="1"/>
    <col min="22" max="23" width="5.7109375" customWidth="1"/>
    <col min="24" max="24" width="8.7109375" customWidth="1"/>
    <col min="25" max="25" width="7.140625" bestFit="1" customWidth="1"/>
    <col min="26" max="26" width="12.5703125" bestFit="1" customWidth="1"/>
    <col min="27" max="27" width="9.42578125" customWidth="1"/>
  </cols>
  <sheetData>
    <row r="1" spans="1:27" ht="22.5">
      <c r="A1" s="6" t="s">
        <v>174</v>
      </c>
      <c r="B1" s="1"/>
      <c r="C1" s="4"/>
      <c r="D1" s="8"/>
      <c r="E1" s="8"/>
      <c r="F1" s="4"/>
      <c r="G1" s="12"/>
      <c r="H1" s="10"/>
      <c r="I1" s="10"/>
      <c r="J1" s="10"/>
      <c r="K1" s="13" t="s">
        <v>175</v>
      </c>
      <c r="L1" s="229" t="s">
        <v>176</v>
      </c>
      <c r="M1" s="229" t="s">
        <v>162</v>
      </c>
      <c r="N1" s="1"/>
      <c r="O1" s="1"/>
      <c r="P1" s="1"/>
      <c r="Q1" s="1"/>
      <c r="R1" s="1"/>
      <c r="S1" s="3"/>
    </row>
    <row r="2" spans="1:27" ht="22.5">
      <c r="A2" s="6"/>
      <c r="B2" s="1"/>
      <c r="C2" s="4"/>
      <c r="D2" s="8"/>
      <c r="E2" s="8"/>
      <c r="F2" s="4"/>
      <c r="G2" s="10"/>
      <c r="H2" s="10"/>
      <c r="I2" s="10"/>
      <c r="J2" s="10"/>
      <c r="K2" s="13"/>
      <c r="L2" s="312">
        <v>3</v>
      </c>
      <c r="M2" s="312">
        <v>3</v>
      </c>
      <c r="N2" s="1"/>
      <c r="O2" s="1"/>
      <c r="P2" s="1"/>
      <c r="Q2" s="1"/>
      <c r="R2" s="1"/>
      <c r="S2" s="3"/>
    </row>
    <row r="3" spans="1:27" ht="22.5">
      <c r="A3" s="6"/>
      <c r="B3" s="1"/>
      <c r="C3" s="4"/>
      <c r="D3" s="8"/>
      <c r="E3" s="8"/>
      <c r="F3" s="4"/>
      <c r="G3" s="33"/>
      <c r="H3" s="33"/>
      <c r="I3" s="33"/>
      <c r="J3" s="33"/>
      <c r="K3" s="33"/>
      <c r="L3" s="33"/>
      <c r="M3" s="33"/>
      <c r="N3" s="33"/>
      <c r="O3" s="33"/>
      <c r="P3" s="1"/>
      <c r="Q3" s="1"/>
      <c r="R3" s="1"/>
      <c r="S3" s="1"/>
    </row>
    <row r="4" spans="1:27" ht="22.5">
      <c r="A4" s="6"/>
      <c r="B4" s="1"/>
      <c r="C4" s="4"/>
      <c r="D4" s="8"/>
      <c r="E4" s="8"/>
      <c r="F4" s="4"/>
      <c r="G4" s="10"/>
      <c r="H4" s="10"/>
      <c r="I4" s="10"/>
      <c r="J4" s="10"/>
      <c r="K4" s="14"/>
      <c r="L4" s="10"/>
      <c r="M4" s="10"/>
      <c r="N4" s="10"/>
      <c r="O4" s="10"/>
      <c r="P4" s="1"/>
      <c r="Q4" s="1"/>
      <c r="R4" s="1"/>
      <c r="S4" s="1"/>
      <c r="T4" s="3"/>
      <c r="U4" s="3" t="str">
        <f>Název</f>
        <v>Jihočeská liga</v>
      </c>
    </row>
    <row r="5" spans="1:27" ht="22.5">
      <c r="A5" s="6"/>
      <c r="B5" s="1"/>
      <c r="C5" s="4"/>
      <c r="D5" s="8"/>
      <c r="E5" s="8"/>
      <c r="F5" s="4"/>
      <c r="G5" s="10"/>
      <c r="H5" s="10"/>
      <c r="I5" s="10"/>
      <c r="J5" s="10"/>
      <c r="K5" s="14"/>
      <c r="L5" s="11"/>
      <c r="M5" s="11"/>
      <c r="N5" s="11"/>
      <c r="O5" s="1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_kat2</f>
        <v>2.kategorie - Přípravka B, ročník 2009</v>
      </c>
      <c r="B6" s="1"/>
      <c r="C6" s="4"/>
      <c r="D6" s="8"/>
      <c r="E6" s="8"/>
      <c r="F6" s="4"/>
      <c r="G6" s="4"/>
      <c r="H6" s="4"/>
      <c r="I6" s="4"/>
      <c r="J6" s="4"/>
      <c r="K6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20.února 2016</v>
      </c>
    </row>
    <row r="7" spans="1:27" ht="16.5" customHeight="1">
      <c r="A7" s="458" t="s">
        <v>159</v>
      </c>
      <c r="B7" s="460" t="s">
        <v>6</v>
      </c>
      <c r="C7" s="462" t="s">
        <v>3</v>
      </c>
      <c r="D7" s="460" t="s">
        <v>4</v>
      </c>
      <c r="E7" s="456" t="s">
        <v>5</v>
      </c>
      <c r="F7" s="466" t="s">
        <v>177</v>
      </c>
      <c r="G7" s="29" t="str">
        <f>Kat1S1</f>
        <v>sestava bez náčiní</v>
      </c>
      <c r="H7" s="28"/>
      <c r="I7" s="28"/>
      <c r="J7" s="28"/>
      <c r="K7" s="29"/>
      <c r="L7" s="30"/>
      <c r="M7" s="30"/>
      <c r="N7" s="30"/>
      <c r="O7" s="30"/>
      <c r="P7" s="30"/>
      <c r="Q7" s="20">
        <v>0</v>
      </c>
      <c r="R7" s="31">
        <v>0</v>
      </c>
      <c r="S7" s="32"/>
      <c r="T7" s="464" t="s">
        <v>178</v>
      </c>
      <c r="U7" s="464" t="s">
        <v>179</v>
      </c>
    </row>
    <row r="8" spans="1:27" ht="16.5" customHeight="1" thickBot="1">
      <c r="A8" s="459">
        <v>0</v>
      </c>
      <c r="B8" s="461">
        <v>0</v>
      </c>
      <c r="C8" s="463">
        <v>0</v>
      </c>
      <c r="D8" s="461">
        <v>0</v>
      </c>
      <c r="E8" s="457">
        <v>0</v>
      </c>
      <c r="F8" s="467"/>
      <c r="G8" s="18" t="s">
        <v>176</v>
      </c>
      <c r="H8" s="18" t="s">
        <v>176</v>
      </c>
      <c r="I8" s="18" t="s">
        <v>180</v>
      </c>
      <c r="J8" s="18" t="s">
        <v>181</v>
      </c>
      <c r="K8" s="19" t="s">
        <v>161</v>
      </c>
      <c r="L8" s="24" t="s">
        <v>182</v>
      </c>
      <c r="M8" s="425" t="s">
        <v>183</v>
      </c>
      <c r="N8" s="425" t="s">
        <v>184</v>
      </c>
      <c r="O8" s="425" t="s">
        <v>185</v>
      </c>
      <c r="P8" s="26" t="s">
        <v>162</v>
      </c>
      <c r="Q8" s="23" t="s">
        <v>163</v>
      </c>
      <c r="R8" s="22" t="s">
        <v>164</v>
      </c>
      <c r="S8" s="26" t="s">
        <v>166</v>
      </c>
      <c r="T8" s="465"/>
      <c r="U8" s="465"/>
      <c r="W8" s="46" t="s">
        <v>186</v>
      </c>
      <c r="X8" s="46" t="s">
        <v>161</v>
      </c>
      <c r="Y8" s="46" t="s">
        <v>162</v>
      </c>
      <c r="Z8" s="46" t="s">
        <v>187</v>
      </c>
      <c r="AA8" s="46" t="s">
        <v>166</v>
      </c>
    </row>
    <row r="9" spans="1:27" ht="24.95" customHeight="1">
      <c r="A9" s="44">
        <f>Seznam!B4</f>
        <v>1</v>
      </c>
      <c r="B9" s="2" t="str">
        <f>Seznam!C4</f>
        <v>Adéla Navárová</v>
      </c>
      <c r="C9" s="9">
        <f>Seznam!D4</f>
        <v>2009</v>
      </c>
      <c r="D9" s="45" t="str">
        <f>Seznam!E4</f>
        <v>SKMG Máj České Budějovice</v>
      </c>
      <c r="E9" s="45">
        <f>Seznam!F4</f>
        <v>0</v>
      </c>
      <c r="F9" s="9"/>
      <c r="G9" s="306">
        <v>0.9</v>
      </c>
      <c r="H9" s="307">
        <v>1.1000000000000001</v>
      </c>
      <c r="I9" s="308">
        <v>1.2</v>
      </c>
      <c r="J9" s="308" t="str">
        <f>IF($L$2&lt;4,"x",0)</f>
        <v>x</v>
      </c>
      <c r="K9" s="34">
        <f>IF($L$2=2,TRUNC(SUM(G9:J9)/2*1000)/1000,IF($L$2=3,TRUNC(SUM(G9:J9)/3*1000)/1000,IF($L$2=4,TRUNC(MEDIAN(G9:J9)*1000)/1000,"???")))</f>
        <v>1.0660000000000001</v>
      </c>
      <c r="L9" s="309">
        <v>5.0999999999999996</v>
      </c>
      <c r="M9" s="310">
        <v>5.3</v>
      </c>
      <c r="N9" s="308">
        <v>5.5</v>
      </c>
      <c r="O9" s="308" t="str">
        <f>IF($M$2&lt;4,"x",0)</f>
        <v>x</v>
      </c>
      <c r="P9" s="34">
        <v>5.2</v>
      </c>
      <c r="Q9" s="311"/>
      <c r="R9" s="27">
        <f>K9+P9-Q9</f>
        <v>6.266</v>
      </c>
      <c r="S9" s="35">
        <f>R9</f>
        <v>6.266</v>
      </c>
      <c r="T9" s="25">
        <f t="shared" ref="T9:T16" si="0">RANK(R9,$R$9:$R$16)</f>
        <v>3</v>
      </c>
      <c r="U9" s="36">
        <f t="shared" ref="U9:U16" si="1">RANK(S9,$S$9:$S$16)</f>
        <v>3</v>
      </c>
      <c r="W9" s="47">
        <f>F9</f>
        <v>0</v>
      </c>
      <c r="X9" s="42">
        <f>K9</f>
        <v>1.0660000000000001</v>
      </c>
      <c r="Y9" s="42">
        <f t="shared" ref="Y9:AA9" si="2">P9</f>
        <v>5.2</v>
      </c>
      <c r="Z9" s="42">
        <f t="shared" si="2"/>
        <v>0</v>
      </c>
      <c r="AA9" s="42">
        <f t="shared" si="2"/>
        <v>6.266</v>
      </c>
    </row>
    <row r="10" spans="1:27" ht="24.95" customHeight="1">
      <c r="A10" s="44">
        <f>Seznam!B6</f>
        <v>3</v>
      </c>
      <c r="B10" s="2" t="str">
        <f>Seznam!C6</f>
        <v>Elen Kotašková</v>
      </c>
      <c r="C10" s="9">
        <f>Seznam!D6</f>
        <v>2009</v>
      </c>
      <c r="D10" s="45" t="str">
        <f>Seznam!E6</f>
        <v>SKMG Máj České Budějovice</v>
      </c>
      <c r="E10" s="45">
        <f>Seznam!F6</f>
        <v>0</v>
      </c>
      <c r="F10" s="9"/>
      <c r="G10" s="306">
        <v>0.9</v>
      </c>
      <c r="H10" s="307">
        <v>1.8</v>
      </c>
      <c r="I10" s="308">
        <v>1.4</v>
      </c>
      <c r="J10" s="308" t="str">
        <f t="shared" ref="J10:J16" si="3">IF($L$2&lt;4,"x",0)</f>
        <v>x</v>
      </c>
      <c r="K10" s="34">
        <f t="shared" ref="K10:K16" si="4">IF($L$2=2,TRUNC(SUM(G10:J10)/2*1000)/1000,IF($L$2=3,TRUNC(SUM(G10:J10)/3*1000)/1000,IF($L$2=4,TRUNC(MEDIAN(G10:J10)*1000)/1000,"???")))</f>
        <v>1.3660000000000001</v>
      </c>
      <c r="L10" s="309">
        <v>4.8</v>
      </c>
      <c r="M10" s="310">
        <v>5.8</v>
      </c>
      <c r="N10" s="308">
        <v>5.5</v>
      </c>
      <c r="O10" s="308" t="str">
        <f t="shared" ref="O10:O16" si="5">IF($M$2&lt;4,"x",0)</f>
        <v>x</v>
      </c>
      <c r="P10" s="34">
        <f t="shared" ref="P10:P16" si="6">IF($M$2=2,TRUNC(SUM(L10:M10)/2*1000)/1000,IF($M$2=3,TRUNC(SUM(L10:N10)/3*1000)/1000,IF($M$2=4,TRUNC(MEDIAN(L10:O10)*1000)/1000,"???")))</f>
        <v>5.3659999999999997</v>
      </c>
      <c r="Q10" s="311"/>
      <c r="R10" s="27">
        <f t="shared" ref="R10:R13" si="7">K10+P10-Q10</f>
        <v>6.7319999999999993</v>
      </c>
      <c r="S10" s="35">
        <f t="shared" ref="S10:S16" si="8">R10</f>
        <v>6.7319999999999993</v>
      </c>
      <c r="T10" s="25">
        <f t="shared" si="0"/>
        <v>2</v>
      </c>
      <c r="U10" s="36">
        <f t="shared" si="1"/>
        <v>2</v>
      </c>
      <c r="W10" s="47">
        <f t="shared" ref="W10:W14" si="9">F10</f>
        <v>0</v>
      </c>
      <c r="X10" s="42">
        <f t="shared" ref="X10:X14" si="10">K10</f>
        <v>1.3660000000000001</v>
      </c>
      <c r="Y10" s="42">
        <f t="shared" ref="Y10:Y14" si="11">P10</f>
        <v>5.3659999999999997</v>
      </c>
      <c r="Z10" s="42">
        <f t="shared" ref="Z10:Z14" si="12">Q10</f>
        <v>0</v>
      </c>
      <c r="AA10" s="42">
        <f t="shared" ref="AA10:AA14" si="13">R10</f>
        <v>6.7319999999999993</v>
      </c>
    </row>
    <row r="11" spans="1:27" ht="24.95" customHeight="1">
      <c r="A11" s="44">
        <f>Seznam!B7</f>
        <v>4</v>
      </c>
      <c r="B11" s="2" t="str">
        <f>Seznam!C7</f>
        <v>Ema Kučerová</v>
      </c>
      <c r="C11" s="9">
        <f>Seznam!D7</f>
        <v>2009</v>
      </c>
      <c r="D11" s="45" t="str">
        <f>Seznam!E7</f>
        <v>RG Proactive Milevsko</v>
      </c>
      <c r="E11" s="45">
        <f>Seznam!F7</f>
        <v>0</v>
      </c>
      <c r="F11" s="9"/>
      <c r="G11" s="306">
        <v>0.6</v>
      </c>
      <c r="H11" s="307">
        <v>0.7</v>
      </c>
      <c r="I11" s="308">
        <v>0.6</v>
      </c>
      <c r="J11" s="308" t="str">
        <f t="shared" si="3"/>
        <v>x</v>
      </c>
      <c r="K11" s="34">
        <f t="shared" si="4"/>
        <v>0.63300000000000001</v>
      </c>
      <c r="L11" s="309">
        <v>5.7</v>
      </c>
      <c r="M11" s="310">
        <v>5.2</v>
      </c>
      <c r="N11" s="308">
        <v>4.5</v>
      </c>
      <c r="O11" s="308" t="str">
        <f t="shared" si="5"/>
        <v>x</v>
      </c>
      <c r="P11" s="34">
        <f t="shared" si="6"/>
        <v>5.133</v>
      </c>
      <c r="Q11" s="311"/>
      <c r="R11" s="27">
        <f t="shared" si="7"/>
        <v>5.766</v>
      </c>
      <c r="S11" s="35">
        <f t="shared" si="8"/>
        <v>5.766</v>
      </c>
      <c r="T11" s="25">
        <f t="shared" si="0"/>
        <v>5</v>
      </c>
      <c r="U11" s="36">
        <f t="shared" si="1"/>
        <v>5</v>
      </c>
      <c r="W11" s="47">
        <f t="shared" si="9"/>
        <v>0</v>
      </c>
      <c r="X11" s="42">
        <f t="shared" si="10"/>
        <v>0.63300000000000001</v>
      </c>
      <c r="Y11" s="42">
        <f t="shared" si="11"/>
        <v>5.133</v>
      </c>
      <c r="Z11" s="42">
        <f t="shared" si="12"/>
        <v>0</v>
      </c>
      <c r="AA11" s="42">
        <f t="shared" si="13"/>
        <v>5.766</v>
      </c>
    </row>
    <row r="12" spans="1:27" ht="24.95" customHeight="1">
      <c r="A12" s="44">
        <f>Seznam!B8</f>
        <v>5</v>
      </c>
      <c r="B12" s="2" t="str">
        <f>Seznam!C8</f>
        <v>Andrea Lacinová</v>
      </c>
      <c r="C12" s="9">
        <f>Seznam!D8</f>
        <v>2009</v>
      </c>
      <c r="D12" s="45" t="str">
        <f>Seznam!E8</f>
        <v>SKMG Máj České Budějovice</v>
      </c>
      <c r="E12" s="45">
        <f>Seznam!F8</f>
        <v>0</v>
      </c>
      <c r="F12" s="9"/>
      <c r="G12" s="306">
        <v>1.1000000000000001</v>
      </c>
      <c r="H12" s="307">
        <v>1.8</v>
      </c>
      <c r="I12" s="308">
        <v>0.9</v>
      </c>
      <c r="J12" s="308" t="str">
        <f t="shared" si="3"/>
        <v>x</v>
      </c>
      <c r="K12" s="34">
        <f t="shared" si="4"/>
        <v>1.266</v>
      </c>
      <c r="L12" s="309">
        <v>4.7</v>
      </c>
      <c r="M12" s="310">
        <v>5.4</v>
      </c>
      <c r="N12" s="308">
        <v>4.5</v>
      </c>
      <c r="O12" s="308" t="str">
        <f t="shared" si="5"/>
        <v>x</v>
      </c>
      <c r="P12" s="34">
        <f t="shared" si="6"/>
        <v>4.8659999999999997</v>
      </c>
      <c r="Q12" s="311"/>
      <c r="R12" s="27">
        <f t="shared" si="7"/>
        <v>6.1319999999999997</v>
      </c>
      <c r="S12" s="35">
        <f t="shared" si="8"/>
        <v>6.1319999999999997</v>
      </c>
      <c r="T12" s="25">
        <f t="shared" si="0"/>
        <v>4</v>
      </c>
      <c r="U12" s="36">
        <f t="shared" si="1"/>
        <v>4</v>
      </c>
      <c r="W12" s="47">
        <f t="shared" si="9"/>
        <v>0</v>
      </c>
      <c r="X12" s="42">
        <f t="shared" si="10"/>
        <v>1.266</v>
      </c>
      <c r="Y12" s="42">
        <f t="shared" si="11"/>
        <v>4.8659999999999997</v>
      </c>
      <c r="Z12" s="42">
        <f t="shared" si="12"/>
        <v>0</v>
      </c>
      <c r="AA12" s="42">
        <f t="shared" si="13"/>
        <v>6.1319999999999997</v>
      </c>
    </row>
    <row r="13" spans="1:27" ht="24.95" customHeight="1">
      <c r="A13" s="44">
        <v>7</v>
      </c>
      <c r="B13" s="2" t="str">
        <f>Seznam!C10</f>
        <v>Ema Rajtíková</v>
      </c>
      <c r="C13" s="9">
        <f>Seznam!D10</f>
        <v>2009</v>
      </c>
      <c r="D13" s="45" t="str">
        <f>Seznam!E10</f>
        <v>SKMG Máj České Budějovice</v>
      </c>
      <c r="E13" s="45">
        <f>Seznam!F10</f>
        <v>0</v>
      </c>
      <c r="F13" s="9"/>
      <c r="G13" s="306">
        <v>0.3</v>
      </c>
      <c r="H13" s="307">
        <v>1</v>
      </c>
      <c r="I13" s="308">
        <v>0.3</v>
      </c>
      <c r="J13" s="308" t="str">
        <f t="shared" si="3"/>
        <v>x</v>
      </c>
      <c r="K13" s="34">
        <f t="shared" si="4"/>
        <v>0.53300000000000003</v>
      </c>
      <c r="L13" s="309">
        <v>4.7</v>
      </c>
      <c r="M13" s="310">
        <v>4.7</v>
      </c>
      <c r="N13" s="308">
        <v>4.2</v>
      </c>
      <c r="O13" s="308" t="str">
        <f t="shared" si="5"/>
        <v>x</v>
      </c>
      <c r="P13" s="34">
        <f t="shared" si="6"/>
        <v>4.5330000000000004</v>
      </c>
      <c r="Q13" s="311"/>
      <c r="R13" s="27">
        <f t="shared" si="7"/>
        <v>5.0660000000000007</v>
      </c>
      <c r="S13" s="35">
        <f t="shared" si="8"/>
        <v>5.0660000000000007</v>
      </c>
      <c r="T13" s="25">
        <f t="shared" si="0"/>
        <v>6</v>
      </c>
      <c r="U13" s="36">
        <f t="shared" si="1"/>
        <v>6</v>
      </c>
      <c r="W13" s="47">
        <f t="shared" si="9"/>
        <v>0</v>
      </c>
      <c r="X13" s="42">
        <f t="shared" si="10"/>
        <v>0.53300000000000003</v>
      </c>
      <c r="Y13" s="42">
        <f t="shared" si="11"/>
        <v>4.5330000000000004</v>
      </c>
      <c r="Z13" s="42">
        <f t="shared" si="12"/>
        <v>0</v>
      </c>
      <c r="AA13" s="42">
        <f t="shared" si="13"/>
        <v>5.0660000000000007</v>
      </c>
    </row>
    <row r="14" spans="1:27" ht="24.95" customHeight="1">
      <c r="A14" s="44">
        <f>Seznam!B11</f>
        <v>8</v>
      </c>
      <c r="B14" s="2" t="str">
        <f>Seznam!C11</f>
        <v>Kateřina Bendová</v>
      </c>
      <c r="C14" s="9">
        <f>Seznam!D11</f>
        <v>2009</v>
      </c>
      <c r="D14" s="45" t="str">
        <f>Seznam!E11</f>
        <v>RG Proactive Milevsko</v>
      </c>
      <c r="E14" s="45">
        <f>Seznam!F11</f>
        <v>0</v>
      </c>
      <c r="F14" s="9"/>
      <c r="G14" s="306">
        <v>1.3</v>
      </c>
      <c r="H14" s="307">
        <v>1.9</v>
      </c>
      <c r="I14" s="308">
        <v>1.3</v>
      </c>
      <c r="J14" s="308" t="str">
        <f t="shared" si="3"/>
        <v>x</v>
      </c>
      <c r="K14" s="34">
        <f t="shared" si="4"/>
        <v>1.5</v>
      </c>
      <c r="L14" s="309">
        <v>5.7</v>
      </c>
      <c r="M14" s="310">
        <v>6.7</v>
      </c>
      <c r="N14" s="308">
        <v>6.4</v>
      </c>
      <c r="O14" s="308" t="str">
        <f t="shared" si="5"/>
        <v>x</v>
      </c>
      <c r="P14" s="34">
        <f t="shared" ref="P14" si="14">IF($M$2=2,TRUNC(SUM(L14:M14)/2*1000)/1000,IF($M$2=3,TRUNC(SUM(L14:N14)/3*1000)/1000,IF($M$2=4,TRUNC(MEDIAN(L14:O14)*1000)/1000,"???")))</f>
        <v>6.266</v>
      </c>
      <c r="Q14" s="311"/>
      <c r="R14" s="27">
        <f t="shared" ref="R14" si="15">K14+P14-Q14</f>
        <v>7.766</v>
      </c>
      <c r="S14" s="35">
        <f t="shared" ref="S14" si="16">R14</f>
        <v>7.766</v>
      </c>
      <c r="T14" s="25">
        <f t="shared" si="0"/>
        <v>1</v>
      </c>
      <c r="U14" s="36">
        <f t="shared" si="1"/>
        <v>1</v>
      </c>
      <c r="W14" s="47">
        <f t="shared" si="9"/>
        <v>0</v>
      </c>
      <c r="X14" s="42">
        <f t="shared" si="10"/>
        <v>1.5</v>
      </c>
      <c r="Y14" s="42">
        <f t="shared" si="11"/>
        <v>6.266</v>
      </c>
      <c r="Z14" s="42">
        <f t="shared" si="12"/>
        <v>0</v>
      </c>
      <c r="AA14" s="42">
        <f t="shared" si="13"/>
        <v>7.766</v>
      </c>
    </row>
    <row r="15" spans="1:27" ht="24.95" customHeight="1">
      <c r="A15" s="44">
        <f>Seznam!B12</f>
        <v>9</v>
      </c>
      <c r="B15" s="2" t="str">
        <f>Seznam!C12</f>
        <v>Kateřina Hanusová</v>
      </c>
      <c r="C15" s="9">
        <f>Seznam!D12</f>
        <v>2009</v>
      </c>
      <c r="D15" s="45" t="str">
        <f>Seznam!E12</f>
        <v>SKMG Máj České Budějovice</v>
      </c>
      <c r="E15" s="45">
        <f>Seznam!F12</f>
        <v>0</v>
      </c>
      <c r="F15" s="9"/>
      <c r="G15" s="306">
        <v>1.1000000000000001</v>
      </c>
      <c r="H15" s="307">
        <v>0.3</v>
      </c>
      <c r="I15" s="308">
        <v>0.6</v>
      </c>
      <c r="J15" s="308" t="str">
        <f t="shared" si="3"/>
        <v>x</v>
      </c>
      <c r="K15" s="34">
        <f t="shared" si="4"/>
        <v>0.66600000000000004</v>
      </c>
      <c r="L15" s="309">
        <v>4.0999999999999996</v>
      </c>
      <c r="M15" s="310">
        <v>4.5</v>
      </c>
      <c r="N15" s="308">
        <v>4</v>
      </c>
      <c r="O15" s="308" t="str">
        <f t="shared" si="5"/>
        <v>x</v>
      </c>
      <c r="P15" s="34">
        <f t="shared" ref="P15" si="17">IF($M$2=2,TRUNC(SUM(L15:M15)/2*1000)/1000,IF($M$2=3,TRUNC(SUM(L15:N15)/3*1000)/1000,IF($M$2=4,TRUNC(MEDIAN(L15:O15)*1000)/1000,"???")))</f>
        <v>4.2</v>
      </c>
      <c r="Q15" s="311"/>
      <c r="R15" s="27">
        <f t="shared" ref="R15" si="18">K15+P15-Q15</f>
        <v>4.8660000000000005</v>
      </c>
      <c r="S15" s="35">
        <f t="shared" ref="S15" si="19">R15</f>
        <v>4.8660000000000005</v>
      </c>
      <c r="T15" s="25">
        <f t="shared" si="0"/>
        <v>7</v>
      </c>
      <c r="U15" s="36">
        <f t="shared" si="1"/>
        <v>7</v>
      </c>
      <c r="W15" s="47">
        <f>F15</f>
        <v>0</v>
      </c>
      <c r="X15" s="42">
        <f>K15</f>
        <v>0.66600000000000004</v>
      </c>
      <c r="Y15" s="42">
        <f t="shared" ref="Y15:AA16" si="20">P15</f>
        <v>4.2</v>
      </c>
      <c r="Z15" s="42">
        <f t="shared" si="20"/>
        <v>0</v>
      </c>
      <c r="AA15" s="42">
        <f t="shared" si="20"/>
        <v>4.8660000000000005</v>
      </c>
    </row>
    <row r="16" spans="1:27" ht="24.95" customHeight="1">
      <c r="A16" s="44"/>
      <c r="B16" s="2"/>
      <c r="C16" s="9"/>
      <c r="D16" s="45"/>
      <c r="E16" s="45"/>
      <c r="F16" s="9"/>
      <c r="G16" s="43">
        <v>0</v>
      </c>
      <c r="H16" s="15"/>
      <c r="I16" s="37">
        <f t="shared" ref="I16" si="21">IF($L$2&lt;3,"x",0)</f>
        <v>0</v>
      </c>
      <c r="J16" s="37" t="str">
        <f t="shared" si="3"/>
        <v>x</v>
      </c>
      <c r="K16" s="34">
        <f t="shared" si="4"/>
        <v>0</v>
      </c>
      <c r="L16" s="17">
        <v>0</v>
      </c>
      <c r="M16" s="16"/>
      <c r="N16" s="37">
        <f t="shared" ref="N16" si="22">IF($M$2&lt;3,"x",0)</f>
        <v>0</v>
      </c>
      <c r="O16" s="37" t="str">
        <f t="shared" si="5"/>
        <v>x</v>
      </c>
      <c r="P16" s="34">
        <f t="shared" si="6"/>
        <v>0</v>
      </c>
      <c r="Q16" s="21"/>
      <c r="R16" s="27">
        <f>K16+P16-Q16</f>
        <v>0</v>
      </c>
      <c r="S16" s="35">
        <f t="shared" si="8"/>
        <v>0</v>
      </c>
      <c r="T16" s="25">
        <f t="shared" si="0"/>
        <v>8</v>
      </c>
      <c r="U16" s="36">
        <f t="shared" si="1"/>
        <v>8</v>
      </c>
      <c r="W16" s="47">
        <f>F16</f>
        <v>0</v>
      </c>
      <c r="X16" s="42">
        <f>K16</f>
        <v>0</v>
      </c>
      <c r="Y16" s="42">
        <f t="shared" si="20"/>
        <v>0</v>
      </c>
      <c r="Z16" s="42">
        <f t="shared" si="20"/>
        <v>0</v>
      </c>
      <c r="AA16" s="42">
        <f t="shared" si="20"/>
        <v>0</v>
      </c>
    </row>
  </sheetData>
  <mergeCells count="8">
    <mergeCell ref="T7:T8"/>
    <mergeCell ref="U7:U8"/>
    <mergeCell ref="F7:F8"/>
    <mergeCell ref="A7:A8"/>
    <mergeCell ref="B7:B8"/>
    <mergeCell ref="C7:C8"/>
    <mergeCell ref="D7:D8"/>
    <mergeCell ref="E7:E8"/>
  </mergeCells>
  <phoneticPr fontId="12" type="noConversion"/>
  <printOptions horizontalCentered="1"/>
  <pageMargins left="0.39370078740157483" right="0.39370078740157483" top="0.78740157480314965" bottom="0.39370078740157483" header="0" footer="0"/>
  <pageSetup paperSize="9" scale="6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"/>
  <sheetViews>
    <sheetView showZeros="0" zoomScale="75" workbookViewId="0">
      <selection activeCell="J10" sqref="J10"/>
    </sheetView>
  </sheetViews>
  <sheetFormatPr defaultRowHeight="12.75"/>
  <cols>
    <col min="1" max="1" width="10.7109375" customWidth="1"/>
    <col min="2" max="2" width="29.7109375" bestFit="1" customWidth="1"/>
    <col min="3" max="3" width="7.140625" style="5" hidden="1" customWidth="1"/>
    <col min="4" max="4" width="30" style="14" hidden="1" customWidth="1"/>
    <col min="5" max="5" width="5.28515625" style="14" hidden="1" customWidth="1"/>
    <col min="6" max="6" width="7.7109375" style="7" customWidth="1"/>
    <col min="7" max="10" width="5.7109375" style="7" customWidth="1"/>
    <col min="11" max="11" width="7.140625" style="7" bestFit="1" customWidth="1"/>
    <col min="12" max="14" width="5.7109375" style="7" customWidth="1"/>
    <col min="15" max="15" width="5.7109375" customWidth="1"/>
    <col min="16" max="16" width="7.140625" bestFit="1" customWidth="1"/>
    <col min="17" max="17" width="7" bestFit="1" customWidth="1"/>
    <col min="18" max="18" width="9.42578125" bestFit="1" customWidth="1"/>
    <col min="19" max="19" width="9" bestFit="1" customWidth="1"/>
    <col min="20" max="20" width="8" bestFit="1" customWidth="1"/>
    <col min="21" max="21" width="10" customWidth="1"/>
    <col min="22" max="23" width="5.7109375" customWidth="1"/>
    <col min="24" max="24" width="8.7109375" customWidth="1"/>
    <col min="25" max="25" width="6.7109375" bestFit="1" customWidth="1"/>
    <col min="26" max="26" width="12.5703125" bestFit="1" customWidth="1"/>
    <col min="27" max="27" width="9.42578125" customWidth="1"/>
  </cols>
  <sheetData>
    <row r="1" spans="1:27" ht="22.5">
      <c r="A1" s="6" t="s">
        <v>174</v>
      </c>
      <c r="B1" s="1"/>
      <c r="C1" s="4"/>
      <c r="D1" s="8"/>
      <c r="E1" s="8"/>
      <c r="F1" s="4"/>
      <c r="G1" s="12"/>
      <c r="H1" s="10"/>
      <c r="I1" s="10"/>
      <c r="J1" s="10"/>
      <c r="K1" s="13" t="s">
        <v>175</v>
      </c>
      <c r="L1" s="229" t="s">
        <v>176</v>
      </c>
      <c r="M1" s="229" t="s">
        <v>162</v>
      </c>
      <c r="N1" s="1"/>
      <c r="O1" s="1"/>
      <c r="P1" s="1"/>
      <c r="Q1" s="1"/>
      <c r="R1" s="1"/>
      <c r="S1" s="3"/>
    </row>
    <row r="2" spans="1:27" ht="22.5">
      <c r="A2" s="6"/>
      <c r="B2" s="1"/>
      <c r="C2" s="4"/>
      <c r="D2" s="8"/>
      <c r="E2" s="8"/>
      <c r="F2" s="4"/>
      <c r="G2" s="10"/>
      <c r="H2" s="10"/>
      <c r="I2" s="10"/>
      <c r="J2" s="10"/>
      <c r="K2" s="13"/>
      <c r="L2" s="312">
        <v>3</v>
      </c>
      <c r="M2" s="312">
        <v>3</v>
      </c>
      <c r="N2" s="1"/>
      <c r="O2" s="1"/>
      <c r="P2" s="1"/>
      <c r="Q2" s="1"/>
      <c r="R2" s="1"/>
      <c r="S2" s="3"/>
    </row>
    <row r="3" spans="1:27" ht="22.5">
      <c r="A3" s="6"/>
      <c r="B3" s="1"/>
      <c r="C3" s="4"/>
      <c r="D3" s="8"/>
      <c r="E3" s="8"/>
      <c r="F3" s="4"/>
      <c r="G3" s="33"/>
      <c r="H3" s="33"/>
      <c r="I3" s="33"/>
      <c r="J3" s="33"/>
      <c r="K3" s="33"/>
      <c r="L3" s="33"/>
      <c r="M3" s="33"/>
      <c r="N3" s="33"/>
      <c r="O3" s="33"/>
      <c r="P3" s="1"/>
      <c r="Q3" s="1"/>
      <c r="R3" s="1"/>
      <c r="S3" s="1"/>
    </row>
    <row r="4" spans="1:27" ht="22.5">
      <c r="A4" s="6"/>
      <c r="B4" s="1"/>
      <c r="C4" s="4"/>
      <c r="D4" s="8"/>
      <c r="E4" s="8"/>
      <c r="F4" s="4"/>
      <c r="G4" s="10"/>
      <c r="H4" s="10"/>
      <c r="I4" s="10"/>
      <c r="J4" s="10"/>
      <c r="K4" s="14"/>
      <c r="L4" s="10"/>
      <c r="M4" s="10"/>
      <c r="N4" s="10"/>
      <c r="O4" s="10"/>
      <c r="P4" s="1"/>
      <c r="Q4" s="1"/>
      <c r="R4" s="1"/>
      <c r="S4" s="1"/>
      <c r="T4" s="3"/>
      <c r="U4" s="3" t="str">
        <f>Název</f>
        <v>Jihočeská liga</v>
      </c>
    </row>
    <row r="5" spans="1:27" ht="22.5">
      <c r="A5" s="6"/>
      <c r="B5" s="1"/>
      <c r="C5" s="4"/>
      <c r="D5" s="8"/>
      <c r="E5" s="8"/>
      <c r="F5" s="4"/>
      <c r="G5" s="10"/>
      <c r="H5" s="10"/>
      <c r="I5" s="10"/>
      <c r="J5" s="10"/>
      <c r="K5" s="14"/>
      <c r="L5" s="11"/>
      <c r="M5" s="11"/>
      <c r="N5" s="11"/>
      <c r="O5" s="1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_kat3</f>
        <v>3a.kategorie - Naděje nejmladší, ročník 2008</v>
      </c>
      <c r="B6" s="1"/>
      <c r="C6" s="4"/>
      <c r="D6" s="8"/>
      <c r="E6" s="8"/>
      <c r="F6" s="4"/>
      <c r="G6" s="4"/>
      <c r="H6" s="4"/>
      <c r="I6" s="4"/>
      <c r="J6" s="4"/>
      <c r="K6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20.února 2016</v>
      </c>
    </row>
    <row r="7" spans="1:27" ht="16.5" customHeight="1">
      <c r="A7" s="458" t="s">
        <v>159</v>
      </c>
      <c r="B7" s="460" t="s">
        <v>6</v>
      </c>
      <c r="C7" s="462" t="s">
        <v>3</v>
      </c>
      <c r="D7" s="460" t="s">
        <v>4</v>
      </c>
      <c r="E7" s="456" t="s">
        <v>5</v>
      </c>
      <c r="F7" s="466" t="s">
        <v>177</v>
      </c>
      <c r="G7" s="29" t="str">
        <f>Kat1S1</f>
        <v>sestava bez náčiní</v>
      </c>
      <c r="H7" s="28"/>
      <c r="I7" s="28"/>
      <c r="J7" s="28"/>
      <c r="K7" s="29"/>
      <c r="L7" s="30"/>
      <c r="M7" s="30"/>
      <c r="N7" s="30"/>
      <c r="O7" s="30"/>
      <c r="P7" s="30"/>
      <c r="Q7" s="20">
        <v>0</v>
      </c>
      <c r="R7" s="31">
        <v>0</v>
      </c>
      <c r="S7" s="32"/>
      <c r="T7" s="464" t="s">
        <v>178</v>
      </c>
      <c r="U7" s="464" t="s">
        <v>179</v>
      </c>
    </row>
    <row r="8" spans="1:27" ht="16.5" customHeight="1" thickBot="1">
      <c r="A8" s="459">
        <v>0</v>
      </c>
      <c r="B8" s="461">
        <v>0</v>
      </c>
      <c r="C8" s="463">
        <v>0</v>
      </c>
      <c r="D8" s="461">
        <v>0</v>
      </c>
      <c r="E8" s="457">
        <v>0</v>
      </c>
      <c r="F8" s="467"/>
      <c r="G8" s="18" t="s">
        <v>176</v>
      </c>
      <c r="H8" s="18" t="s">
        <v>176</v>
      </c>
      <c r="I8" s="18" t="s">
        <v>180</v>
      </c>
      <c r="J8" s="18" t="s">
        <v>181</v>
      </c>
      <c r="K8" s="19" t="s">
        <v>161</v>
      </c>
      <c r="L8" s="24" t="s">
        <v>182</v>
      </c>
      <c r="M8" s="425" t="s">
        <v>183</v>
      </c>
      <c r="N8" s="425" t="s">
        <v>184</v>
      </c>
      <c r="O8" s="425" t="s">
        <v>185</v>
      </c>
      <c r="P8" s="26" t="s">
        <v>162</v>
      </c>
      <c r="Q8" s="23" t="s">
        <v>163</v>
      </c>
      <c r="R8" s="22" t="s">
        <v>164</v>
      </c>
      <c r="S8" s="26" t="s">
        <v>166</v>
      </c>
      <c r="T8" s="465"/>
      <c r="U8" s="465"/>
      <c r="W8" s="46" t="s">
        <v>186</v>
      </c>
      <c r="X8" s="46" t="s">
        <v>161</v>
      </c>
      <c r="Y8" s="46" t="s">
        <v>162</v>
      </c>
      <c r="Z8" s="46" t="s">
        <v>187</v>
      </c>
      <c r="AA8" s="46" t="s">
        <v>166</v>
      </c>
    </row>
    <row r="9" spans="1:27" ht="24.95" customHeight="1">
      <c r="A9" s="44">
        <f>Seznam!B13</f>
        <v>1</v>
      </c>
      <c r="B9" s="2" t="str">
        <f>Seznam!C13</f>
        <v>Kristina Procházková</v>
      </c>
      <c r="C9" s="9">
        <f>Seznam!D13</f>
        <v>2008</v>
      </c>
      <c r="D9" s="45" t="str">
        <f>Seznam!E13</f>
        <v>RG Proactive Milevsko</v>
      </c>
      <c r="E9" s="45">
        <f>Seznam!F13</f>
        <v>0</v>
      </c>
      <c r="F9" s="9" t="str">
        <f>IF($G$7="sestava bez náčiní","bez"," ")</f>
        <v>bez</v>
      </c>
      <c r="G9" s="306">
        <v>1.1000000000000001</v>
      </c>
      <c r="H9" s="307">
        <v>1.4</v>
      </c>
      <c r="I9" s="308">
        <v>0.8</v>
      </c>
      <c r="J9" s="308">
        <v>0</v>
      </c>
      <c r="K9" s="34">
        <f>IF($L$2=2,TRUNC(SUM(G9:J9)/2*1000)/1000,IF($L$2=3,TRUNC(SUM(G9:J9)/3*1000)/1000,IF($L$2=4,TRUNC(MEDIAN(G9:J9)*1000)/1000,"???")))</f>
        <v>1.1000000000000001</v>
      </c>
      <c r="L9" s="309">
        <v>6.3</v>
      </c>
      <c r="M9" s="310">
        <v>5.4</v>
      </c>
      <c r="N9" s="308">
        <v>6.2</v>
      </c>
      <c r="O9" s="308" t="str">
        <f>IF($M$2&lt;4,"x",0)</f>
        <v>x</v>
      </c>
      <c r="P9" s="34">
        <f>IF($M$2=2,TRUNC(SUM(L9:M9)/2*1000)/1000,IF($M$2=3,TRUNC(SUM(L9:N9)/3*1000)/1000,IF($M$2=4,TRUNC(MEDIAN(L9:O9)*1000)/1000,"???")))</f>
        <v>5.9660000000000002</v>
      </c>
      <c r="Q9" s="311"/>
      <c r="R9" s="27">
        <f>K9+P9-Q9</f>
        <v>7.0660000000000007</v>
      </c>
      <c r="S9" s="35">
        <f>R9</f>
        <v>7.0660000000000007</v>
      </c>
      <c r="T9" s="25">
        <f>RANK(R9,$R$9:$R$12)</f>
        <v>1</v>
      </c>
      <c r="U9" s="36">
        <f>RANK(S9,$S$9:$S$12)</f>
        <v>1</v>
      </c>
      <c r="W9" s="47" t="str">
        <f>F9</f>
        <v>bez</v>
      </c>
      <c r="X9" s="42">
        <f>K9</f>
        <v>1.1000000000000001</v>
      </c>
      <c r="Y9" s="42">
        <f t="shared" ref="Y9:AA12" si="0">P9</f>
        <v>5.9660000000000002</v>
      </c>
      <c r="Z9" s="42">
        <f t="shared" si="0"/>
        <v>0</v>
      </c>
      <c r="AA9" s="42">
        <f t="shared" si="0"/>
        <v>7.0660000000000007</v>
      </c>
    </row>
    <row r="10" spans="1:27" ht="24.95" customHeight="1">
      <c r="A10" s="44">
        <f>Seznam!B14</f>
        <v>2</v>
      </c>
      <c r="B10" s="2" t="str">
        <f>Seznam!C14</f>
        <v>Světlana Petra Kušnírová</v>
      </c>
      <c r="C10" s="9">
        <f>Seznam!D14</f>
        <v>2008</v>
      </c>
      <c r="D10" s="45" t="str">
        <f>Seznam!E14</f>
        <v>SKMG Máj České Budějovice</v>
      </c>
      <c r="E10" s="45">
        <f>Seznam!F14</f>
        <v>0</v>
      </c>
      <c r="F10" s="9" t="str">
        <f>IF($G$7="sestava bez náčiní","bez"," ")</f>
        <v>bez</v>
      </c>
      <c r="G10" s="306">
        <v>0.6</v>
      </c>
      <c r="H10" s="307">
        <v>1.2</v>
      </c>
      <c r="I10" s="308">
        <v>0.7</v>
      </c>
      <c r="J10" s="308" t="str">
        <f>IF($L$2&lt;4,"x",0)</f>
        <v>x</v>
      </c>
      <c r="K10" s="34">
        <f>IF($L$2=2,TRUNC(SUM(G10:J10)/2*1000)/1000,IF($L$2=3,TRUNC(SUM(G10:J10)/3*1000)/1000,IF($L$2=4,TRUNC(MEDIAN(G10:J10)*1000)/1000,"???")))</f>
        <v>0.83299999999999996</v>
      </c>
      <c r="L10" s="309">
        <v>5.0999999999999996</v>
      </c>
      <c r="M10" s="310">
        <v>4.9000000000000004</v>
      </c>
      <c r="N10" s="308">
        <v>4.7</v>
      </c>
      <c r="O10" s="308" t="str">
        <f>IF($M$2&lt;4,"x",0)</f>
        <v>x</v>
      </c>
      <c r="P10" s="34">
        <f>IF($M$2=2,TRUNC(SUM(L10:M10)/2*1000)/1000,IF($M$2=3,TRUNC(SUM(L10:N10)/3*1000)/1000,IF($M$2=4,TRUNC(MEDIAN(L10:O10)*1000)/1000,"???")))</f>
        <v>4.9000000000000004</v>
      </c>
      <c r="Q10" s="311"/>
      <c r="R10" s="27">
        <f>K10+P10-Q10</f>
        <v>5.7330000000000005</v>
      </c>
      <c r="S10" s="35">
        <f>R10</f>
        <v>5.7330000000000005</v>
      </c>
      <c r="T10" s="25">
        <f>RANK(R10,$R$9:$R$12)</f>
        <v>3</v>
      </c>
      <c r="U10" s="36">
        <f>RANK(S10,$S$9:$S$12)</f>
        <v>3</v>
      </c>
      <c r="W10" s="47" t="str">
        <f>F10</f>
        <v>bez</v>
      </c>
      <c r="X10" s="42">
        <f>K10</f>
        <v>0.83299999999999996</v>
      </c>
      <c r="Y10" s="42">
        <f t="shared" si="0"/>
        <v>4.9000000000000004</v>
      </c>
      <c r="Z10" s="42">
        <f t="shared" si="0"/>
        <v>0</v>
      </c>
      <c r="AA10" s="42">
        <f t="shared" si="0"/>
        <v>5.7330000000000005</v>
      </c>
    </row>
    <row r="11" spans="1:27" ht="24.95" customHeight="1">
      <c r="A11" s="44">
        <f>Seznam!B15</f>
        <v>3</v>
      </c>
      <c r="B11" s="2" t="str">
        <f>Seznam!C15</f>
        <v>Nikola Blažková</v>
      </c>
      <c r="C11" s="9">
        <f>Seznam!D15</f>
        <v>2008</v>
      </c>
      <c r="D11" s="45" t="str">
        <f>Seznam!E15</f>
        <v>RG Proactive Milevsko</v>
      </c>
      <c r="E11" s="45">
        <f>Seznam!F15</f>
        <v>0</v>
      </c>
      <c r="F11" s="9" t="str">
        <f>IF($G$7="sestava bez náčiní","bez"," ")</f>
        <v>bez</v>
      </c>
      <c r="G11" s="306">
        <v>1</v>
      </c>
      <c r="H11" s="307">
        <v>1.1000000000000001</v>
      </c>
      <c r="I11" s="308">
        <v>1</v>
      </c>
      <c r="J11" s="308" t="str">
        <f>IF($L$2&lt;4,"x",0)</f>
        <v>x</v>
      </c>
      <c r="K11" s="34">
        <f>IF($L$2=2,TRUNC(SUM(G11:J11)/2*1000)/1000,IF($L$2=3,TRUNC(SUM(G11:J11)/3*1000)/1000,IF($L$2=4,TRUNC(MEDIAN(G11:J11)*1000)/1000,"???")))</f>
        <v>1.0329999999999999</v>
      </c>
      <c r="L11" s="309">
        <v>5.8</v>
      </c>
      <c r="M11" s="310">
        <v>5.5</v>
      </c>
      <c r="N11" s="308">
        <v>6.3</v>
      </c>
      <c r="O11" s="308" t="str">
        <f>IF($M$2&lt;4,"x",0)</f>
        <v>x</v>
      </c>
      <c r="P11" s="34">
        <f>IF($M$2=2,TRUNC(SUM(L11:M11)/2*1000)/1000,IF($M$2=3,TRUNC(SUM(L11:N11)/3*1000)/1000,IF($M$2=4,TRUNC(MEDIAN(L11:O11)*1000)/1000,"???")))</f>
        <v>5.8659999999999997</v>
      </c>
      <c r="Q11" s="311"/>
      <c r="R11" s="27">
        <f>K11+P11-Q11</f>
        <v>6.8989999999999991</v>
      </c>
      <c r="S11" s="35">
        <f>R11</f>
        <v>6.8989999999999991</v>
      </c>
      <c r="T11" s="25">
        <f>RANK(R11,$R$9:$R$12)</f>
        <v>2</v>
      </c>
      <c r="U11" s="36">
        <f>RANK(S11,$S$9:$S$12)</f>
        <v>2</v>
      </c>
      <c r="W11" s="47" t="str">
        <f>F11</f>
        <v>bez</v>
      </c>
      <c r="X11" s="42">
        <f>K11</f>
        <v>1.0329999999999999</v>
      </c>
      <c r="Y11" s="42">
        <f t="shared" si="0"/>
        <v>5.8659999999999997</v>
      </c>
      <c r="Z11" s="42">
        <f t="shared" si="0"/>
        <v>0</v>
      </c>
      <c r="AA11" s="42">
        <f t="shared" si="0"/>
        <v>6.8989999999999991</v>
      </c>
    </row>
    <row r="12" spans="1:27" ht="24.95" customHeight="1">
      <c r="A12" s="44"/>
      <c r="B12" s="2"/>
      <c r="C12" s="9"/>
      <c r="D12" s="45"/>
      <c r="E12" s="45"/>
      <c r="F12" s="9"/>
      <c r="G12" s="43">
        <v>0</v>
      </c>
      <c r="H12" s="15"/>
      <c r="I12" s="37">
        <f>IF($L$2&lt;3,"x",0)</f>
        <v>0</v>
      </c>
      <c r="J12" s="37" t="str">
        <f>IF($L$2&lt;4,"x",0)</f>
        <v>x</v>
      </c>
      <c r="K12" s="34"/>
      <c r="L12" s="17"/>
      <c r="M12" s="16"/>
      <c r="N12" s="37">
        <f>IF($M$2&lt;3,"x",0)</f>
        <v>0</v>
      </c>
      <c r="O12" s="37" t="str">
        <f>IF($M$2&lt;4,"x",0)</f>
        <v>x</v>
      </c>
      <c r="P12" s="34"/>
      <c r="Q12" s="21"/>
      <c r="R12" s="27">
        <f>K12+P12-Q12</f>
        <v>0</v>
      </c>
      <c r="S12" s="35">
        <f>R12</f>
        <v>0</v>
      </c>
      <c r="T12" s="25">
        <f>RANK(R12,$R$9:$R$12)</f>
        <v>4</v>
      </c>
      <c r="U12" s="36">
        <f>RANK(S12,$S$9:$S$12)</f>
        <v>4</v>
      </c>
      <c r="W12" s="47">
        <f>F12</f>
        <v>0</v>
      </c>
      <c r="X12" s="42">
        <f>K12</f>
        <v>0</v>
      </c>
      <c r="Y12" s="42">
        <f t="shared" si="0"/>
        <v>0</v>
      </c>
      <c r="Z12" s="42">
        <f t="shared" si="0"/>
        <v>0</v>
      </c>
      <c r="AA12" s="42">
        <f t="shared" si="0"/>
        <v>0</v>
      </c>
    </row>
  </sheetData>
  <mergeCells count="8">
    <mergeCell ref="T7:T8"/>
    <mergeCell ref="U7:U8"/>
    <mergeCell ref="F7:F8"/>
    <mergeCell ref="A7:A8"/>
    <mergeCell ref="B7:B8"/>
    <mergeCell ref="C7:C8"/>
    <mergeCell ref="D7:D8"/>
    <mergeCell ref="E7:E8"/>
  </mergeCells>
  <phoneticPr fontId="12" type="noConversion"/>
  <printOptions horizontalCentered="1"/>
  <pageMargins left="0.39370078740157483" right="0.39370078740157483" top="0.78740157480314965" bottom="0.39370078740157483" header="0" footer="0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22</vt:i4>
      </vt:variant>
      <vt:variant>
        <vt:lpstr>Pojmenované oblasti</vt:lpstr>
      </vt:variant>
      <vt:variant>
        <vt:i4>86</vt:i4>
      </vt:variant>
    </vt:vector>
  </HeadingPairs>
  <TitlesOfParts>
    <vt:vector size="108" baseType="lpstr">
      <vt:lpstr>Seznam</vt:lpstr>
      <vt:lpstr>Popis</vt:lpstr>
      <vt:lpstr>S 1+2+3a</vt:lpstr>
      <vt:lpstr>S 3b+4</vt:lpstr>
      <vt:lpstr>S 5+6+8</vt:lpstr>
      <vt:lpstr>S 9+10</vt:lpstr>
      <vt:lpstr>Z1</vt:lpstr>
      <vt:lpstr>Z2</vt:lpstr>
      <vt:lpstr>Z3a</vt:lpstr>
      <vt:lpstr>Z3b</vt:lpstr>
      <vt:lpstr>Z4</vt:lpstr>
      <vt:lpstr>Z5</vt:lpstr>
      <vt:lpstr>Z6</vt:lpstr>
      <vt:lpstr>Z8</vt:lpstr>
      <vt:lpstr>Z9</vt:lpstr>
      <vt:lpstr>Z10</vt:lpstr>
      <vt:lpstr>V 1+2+3a</vt:lpstr>
      <vt:lpstr>V 3b+4</vt:lpstr>
      <vt:lpstr>V 5+6+8</vt:lpstr>
      <vt:lpstr>V 9+10</vt:lpstr>
      <vt:lpstr>Jména</vt:lpstr>
      <vt:lpstr>Příjmení</vt:lpstr>
      <vt:lpstr>__kat1</vt:lpstr>
      <vt:lpstr>__kat10</vt:lpstr>
      <vt:lpstr>__kat11</vt:lpstr>
      <vt:lpstr>__kat2</vt:lpstr>
      <vt:lpstr>__kat3</vt:lpstr>
      <vt:lpstr>__kat4</vt:lpstr>
      <vt:lpstr>__kat5</vt:lpstr>
      <vt:lpstr>__kat6</vt:lpstr>
      <vt:lpstr>__kat7</vt:lpstr>
      <vt:lpstr>__kat8</vt:lpstr>
      <vt:lpstr>__kat9</vt:lpstr>
      <vt:lpstr>_kat1</vt:lpstr>
      <vt:lpstr>_kat10</vt:lpstr>
      <vt:lpstr>_kat11</vt:lpstr>
      <vt:lpstr>_kat2</vt:lpstr>
      <vt:lpstr>_kat3</vt:lpstr>
      <vt:lpstr>_kat4</vt:lpstr>
      <vt:lpstr>_kat5</vt:lpstr>
      <vt:lpstr>_kat6</vt:lpstr>
      <vt:lpstr>_kat7</vt:lpstr>
      <vt:lpstr>_kat8</vt:lpstr>
      <vt:lpstr>_kat9</vt:lpstr>
      <vt:lpstr>Datum</vt:lpstr>
      <vt:lpstr>K11S2</vt:lpstr>
      <vt:lpstr>Kat10S1</vt:lpstr>
      <vt:lpstr>Kat10S2</vt:lpstr>
      <vt:lpstr>Kat10S3</vt:lpstr>
      <vt:lpstr>Kat10S4</vt:lpstr>
      <vt:lpstr>Kat11S1</vt:lpstr>
      <vt:lpstr>Kat11S2</vt:lpstr>
      <vt:lpstr>Kat11S3</vt:lpstr>
      <vt:lpstr>Kat11S4</vt:lpstr>
      <vt:lpstr>Kat1S1</vt:lpstr>
      <vt:lpstr>Kat1S2</vt:lpstr>
      <vt:lpstr>Kat1S3</vt:lpstr>
      <vt:lpstr>Kat1S4</vt:lpstr>
      <vt:lpstr>Kat2S1</vt:lpstr>
      <vt:lpstr>Kat2S2</vt:lpstr>
      <vt:lpstr>Kat2S3</vt:lpstr>
      <vt:lpstr>Kat2S4</vt:lpstr>
      <vt:lpstr>Kat3S1</vt:lpstr>
      <vt:lpstr>Kat3S2</vt:lpstr>
      <vt:lpstr>Kat3S3</vt:lpstr>
      <vt:lpstr>Kat3S4</vt:lpstr>
      <vt:lpstr>Kat4S1</vt:lpstr>
      <vt:lpstr>Kat4S2</vt:lpstr>
      <vt:lpstr>Kat4S3</vt:lpstr>
      <vt:lpstr>Kat4S4</vt:lpstr>
      <vt:lpstr>Kat5S1</vt:lpstr>
      <vt:lpstr>Kat5S2</vt:lpstr>
      <vt:lpstr>Kat5S3</vt:lpstr>
      <vt:lpstr>Kat5S4</vt:lpstr>
      <vt:lpstr>Kat5S5</vt:lpstr>
      <vt:lpstr>Kat6S1</vt:lpstr>
      <vt:lpstr>Kat6S2</vt:lpstr>
      <vt:lpstr>Kat6S3</vt:lpstr>
      <vt:lpstr>Kat6S4</vt:lpstr>
      <vt:lpstr>Kat7S1</vt:lpstr>
      <vt:lpstr>Kat7S2</vt:lpstr>
      <vt:lpstr>Kat7S3</vt:lpstr>
      <vt:lpstr>Kat7S4</vt:lpstr>
      <vt:lpstr>Kat8S1</vt:lpstr>
      <vt:lpstr>Kat8S2</vt:lpstr>
      <vt:lpstr>Kat8S3</vt:lpstr>
      <vt:lpstr>Kat8S4</vt:lpstr>
      <vt:lpstr>Kat9S1</vt:lpstr>
      <vt:lpstr>Kat9S2</vt:lpstr>
      <vt:lpstr>Kat9S3</vt:lpstr>
      <vt:lpstr>Kat9S4</vt:lpstr>
      <vt:lpstr>KatS1</vt:lpstr>
      <vt:lpstr>Místo</vt:lpstr>
      <vt:lpstr>Název</vt:lpstr>
      <vt:lpstr>'V 1+2+3a'!Oblast_tisku</vt:lpstr>
      <vt:lpstr>'V 3b+4'!Oblast_tisku</vt:lpstr>
      <vt:lpstr>'V 5+6+8'!Oblast_tisku</vt:lpstr>
      <vt:lpstr>'V 9+10'!Oblast_tisku</vt:lpstr>
      <vt:lpstr>PocetKat1</vt:lpstr>
      <vt:lpstr>PocetKat10</vt:lpstr>
      <vt:lpstr>PocetKat2</vt:lpstr>
      <vt:lpstr>PocetKat3</vt:lpstr>
      <vt:lpstr>PocetKat4</vt:lpstr>
      <vt:lpstr>PocetKat5</vt:lpstr>
      <vt:lpstr>PocetKat6</vt:lpstr>
      <vt:lpstr>PocetKat7</vt:lpstr>
      <vt:lpstr>PocetKat8</vt:lpstr>
      <vt:lpstr>PocetKat9</vt:lpstr>
    </vt:vector>
  </TitlesOfParts>
  <Company>ZVVZ a.s.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Václav Koryta</dc:creator>
  <cp:lastModifiedBy>Uzivatel</cp:lastModifiedBy>
  <cp:revision/>
  <dcterms:created xsi:type="dcterms:W3CDTF">2001-03-21T14:10:12Z</dcterms:created>
  <dcterms:modified xsi:type="dcterms:W3CDTF">2016-02-20T16:09:58Z</dcterms:modified>
</cp:coreProperties>
</file>