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6675" tabRatio="830" firstSheet="22" activeTab="27"/>
  </bookViews>
  <sheets>
    <sheet name="Seznam" sheetId="74" state="hidden" r:id="rId1"/>
    <sheet name="Popis" sheetId="82" state="hidden" r:id="rId2"/>
    <sheet name="S1+S2+S3a" sheetId="152" state="hidden" r:id="rId3"/>
    <sheet name="S3b" sheetId="132" state="hidden" r:id="rId4"/>
    <sheet name="S 4" sheetId="133" state="hidden" r:id="rId5"/>
    <sheet name="S 5" sheetId="135" state="hidden" r:id="rId6"/>
    <sheet name="S 6+S7" sheetId="136" state="hidden" r:id="rId7"/>
    <sheet name="S 8" sheetId="138" state="hidden" r:id="rId8"/>
    <sheet name="S 9" sheetId="150" state="hidden" r:id="rId9"/>
    <sheet name="S10+S11" sheetId="151" state="hidden" r:id="rId10"/>
    <sheet name="Z1" sheetId="153" state="hidden" r:id="rId11"/>
    <sheet name="Z2" sheetId="86" state="hidden" r:id="rId12"/>
    <sheet name="Z3a" sheetId="154" state="hidden" r:id="rId13"/>
    <sheet name="Z3b" sheetId="139" state="hidden" r:id="rId14"/>
    <sheet name="Z4" sheetId="122" state="hidden" r:id="rId15"/>
    <sheet name="Z5" sheetId="123" state="hidden" r:id="rId16"/>
    <sheet name="Z6" sheetId="140" state="hidden" r:id="rId17"/>
    <sheet name="Z7" sheetId="141" state="hidden" r:id="rId18"/>
    <sheet name="Z8" sheetId="142" state="hidden" r:id="rId19"/>
    <sheet name="Z9" sheetId="156" state="hidden" r:id="rId20"/>
    <sheet name="Z10" sheetId="157" state="hidden" r:id="rId21"/>
    <sheet name="Z11" sheetId="160" state="hidden" r:id="rId22"/>
    <sheet name="V1+V2+V3a" sheetId="93" r:id="rId23"/>
    <sheet name="V3b" sheetId="144" r:id="rId24"/>
    <sheet name="V 4" sheetId="148" r:id="rId25"/>
    <sheet name="V 5" sheetId="120" r:id="rId26"/>
    <sheet name="V 6+V7" sheetId="145" r:id="rId27"/>
    <sheet name="V8+V9" sheetId="147" r:id="rId28"/>
    <sheet name="V10+V11" sheetId="158" r:id="rId29"/>
    <sheet name="Jména" sheetId="84" state="hidden" r:id="rId30"/>
    <sheet name="Příjmení" sheetId="83" state="hidden" r:id="rId31"/>
    <sheet name="V 7" sheetId="146" state="hidden" r:id="rId32"/>
  </sheets>
  <externalReferences>
    <externalReference r:id="rId33"/>
  </externalReferences>
  <definedNames>
    <definedName name="__kat0">Popis!$B$6</definedName>
    <definedName name="__kat1">Popis!$B$7</definedName>
    <definedName name="__kat10">Popis!$B$16</definedName>
    <definedName name="__kat11">Popis!$B$17</definedName>
    <definedName name="__kat2">Popis!$B$8</definedName>
    <definedName name="__kat3">Popis!$B$9</definedName>
    <definedName name="__kat4">Popis!$B$10</definedName>
    <definedName name="__kat5">Popis!$B$11</definedName>
    <definedName name="__kat6">Popis!$B$12</definedName>
    <definedName name="__kat7">Popis!$B$13</definedName>
    <definedName name="__kat8">Popis!$B$14</definedName>
    <definedName name="__kat9">Popis!$B$15</definedName>
    <definedName name="_xlnm._FilterDatabase" localSheetId="29" hidden="1">Jména!$A$2:$B$159</definedName>
    <definedName name="_xlnm._FilterDatabase" localSheetId="0" hidden="1">Seznam!$A$1:$K$72</definedName>
    <definedName name="_kat1" localSheetId="2">[1]Popis!$B$7</definedName>
    <definedName name="_kat1">Popis!$B$7</definedName>
    <definedName name="_kat10" localSheetId="2">[1]Popis!$B$16</definedName>
    <definedName name="_kat10">Popis!$B$16</definedName>
    <definedName name="_kat11">Popis!$B$17</definedName>
    <definedName name="_kat2" localSheetId="2">[1]Popis!$B$8</definedName>
    <definedName name="_kat2">Popis!$B$8</definedName>
    <definedName name="_kat3" localSheetId="2">[1]Popis!$B$9</definedName>
    <definedName name="_kat3">Popis!$B$9</definedName>
    <definedName name="_kat4" localSheetId="2">[1]Popis!$B$10</definedName>
    <definedName name="_kat4">Popis!$B$10</definedName>
    <definedName name="_kat5" localSheetId="2">[1]Popis!$B$11</definedName>
    <definedName name="_kat5">Popis!$B$11</definedName>
    <definedName name="_kat6" localSheetId="2">[1]Popis!$B$12</definedName>
    <definedName name="_kat6">Popis!$B$12</definedName>
    <definedName name="_kat7" localSheetId="2">[1]Popis!$B$13</definedName>
    <definedName name="_kat7">Popis!$B$13</definedName>
    <definedName name="_kat8" localSheetId="2">[1]Popis!$B$14</definedName>
    <definedName name="_kat8">Popis!$B$14</definedName>
    <definedName name="_kat9" localSheetId="2">[1]Popis!$B$15</definedName>
    <definedName name="_kat9">Popis!$B$15</definedName>
    <definedName name="Datum" localSheetId="2">[1]Popis!$B$3</definedName>
    <definedName name="Datum">Popis!$B$3</definedName>
    <definedName name="K11S2">Popis!$E$17</definedName>
    <definedName name="Kat0S1">Popis!$D$6</definedName>
    <definedName name="Kat10S1" localSheetId="2">[1]Popis!$D$16</definedName>
    <definedName name="Kat10S1">Popis!$D$16</definedName>
    <definedName name="Kat10S2" localSheetId="2">[1]Popis!$E$16</definedName>
    <definedName name="Kat10S2">Popis!$E$16</definedName>
    <definedName name="Kat10S3">Popis!$F$16</definedName>
    <definedName name="Kat10S4">Popis!$G$16</definedName>
    <definedName name="Kat11S1">Popis!$D$17</definedName>
    <definedName name="Kat11S2">Popis!$E$17</definedName>
    <definedName name="Kat11S3">Popis!$F$17</definedName>
    <definedName name="Kat11S4">Popis!$G$17</definedName>
    <definedName name="Kat1S1" localSheetId="2">[1]Popis!$D$7</definedName>
    <definedName name="Kat1S1">Popis!$D$7</definedName>
    <definedName name="Kat1S2">Popis!$E$7</definedName>
    <definedName name="Kat1S3">Popis!$F$7</definedName>
    <definedName name="Kat1S4">Popis!$G$7</definedName>
    <definedName name="Kat2S1" localSheetId="2">[1]Popis!$D$8</definedName>
    <definedName name="Kat2S1">Popis!$D$8</definedName>
    <definedName name="Kat2S2">Popis!$E$8</definedName>
    <definedName name="Kat2S3">Popis!$F$8</definedName>
    <definedName name="Kat2S4">Popis!$G$8</definedName>
    <definedName name="Kat3S1" localSheetId="2">[1]Popis!$D$9</definedName>
    <definedName name="Kat3S1">Popis!$D$9</definedName>
    <definedName name="Kat3S2" localSheetId="2">[1]Popis!$E$9</definedName>
    <definedName name="Kat3S2">Popis!$E$9</definedName>
    <definedName name="Kat3S3">Popis!$F$9</definedName>
    <definedName name="Kat3S4">Popis!$G$9</definedName>
    <definedName name="Kat4S1" localSheetId="2">[1]Popis!$D$10</definedName>
    <definedName name="Kat4S1">Popis!$D$10</definedName>
    <definedName name="Kat4S2" localSheetId="2">[1]Popis!$E$10</definedName>
    <definedName name="Kat4S2">Popis!$E$10</definedName>
    <definedName name="Kat4S3">Popis!$F$10</definedName>
    <definedName name="Kat4S4">Popis!$G$10</definedName>
    <definedName name="Kat5S1" localSheetId="2">[1]Popis!$D$11</definedName>
    <definedName name="Kat5S1">Popis!$D$11</definedName>
    <definedName name="Kat5S2" localSheetId="2">[1]Popis!$E$11</definedName>
    <definedName name="Kat5S2">Popis!$E$11</definedName>
    <definedName name="Kat5S3">Popis!$F$11</definedName>
    <definedName name="Kat5S4">Popis!$G$11</definedName>
    <definedName name="Kat5S5">Popis!$D$11</definedName>
    <definedName name="Kat6S1" localSheetId="2">[1]Popis!$D$12</definedName>
    <definedName name="Kat6S1">Popis!$D$12</definedName>
    <definedName name="Kat6S2" localSheetId="2">[1]Popis!$E$12</definedName>
    <definedName name="Kat6S2">Popis!$E$12</definedName>
    <definedName name="Kat6S3">Popis!$F$12</definedName>
    <definedName name="Kat6S4">Popis!$G$12</definedName>
    <definedName name="Kat7S1" localSheetId="2">[1]Popis!$D$13</definedName>
    <definedName name="Kat7S1">Popis!$D$13</definedName>
    <definedName name="Kat7S2" localSheetId="2">[1]Popis!$E$13</definedName>
    <definedName name="Kat7S2">Popis!$E$13</definedName>
    <definedName name="Kat7S3">Popis!$F$13</definedName>
    <definedName name="Kat7S4">Popis!$G$13</definedName>
    <definedName name="Kat8S1" localSheetId="2">[1]Popis!$D$14</definedName>
    <definedName name="Kat8S1">Popis!$D$14</definedName>
    <definedName name="Kat8S2" localSheetId="2">[1]Popis!$E$14</definedName>
    <definedName name="Kat8S2">Popis!$E$14</definedName>
    <definedName name="Kat8S3">Popis!$F$14</definedName>
    <definedName name="Kat8S4">Popis!$G$14</definedName>
    <definedName name="Kat9S1" localSheetId="2">[1]Popis!$D$15</definedName>
    <definedName name="Kat9S1">Popis!$D$15</definedName>
    <definedName name="Kat9S2" localSheetId="2">[1]Popis!$E$15</definedName>
    <definedName name="Kat9S2">Popis!$E$15</definedName>
    <definedName name="Kat9S3">Popis!$F$15</definedName>
    <definedName name="Kat9S4">Popis!$G$15</definedName>
    <definedName name="KatS1">Popis!$D$7</definedName>
    <definedName name="Místo" localSheetId="2">[1]Popis!$B$2</definedName>
    <definedName name="Místo">Popis!$B$2</definedName>
    <definedName name="Název" localSheetId="2">[1]Popis!$B$1</definedName>
    <definedName name="Název">Popis!$B$1</definedName>
    <definedName name="_xlnm.Print_Area" localSheetId="24">'V 4'!$1:$1048576</definedName>
    <definedName name="_xlnm.Print_Area" localSheetId="25">'V 5'!$1:$1048576</definedName>
    <definedName name="_xlnm.Print_Area" localSheetId="26">'V 6+V7'!$1:$1048576</definedName>
    <definedName name="_xlnm.Print_Area" localSheetId="31">'V 7'!$1:$1048576</definedName>
    <definedName name="_xlnm.Print_Area" localSheetId="22">'V1+V2+V3a'!$1:$1048576</definedName>
    <definedName name="_xlnm.Print_Area" localSheetId="28">'V10+V11'!$1:$1048576</definedName>
    <definedName name="_xlnm.Print_Area" localSheetId="23">V3b!$1:$1048576</definedName>
    <definedName name="_xlnm.Print_Area" localSheetId="27">'V8+V9'!$1:$1048576</definedName>
    <definedName name="PocetKat1">Popis!$C$7</definedName>
    <definedName name="PocetKat10">Popis!$C$17</definedName>
    <definedName name="PocetKat2">Popis!$C$8</definedName>
    <definedName name="PocetKat3">Popis!$C$9</definedName>
    <definedName name="PocetKat4">Popis!$C$10</definedName>
    <definedName name="PocetKat5">Popis!$C$11</definedName>
    <definedName name="PocetKat6">Popis!$C$12</definedName>
    <definedName name="PocetKat7">Popis!$C$13</definedName>
    <definedName name="PocetKat8">Popis!$C$14</definedName>
    <definedName name="PocetKat9">Popis!$C$15</definedName>
  </definedNames>
  <calcPr calcId="125725"/>
</workbook>
</file>

<file path=xl/calcChain.xml><?xml version="1.0" encoding="utf-8"?>
<calcChain xmlns="http://schemas.openxmlformats.org/spreadsheetml/2006/main">
  <c r="Y9" i="154"/>
  <c r="Y10"/>
  <c r="Y11"/>
  <c r="Y12"/>
  <c r="Y13"/>
  <c r="Y14"/>
  <c r="Y9" i="86"/>
  <c r="Y10"/>
  <c r="Y11"/>
  <c r="Y12"/>
  <c r="Y13"/>
  <c r="Y14"/>
  <c r="Y15"/>
  <c r="Y16"/>
  <c r="Y17"/>
  <c r="Y9" i="153"/>
  <c r="Y10"/>
  <c r="Y11"/>
  <c r="Y12"/>
  <c r="Y13"/>
  <c r="Y14"/>
  <c r="H12" i="93"/>
  <c r="W10" i="141"/>
  <c r="W11"/>
  <c r="W12"/>
  <c r="W13"/>
  <c r="W14"/>
  <c r="W15"/>
  <c r="W16"/>
  <c r="W21"/>
  <c r="W22"/>
  <c r="W23"/>
  <c r="W24"/>
  <c r="W25"/>
  <c r="W26"/>
  <c r="W27"/>
  <c r="L24" i="145"/>
  <c r="M24"/>
  <c r="N24"/>
  <c r="O24"/>
  <c r="P24"/>
  <c r="L25"/>
  <c r="M25"/>
  <c r="N25"/>
  <c r="O25"/>
  <c r="P25"/>
  <c r="L27"/>
  <c r="M27"/>
  <c r="N27"/>
  <c r="O27"/>
  <c r="P27"/>
  <c r="L23"/>
  <c r="M23"/>
  <c r="N23"/>
  <c r="O23"/>
  <c r="P23"/>
  <c r="L26"/>
  <c r="M26"/>
  <c r="N26"/>
  <c r="O26"/>
  <c r="P26"/>
  <c r="L21"/>
  <c r="M21"/>
  <c r="N21"/>
  <c r="O21"/>
  <c r="P21"/>
  <c r="L22"/>
  <c r="M22"/>
  <c r="N22"/>
  <c r="O22"/>
  <c r="P22"/>
  <c r="L28"/>
  <c r="M28"/>
  <c r="N28"/>
  <c r="O28"/>
  <c r="P28"/>
  <c r="R21" i="141"/>
  <c r="S21" s="1"/>
  <c r="P21"/>
  <c r="O21"/>
  <c r="O22"/>
  <c r="P22" s="1"/>
  <c r="O23"/>
  <c r="P23" s="1"/>
  <c r="O24"/>
  <c r="P24" s="1"/>
  <c r="O25"/>
  <c r="P25" s="1"/>
  <c r="O26"/>
  <c r="P26" s="1"/>
  <c r="O27"/>
  <c r="P27" s="1"/>
  <c r="I21"/>
  <c r="I22"/>
  <c r="I23"/>
  <c r="I24"/>
  <c r="I25"/>
  <c r="I26"/>
  <c r="I27"/>
  <c r="O10" i="157"/>
  <c r="O11"/>
  <c r="O12"/>
  <c r="O9" i="160"/>
  <c r="R27" i="141" l="1"/>
  <c r="S27" s="1"/>
  <c r="R26"/>
  <c r="S26" s="1"/>
  <c r="R25"/>
  <c r="S25" s="1"/>
  <c r="R24"/>
  <c r="S24" s="1"/>
  <c r="R23"/>
  <c r="S23" s="1"/>
  <c r="R22"/>
  <c r="S22" s="1"/>
  <c r="L13" i="120" l="1"/>
  <c r="M13"/>
  <c r="N13"/>
  <c r="O13"/>
  <c r="L14"/>
  <c r="M14"/>
  <c r="N14"/>
  <c r="O14"/>
  <c r="L15"/>
  <c r="M15"/>
  <c r="N15"/>
  <c r="O15"/>
  <c r="L16"/>
  <c r="M16"/>
  <c r="N16"/>
  <c r="O16"/>
  <c r="L17"/>
  <c r="M17"/>
  <c r="N17"/>
  <c r="O17"/>
  <c r="L18"/>
  <c r="M18"/>
  <c r="N18"/>
  <c r="O18"/>
  <c r="L19"/>
  <c r="M19"/>
  <c r="N19"/>
  <c r="O19"/>
  <c r="L20"/>
  <c r="M20"/>
  <c r="N20"/>
  <c r="O20"/>
  <c r="L21"/>
  <c r="M21"/>
  <c r="N21"/>
  <c r="O21"/>
  <c r="L22"/>
  <c r="M22"/>
  <c r="N22"/>
  <c r="O22"/>
  <c r="AA22" i="123"/>
  <c r="Y22"/>
  <c r="Y24"/>
  <c r="Y25"/>
  <c r="Y26"/>
  <c r="Y27"/>
  <c r="Y28"/>
  <c r="Y29"/>
  <c r="Y30"/>
  <c r="Y31"/>
  <c r="S22"/>
  <c r="S23"/>
  <c r="S24"/>
  <c r="S25"/>
  <c r="S26"/>
  <c r="S27"/>
  <c r="S28"/>
  <c r="S29"/>
  <c r="S30"/>
  <c r="S31"/>
  <c r="O25"/>
  <c r="O10" i="141"/>
  <c r="P10" s="1"/>
  <c r="O11"/>
  <c r="P11" s="1"/>
  <c r="R11" s="1"/>
  <c r="O12"/>
  <c r="P12" s="1"/>
  <c r="O13"/>
  <c r="P13" s="1"/>
  <c r="O14"/>
  <c r="P14" s="1"/>
  <c r="O15"/>
  <c r="P15" s="1"/>
  <c r="O16"/>
  <c r="P16" s="1"/>
  <c r="R16" s="1"/>
  <c r="I10"/>
  <c r="I11"/>
  <c r="I12"/>
  <c r="I13"/>
  <c r="I14"/>
  <c r="I15"/>
  <c r="I16"/>
  <c r="W16" i="123"/>
  <c r="O10"/>
  <c r="P10" s="1"/>
  <c r="R10" s="1"/>
  <c r="O11"/>
  <c r="P11" s="1"/>
  <c r="O12"/>
  <c r="P12" s="1"/>
  <c r="R12" s="1"/>
  <c r="O13"/>
  <c r="P13" s="1"/>
  <c r="O14"/>
  <c r="P14" s="1"/>
  <c r="O15"/>
  <c r="P15" s="1"/>
  <c r="R15" s="1"/>
  <c r="O16"/>
  <c r="P16" s="1"/>
  <c r="O17"/>
  <c r="P17" s="1"/>
  <c r="O18"/>
  <c r="P18" s="1"/>
  <c r="I10"/>
  <c r="I11"/>
  <c r="I12"/>
  <c r="I13"/>
  <c r="I14"/>
  <c r="I15"/>
  <c r="I16"/>
  <c r="I17"/>
  <c r="I18"/>
  <c r="R15" i="141" l="1"/>
  <c r="R14"/>
  <c r="R12"/>
  <c r="R10"/>
  <c r="R13"/>
  <c r="R18" i="123"/>
  <c r="R17"/>
  <c r="R16"/>
  <c r="R13"/>
  <c r="R11"/>
  <c r="R10" i="153"/>
  <c r="R11"/>
  <c r="R12"/>
  <c r="R13"/>
  <c r="R14"/>
  <c r="R9"/>
  <c r="R10" i="86"/>
  <c r="R11"/>
  <c r="R12"/>
  <c r="R13"/>
  <c r="R14"/>
  <c r="R15"/>
  <c r="R16"/>
  <c r="R17"/>
  <c r="R9"/>
  <c r="P10"/>
  <c r="P11"/>
  <c r="P12"/>
  <c r="P13"/>
  <c r="P14"/>
  <c r="P15"/>
  <c r="P16"/>
  <c r="P17"/>
  <c r="P9"/>
  <c r="P10" i="153" l="1"/>
  <c r="P11"/>
  <c r="P12"/>
  <c r="P13"/>
  <c r="P14"/>
  <c r="P9"/>
  <c r="O11" i="86" l="1"/>
  <c r="O12"/>
  <c r="O13"/>
  <c r="O14"/>
  <c r="H23" i="93" s="1"/>
  <c r="O15" i="86"/>
  <c r="O16"/>
  <c r="O17"/>
  <c r="I11"/>
  <c r="I12"/>
  <c r="I13"/>
  <c r="I14"/>
  <c r="I15"/>
  <c r="I16"/>
  <c r="X16" s="1"/>
  <c r="G25" i="93" s="1"/>
  <c r="I17" i="86"/>
  <c r="H16" i="93"/>
  <c r="H14"/>
  <c r="AA9" i="153"/>
  <c r="AA10"/>
  <c r="AA11"/>
  <c r="Z9"/>
  <c r="Z10"/>
  <c r="I14" i="93" s="1"/>
  <c r="Z11" i="153"/>
  <c r="X9"/>
  <c r="X10"/>
  <c r="X11"/>
  <c r="O9"/>
  <c r="O10"/>
  <c r="O11"/>
  <c r="O12"/>
  <c r="O13"/>
  <c r="I9"/>
  <c r="I10"/>
  <c r="I11"/>
  <c r="I12"/>
  <c r="X12" s="1"/>
  <c r="G13" i="93" s="1"/>
  <c r="I13" i="153"/>
  <c r="X13" s="1"/>
  <c r="G12" i="93" s="1"/>
  <c r="N16" i="158"/>
  <c r="M27" i="147"/>
  <c r="N27"/>
  <c r="N28"/>
  <c r="N26"/>
  <c r="I27"/>
  <c r="I28"/>
  <c r="I26"/>
  <c r="I29"/>
  <c r="L17"/>
  <c r="N14"/>
  <c r="N18"/>
  <c r="N15"/>
  <c r="I17"/>
  <c r="I14"/>
  <c r="H18"/>
  <c r="I18"/>
  <c r="I16"/>
  <c r="AB21" i="141"/>
  <c r="AB22"/>
  <c r="AB23"/>
  <c r="AB24"/>
  <c r="AA21"/>
  <c r="AA22"/>
  <c r="AA23"/>
  <c r="AA24"/>
  <c r="Z21"/>
  <c r="Z22"/>
  <c r="Z23"/>
  <c r="Z24"/>
  <c r="Z25"/>
  <c r="Z26"/>
  <c r="Z27"/>
  <c r="Y21"/>
  <c r="Y22"/>
  <c r="Y23"/>
  <c r="Y24"/>
  <c r="Y27"/>
  <c r="X21"/>
  <c r="X22"/>
  <c r="X23"/>
  <c r="X24"/>
  <c r="X25"/>
  <c r="X26"/>
  <c r="X27"/>
  <c r="I24" i="145"/>
  <c r="I25"/>
  <c r="I27"/>
  <c r="I23"/>
  <c r="I26"/>
  <c r="I21"/>
  <c r="I22"/>
  <c r="I28"/>
  <c r="AA10" i="141"/>
  <c r="J25" i="145" s="1"/>
  <c r="AA11" i="141"/>
  <c r="J27" i="145" s="1"/>
  <c r="AA12" i="141"/>
  <c r="J23" i="145" s="1"/>
  <c r="AA13" i="141"/>
  <c r="J26" i="145" s="1"/>
  <c r="Z10" i="141"/>
  <c r="Z11"/>
  <c r="Z12"/>
  <c r="Z13"/>
  <c r="Z14"/>
  <c r="Z15"/>
  <c r="Z16"/>
  <c r="Y10"/>
  <c r="H25" i="145" s="1"/>
  <c r="Y11" i="141"/>
  <c r="H27" i="145" s="1"/>
  <c r="Y12" i="141"/>
  <c r="H23" i="145" s="1"/>
  <c r="Y13" i="141"/>
  <c r="H26" i="145" s="1"/>
  <c r="X16" i="141"/>
  <c r="G28" i="145" s="1"/>
  <c r="X10" i="141"/>
  <c r="G25" i="145" s="1"/>
  <c r="X11" i="141"/>
  <c r="G27" i="145" s="1"/>
  <c r="X12" i="141"/>
  <c r="G23" i="145" s="1"/>
  <c r="X13" i="141"/>
  <c r="G26" i="145" s="1"/>
  <c r="X14" i="141"/>
  <c r="G21" i="145" s="1"/>
  <c r="X15" i="141"/>
  <c r="G22" i="145" s="1"/>
  <c r="K15" i="120"/>
  <c r="I20"/>
  <c r="I18"/>
  <c r="I14"/>
  <c r="I15"/>
  <c r="I17"/>
  <c r="I16"/>
  <c r="I19"/>
  <c r="I13"/>
  <c r="AA16" i="123"/>
  <c r="J21" i="120" s="1"/>
  <c r="Z10" i="123"/>
  <c r="Z11"/>
  <c r="Z12"/>
  <c r="Z13"/>
  <c r="Z14"/>
  <c r="I22" i="120" s="1"/>
  <c r="Z15" i="123"/>
  <c r="Z16"/>
  <c r="I21" i="120" s="1"/>
  <c r="Z17" i="123"/>
  <c r="Z18"/>
  <c r="Y11"/>
  <c r="H14" i="120" s="1"/>
  <c r="Y12" i="123"/>
  <c r="H15" i="120" s="1"/>
  <c r="Y15" i="123"/>
  <c r="H16" i="120" s="1"/>
  <c r="Y16" i="123"/>
  <c r="H21" i="120" s="1"/>
  <c r="X10" i="123"/>
  <c r="G18" i="120" s="1"/>
  <c r="X11" i="123"/>
  <c r="G14" i="120" s="1"/>
  <c r="X12" i="123"/>
  <c r="G15" i="120" s="1"/>
  <c r="X13" i="123"/>
  <c r="G17" i="120" s="1"/>
  <c r="X14" i="123"/>
  <c r="G22" i="120" s="1"/>
  <c r="X15" i="123"/>
  <c r="G16" i="120" s="1"/>
  <c r="X16" i="123"/>
  <c r="G21" i="120" s="1"/>
  <c r="X17" i="123"/>
  <c r="G19" i="120" s="1"/>
  <c r="X18" i="123"/>
  <c r="G13" i="120" s="1"/>
  <c r="N13" i="148"/>
  <c r="H40" i="93"/>
  <c r="I40"/>
  <c r="I41"/>
  <c r="I39"/>
  <c r="I42"/>
  <c r="I38"/>
  <c r="I37"/>
  <c r="Z10" i="86"/>
  <c r="I28" i="93" s="1"/>
  <c r="Z11" i="86"/>
  <c r="I27" i="93" s="1"/>
  <c r="Z12" i="86"/>
  <c r="I26" i="93" s="1"/>
  <c r="Z13" i="86"/>
  <c r="I24" i="93" s="1"/>
  <c r="Z14" i="86"/>
  <c r="I23" i="93" s="1"/>
  <c r="Z15" i="86"/>
  <c r="I31" i="93" s="1"/>
  <c r="Z16" i="86"/>
  <c r="I25" i="93" s="1"/>
  <c r="Z17" i="86"/>
  <c r="I30" i="93" s="1"/>
  <c r="X11" i="86"/>
  <c r="G27" i="93" s="1"/>
  <c r="X14" i="86"/>
  <c r="G23" i="93" s="1"/>
  <c r="G16"/>
  <c r="I16"/>
  <c r="J16"/>
  <c r="G14"/>
  <c r="J14"/>
  <c r="G15"/>
  <c r="H15"/>
  <c r="I15"/>
  <c r="J15"/>
  <c r="K22" i="158"/>
  <c r="G22"/>
  <c r="A22" i="147"/>
  <c r="G23"/>
  <c r="K23"/>
  <c r="A14" i="160"/>
  <c r="B25" i="158" s="1"/>
  <c r="B14" i="160"/>
  <c r="C25" i="158" s="1"/>
  <c r="C14" i="160"/>
  <c r="D25" i="158" s="1"/>
  <c r="D14" i="160"/>
  <c r="E25" i="158" s="1"/>
  <c r="E14" i="160"/>
  <c r="F25" i="158" s="1"/>
  <c r="A10" i="160"/>
  <c r="B10"/>
  <c r="C10"/>
  <c r="D10"/>
  <c r="E10"/>
  <c r="Z14"/>
  <c r="N25" i="158" s="1"/>
  <c r="O14" i="160"/>
  <c r="I14"/>
  <c r="X14" s="1"/>
  <c r="L25" i="158" s="1"/>
  <c r="W14" i="160"/>
  <c r="G12"/>
  <c r="Z10"/>
  <c r="I25" i="158" s="1"/>
  <c r="Y10" i="160"/>
  <c r="H25" i="158" s="1"/>
  <c r="I10" i="160"/>
  <c r="X10" s="1"/>
  <c r="G25" i="158" s="1"/>
  <c r="W10" i="160"/>
  <c r="G8"/>
  <c r="U7"/>
  <c r="U6"/>
  <c r="U5"/>
  <c r="A16" i="157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9"/>
  <c r="B15" i="158" s="1"/>
  <c r="B9" i="157"/>
  <c r="C15" i="158" s="1"/>
  <c r="C9" i="157"/>
  <c r="D15" i="158" s="1"/>
  <c r="D9" i="157"/>
  <c r="E15" i="158" s="1"/>
  <c r="E9" i="157"/>
  <c r="F15" i="158" s="1"/>
  <c r="A10" i="157"/>
  <c r="B17" i="158" s="1"/>
  <c r="B10" i="157"/>
  <c r="C17" i="158" s="1"/>
  <c r="C10" i="157"/>
  <c r="D17" i="158" s="1"/>
  <c r="D10" i="157"/>
  <c r="E17" i="158" s="1"/>
  <c r="E10" i="157"/>
  <c r="F17" i="158" s="1"/>
  <c r="A11" i="157"/>
  <c r="B16" i="158" s="1"/>
  <c r="B11" i="157"/>
  <c r="C16" i="158" s="1"/>
  <c r="C11" i="157"/>
  <c r="D16" i="158" s="1"/>
  <c r="D11" i="157"/>
  <c r="E16" i="158" s="1"/>
  <c r="E11" i="157"/>
  <c r="F16" i="158" s="1"/>
  <c r="A12" i="157"/>
  <c r="B14" i="158" s="1"/>
  <c r="B12" i="157"/>
  <c r="C14" i="158" s="1"/>
  <c r="C12" i="157"/>
  <c r="D14" i="158" s="1"/>
  <c r="D12" i="157"/>
  <c r="E14" i="158" s="1"/>
  <c r="E12" i="157"/>
  <c r="F14" i="158" s="1"/>
  <c r="A16" i="15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9"/>
  <c r="B27" i="147" s="1"/>
  <c r="B9" i="156"/>
  <c r="C27" i="147" s="1"/>
  <c r="C9" i="156"/>
  <c r="D27" i="147" s="1"/>
  <c r="D9" i="156"/>
  <c r="E27" i="147" s="1"/>
  <c r="E9" i="156"/>
  <c r="F27" i="147" s="1"/>
  <c r="A10" i="156"/>
  <c r="B28" i="147" s="1"/>
  <c r="B10" i="156"/>
  <c r="C28" i="147" s="1"/>
  <c r="C10" i="156"/>
  <c r="D28" i="147" s="1"/>
  <c r="D10" i="156"/>
  <c r="E28" i="147" s="1"/>
  <c r="E10" i="156"/>
  <c r="F28" i="147" s="1"/>
  <c r="A11" i="156"/>
  <c r="B26" i="147" s="1"/>
  <c r="B11" i="156"/>
  <c r="C26" i="147" s="1"/>
  <c r="C11" i="156"/>
  <c r="D26" i="147" s="1"/>
  <c r="D11" i="156"/>
  <c r="E26" i="147" s="1"/>
  <c r="E11" i="156"/>
  <c r="F26" i="147" s="1"/>
  <c r="A12" i="156"/>
  <c r="B29" i="147" s="1"/>
  <c r="B12" i="156"/>
  <c r="C29" i="147" s="1"/>
  <c r="C12" i="156"/>
  <c r="D29" i="147" s="1"/>
  <c r="D12" i="156"/>
  <c r="E29" i="147" s="1"/>
  <c r="E12" i="156"/>
  <c r="F29" i="147" s="1"/>
  <c r="A17" i="142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9"/>
  <c r="B17" i="147" s="1"/>
  <c r="B9" i="142"/>
  <c r="C17" i="147" s="1"/>
  <c r="C9" i="142"/>
  <c r="D17" i="147" s="1"/>
  <c r="D9" i="142"/>
  <c r="E17" i="147" s="1"/>
  <c r="E9" i="142"/>
  <c r="F17" i="147" s="1"/>
  <c r="A10" i="142"/>
  <c r="B14" i="147" s="1"/>
  <c r="B10" i="142"/>
  <c r="C14" i="147" s="1"/>
  <c r="C10" i="142"/>
  <c r="D14" i="147" s="1"/>
  <c r="D10" i="142"/>
  <c r="E14" i="147" s="1"/>
  <c r="E10" i="142"/>
  <c r="F14" i="147" s="1"/>
  <c r="A11" i="142"/>
  <c r="B18" i="147" s="1"/>
  <c r="B11" i="142"/>
  <c r="C18" i="147" s="1"/>
  <c r="C11" i="142"/>
  <c r="D18" i="147" s="1"/>
  <c r="D11" i="142"/>
  <c r="E18" i="147" s="1"/>
  <c r="E11" i="142"/>
  <c r="F18" i="147" s="1"/>
  <c r="A12" i="142"/>
  <c r="B15" i="147" s="1"/>
  <c r="B12" i="142"/>
  <c r="C15" i="147" s="1"/>
  <c r="C12" i="142"/>
  <c r="D15" i="147" s="1"/>
  <c r="D12" i="142"/>
  <c r="E15" i="147" s="1"/>
  <c r="E12" i="142"/>
  <c r="F15" i="147" s="1"/>
  <c r="A13" i="142"/>
  <c r="B16" i="147" s="1"/>
  <c r="B13" i="142"/>
  <c r="C16" i="147" s="1"/>
  <c r="C13" i="142"/>
  <c r="D16" i="147" s="1"/>
  <c r="D13" i="142"/>
  <c r="E16" i="147" s="1"/>
  <c r="E13" i="142"/>
  <c r="F16" i="147" s="1"/>
  <c r="A20" i="141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9"/>
  <c r="B24" i="145" s="1"/>
  <c r="B9" i="141"/>
  <c r="C24" i="145" s="1"/>
  <c r="C9" i="141"/>
  <c r="D24" i="145" s="1"/>
  <c r="D9" i="141"/>
  <c r="E24" i="145" s="1"/>
  <c r="E9" i="141"/>
  <c r="F24" i="145" s="1"/>
  <c r="A10" i="141"/>
  <c r="B25" i="145" s="1"/>
  <c r="B10" i="141"/>
  <c r="C25" i="145" s="1"/>
  <c r="C10" i="141"/>
  <c r="D25" i="145" s="1"/>
  <c r="D10" i="141"/>
  <c r="E25" i="145" s="1"/>
  <c r="E10" i="141"/>
  <c r="F25" i="145" s="1"/>
  <c r="A11" i="141"/>
  <c r="B27" i="145" s="1"/>
  <c r="B11" i="141"/>
  <c r="C27" i="145" s="1"/>
  <c r="C11" i="141"/>
  <c r="D27" i="145" s="1"/>
  <c r="D11" i="141"/>
  <c r="E27" i="145" s="1"/>
  <c r="E11" i="141"/>
  <c r="F27" i="145" s="1"/>
  <c r="A12" i="141"/>
  <c r="B23" i="145" s="1"/>
  <c r="B12" i="141"/>
  <c r="C23" i="145" s="1"/>
  <c r="C12" i="141"/>
  <c r="D23" i="145" s="1"/>
  <c r="D12" i="141"/>
  <c r="E23" i="145" s="1"/>
  <c r="E12" i="141"/>
  <c r="F23" i="145" s="1"/>
  <c r="A13" i="141"/>
  <c r="B26" i="145" s="1"/>
  <c r="B13" i="141"/>
  <c r="C26" i="145" s="1"/>
  <c r="C13" i="141"/>
  <c r="D26" i="145" s="1"/>
  <c r="D13" i="141"/>
  <c r="E26" i="145" s="1"/>
  <c r="E13" i="141"/>
  <c r="F26" i="145" s="1"/>
  <c r="A14" i="141"/>
  <c r="B21" i="145" s="1"/>
  <c r="B14" i="141"/>
  <c r="C21" i="145" s="1"/>
  <c r="C14" i="141"/>
  <c r="D21" i="145" s="1"/>
  <c r="D14" i="141"/>
  <c r="E21" i="145" s="1"/>
  <c r="E14" i="141"/>
  <c r="F21" i="145" s="1"/>
  <c r="A15" i="141"/>
  <c r="B22" i="145" s="1"/>
  <c r="B15" i="141"/>
  <c r="C22" i="145" s="1"/>
  <c r="C15" i="141"/>
  <c r="D22" i="145" s="1"/>
  <c r="D15" i="141"/>
  <c r="E22" i="145" s="1"/>
  <c r="E15" i="141"/>
  <c r="F22" i="145" s="1"/>
  <c r="A16" i="141"/>
  <c r="B28" i="145" s="1"/>
  <c r="B16" i="141"/>
  <c r="C28" i="145" s="1"/>
  <c r="C16" i="141"/>
  <c r="D28" i="145" s="1"/>
  <c r="D16" i="141"/>
  <c r="E28" i="145" s="1"/>
  <c r="E16" i="141"/>
  <c r="F28" i="145" s="1"/>
  <c r="A15" i="140"/>
  <c r="B15"/>
  <c r="C15"/>
  <c r="D15"/>
  <c r="E15"/>
  <c r="A16"/>
  <c r="B16"/>
  <c r="C16"/>
  <c r="D16"/>
  <c r="E16"/>
  <c r="A17"/>
  <c r="B17"/>
  <c r="C17"/>
  <c r="D17"/>
  <c r="E17"/>
  <c r="A9"/>
  <c r="B14" i="145" s="1"/>
  <c r="B9" i="140"/>
  <c r="C14" i="145" s="1"/>
  <c r="C9" i="140"/>
  <c r="D14" i="145" s="1"/>
  <c r="D9" i="140"/>
  <c r="E14" i="145" s="1"/>
  <c r="E9" i="140"/>
  <c r="F14" i="145" s="1"/>
  <c r="A10" i="140"/>
  <c r="B15" i="145" s="1"/>
  <c r="B10" i="140"/>
  <c r="C15" i="145" s="1"/>
  <c r="C10" i="140"/>
  <c r="D15" i="145" s="1"/>
  <c r="D10" i="140"/>
  <c r="E15" i="145" s="1"/>
  <c r="E10" i="140"/>
  <c r="F15" i="145" s="1"/>
  <c r="A11" i="140"/>
  <c r="B13" i="145" s="1"/>
  <c r="B11" i="140"/>
  <c r="C13" i="145" s="1"/>
  <c r="C11" i="140"/>
  <c r="D13" i="145" s="1"/>
  <c r="D11" i="140"/>
  <c r="E13" i="145" s="1"/>
  <c r="E11" i="140"/>
  <c r="F13" i="145" s="1"/>
  <c r="A22" i="123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9"/>
  <c r="B20" i="120" s="1"/>
  <c r="B9" i="123"/>
  <c r="C20" i="120" s="1"/>
  <c r="C9" i="123"/>
  <c r="D20" i="120" s="1"/>
  <c r="D9" i="123"/>
  <c r="E20" i="120" s="1"/>
  <c r="E9" i="123"/>
  <c r="F20" i="120" s="1"/>
  <c r="A10" i="123"/>
  <c r="B18" i="120" s="1"/>
  <c r="B10" i="123"/>
  <c r="C18" i="120" s="1"/>
  <c r="C10" i="123"/>
  <c r="D18" i="120" s="1"/>
  <c r="D10" i="123"/>
  <c r="E18" i="120" s="1"/>
  <c r="E10" i="123"/>
  <c r="F18" i="120" s="1"/>
  <c r="A11" i="123"/>
  <c r="B14" i="120" s="1"/>
  <c r="B11" i="123"/>
  <c r="C14" i="120" s="1"/>
  <c r="C11" i="123"/>
  <c r="D14" i="120" s="1"/>
  <c r="D11" i="123"/>
  <c r="E14" i="120" s="1"/>
  <c r="E11" i="123"/>
  <c r="F14" i="120" s="1"/>
  <c r="A12" i="123"/>
  <c r="B15" i="120" s="1"/>
  <c r="B12" i="123"/>
  <c r="C15" i="120" s="1"/>
  <c r="C12" i="123"/>
  <c r="D15" i="120" s="1"/>
  <c r="D12" i="123"/>
  <c r="E15" i="120" s="1"/>
  <c r="E12" i="123"/>
  <c r="F15" i="120" s="1"/>
  <c r="A13" i="123"/>
  <c r="B17" i="120" s="1"/>
  <c r="B13" i="123"/>
  <c r="C17" i="120" s="1"/>
  <c r="C13" i="123"/>
  <c r="D17" i="120" s="1"/>
  <c r="D13" i="123"/>
  <c r="E17" i="120" s="1"/>
  <c r="E13" i="123"/>
  <c r="F17" i="120" s="1"/>
  <c r="A14" i="123"/>
  <c r="B22" i="120" s="1"/>
  <c r="B14" i="123"/>
  <c r="C22" i="120" s="1"/>
  <c r="C14" i="123"/>
  <c r="D22" i="120" s="1"/>
  <c r="D14" i="123"/>
  <c r="E22" i="120" s="1"/>
  <c r="E14" i="123"/>
  <c r="F22" i="120" s="1"/>
  <c r="A15" i="123"/>
  <c r="B16" i="120" s="1"/>
  <c r="B15" i="123"/>
  <c r="C16" i="120" s="1"/>
  <c r="C15" i="123"/>
  <c r="D16" i="120" s="1"/>
  <c r="D15" i="123"/>
  <c r="E16" i="120" s="1"/>
  <c r="E15" i="123"/>
  <c r="F16" i="120" s="1"/>
  <c r="A16" i="123"/>
  <c r="B21" i="120" s="1"/>
  <c r="B16" i="123"/>
  <c r="C21" i="120" s="1"/>
  <c r="C16" i="123"/>
  <c r="D21" i="120" s="1"/>
  <c r="D16" i="123"/>
  <c r="E21" i="120" s="1"/>
  <c r="E16" i="123"/>
  <c r="F21" i="120" s="1"/>
  <c r="A17" i="123"/>
  <c r="B19" i="120" s="1"/>
  <c r="B17" i="123"/>
  <c r="C19" i="120" s="1"/>
  <c r="C17" i="123"/>
  <c r="D19" i="120" s="1"/>
  <c r="D17" i="123"/>
  <c r="E19" i="120" s="1"/>
  <c r="E17" i="123"/>
  <c r="F19" i="120" s="1"/>
  <c r="A18" i="123"/>
  <c r="B13" i="120" s="1"/>
  <c r="B18" i="123"/>
  <c r="C13" i="120" s="1"/>
  <c r="C18" i="123"/>
  <c r="D13" i="120" s="1"/>
  <c r="D18" i="123"/>
  <c r="E13" i="120" s="1"/>
  <c r="E18" i="123"/>
  <c r="F13" i="120" s="1"/>
  <c r="G20" i="123"/>
  <c r="W23" s="1"/>
  <c r="K18" i="120" s="1"/>
  <c r="I22" i="123"/>
  <c r="X22" s="1"/>
  <c r="O22"/>
  <c r="P22" s="1"/>
  <c r="Z22"/>
  <c r="I23"/>
  <c r="X23" s="1"/>
  <c r="O23"/>
  <c r="P23" s="1"/>
  <c r="Z23"/>
  <c r="W24"/>
  <c r="K14" i="120" s="1"/>
  <c r="I24" i="123"/>
  <c r="X24" s="1"/>
  <c r="O24"/>
  <c r="P24" s="1"/>
  <c r="Z24"/>
  <c r="W25"/>
  <c r="I25"/>
  <c r="X25" s="1"/>
  <c r="P25"/>
  <c r="Z25"/>
  <c r="I26"/>
  <c r="X26" s="1"/>
  <c r="O26"/>
  <c r="P26" s="1"/>
  <c r="Z26"/>
  <c r="I27"/>
  <c r="X27" s="1"/>
  <c r="O27"/>
  <c r="P27" s="1"/>
  <c r="Z27"/>
  <c r="W28"/>
  <c r="K16" i="120" s="1"/>
  <c r="I28" i="123"/>
  <c r="X28" s="1"/>
  <c r="O28"/>
  <c r="P28" s="1"/>
  <c r="Z28"/>
  <c r="W29"/>
  <c r="K21" i="120" s="1"/>
  <c r="I29" i="123"/>
  <c r="X29" s="1"/>
  <c r="O29"/>
  <c r="P29" s="1"/>
  <c r="Z29"/>
  <c r="I30"/>
  <c r="X30" s="1"/>
  <c r="O30"/>
  <c r="P30" s="1"/>
  <c r="Z30"/>
  <c r="I31"/>
  <c r="X31" s="1"/>
  <c r="O31"/>
  <c r="P31" s="1"/>
  <c r="Z31"/>
  <c r="A23" i="122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9"/>
  <c r="B15" i="148" s="1"/>
  <c r="B9" i="122"/>
  <c r="C15" i="148" s="1"/>
  <c r="C9" i="122"/>
  <c r="D15" i="148" s="1"/>
  <c r="D9" i="122"/>
  <c r="E15" i="148" s="1"/>
  <c r="E9" i="122"/>
  <c r="F15" i="148" s="1"/>
  <c r="A10" i="122"/>
  <c r="B22" i="148" s="1"/>
  <c r="B10" i="122"/>
  <c r="C22" i="148" s="1"/>
  <c r="C10" i="122"/>
  <c r="D22" i="148" s="1"/>
  <c r="D10" i="122"/>
  <c r="E22" i="148" s="1"/>
  <c r="E10" i="122"/>
  <c r="F22" i="148" s="1"/>
  <c r="A11" i="122"/>
  <c r="B20" i="148" s="1"/>
  <c r="B11" i="122"/>
  <c r="C20" i="148" s="1"/>
  <c r="C11" i="122"/>
  <c r="D20" i="148" s="1"/>
  <c r="D11" i="122"/>
  <c r="E20" i="148" s="1"/>
  <c r="E11" i="122"/>
  <c r="F20" i="148" s="1"/>
  <c r="A12" i="122"/>
  <c r="B21" i="148" s="1"/>
  <c r="B12" i="122"/>
  <c r="C21" i="148" s="1"/>
  <c r="C12" i="122"/>
  <c r="D21" i="148" s="1"/>
  <c r="D12" i="122"/>
  <c r="E21" i="148" s="1"/>
  <c r="E12" i="122"/>
  <c r="F21" i="148" s="1"/>
  <c r="A13" i="122"/>
  <c r="B16" i="148" s="1"/>
  <c r="B13" i="122"/>
  <c r="C16" i="148" s="1"/>
  <c r="C13" i="122"/>
  <c r="D16" i="148" s="1"/>
  <c r="D13" i="122"/>
  <c r="E16" i="148" s="1"/>
  <c r="E13" i="122"/>
  <c r="F16" i="148" s="1"/>
  <c r="A14" i="122"/>
  <c r="B17" i="148" s="1"/>
  <c r="B14" i="122"/>
  <c r="C17" i="148" s="1"/>
  <c r="C14" i="122"/>
  <c r="D17" i="148" s="1"/>
  <c r="D14" i="122"/>
  <c r="E17" i="148" s="1"/>
  <c r="E14" i="122"/>
  <c r="F17" i="148" s="1"/>
  <c r="A15" i="122"/>
  <c r="B23" i="148" s="1"/>
  <c r="B15" i="122"/>
  <c r="C23" i="148" s="1"/>
  <c r="C15" i="122"/>
  <c r="D23" i="148" s="1"/>
  <c r="D15" i="122"/>
  <c r="E23" i="148" s="1"/>
  <c r="E15" i="122"/>
  <c r="F23" i="148" s="1"/>
  <c r="A16" i="122"/>
  <c r="B18" i="148" s="1"/>
  <c r="B16" i="122"/>
  <c r="C18" i="148" s="1"/>
  <c r="C16" i="122"/>
  <c r="D18" i="148" s="1"/>
  <c r="D16" i="122"/>
  <c r="E18" i="148" s="1"/>
  <c r="E16" i="122"/>
  <c r="F18" i="148" s="1"/>
  <c r="A17" i="122"/>
  <c r="B13" i="148" s="1"/>
  <c r="B17" i="122"/>
  <c r="C13" i="148" s="1"/>
  <c r="C17" i="122"/>
  <c r="D13" i="148" s="1"/>
  <c r="D17" i="122"/>
  <c r="E13" i="148" s="1"/>
  <c r="E17" i="122"/>
  <c r="F13" i="148" s="1"/>
  <c r="A18" i="122"/>
  <c r="B14" i="148" s="1"/>
  <c r="B18" i="122"/>
  <c r="C14" i="148" s="1"/>
  <c r="C18" i="122"/>
  <c r="D14" i="148" s="1"/>
  <c r="D18" i="122"/>
  <c r="E14" i="148" s="1"/>
  <c r="E18" i="122"/>
  <c r="F14" i="148" s="1"/>
  <c r="A19" i="122"/>
  <c r="B19" i="148" s="1"/>
  <c r="B19" i="122"/>
  <c r="C19" i="148" s="1"/>
  <c r="C19" i="122"/>
  <c r="D19" i="148" s="1"/>
  <c r="D19" i="122"/>
  <c r="E19" i="148" s="1"/>
  <c r="E19" i="122"/>
  <c r="F19" i="148" s="1"/>
  <c r="A18" i="139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9"/>
  <c r="B15" i="144" s="1"/>
  <c r="B9" i="139"/>
  <c r="C15" i="144" s="1"/>
  <c r="C9" i="139"/>
  <c r="D15" i="144" s="1"/>
  <c r="D9" i="139"/>
  <c r="E15" i="144" s="1"/>
  <c r="E9" i="139"/>
  <c r="F15" i="144" s="1"/>
  <c r="A10" i="139"/>
  <c r="B13" i="144" s="1"/>
  <c r="B10" i="139"/>
  <c r="C13" i="144" s="1"/>
  <c r="C10" i="139"/>
  <c r="D13" i="144" s="1"/>
  <c r="D10" i="139"/>
  <c r="E13" i="144" s="1"/>
  <c r="E10" i="139"/>
  <c r="F13" i="144" s="1"/>
  <c r="A11" i="139"/>
  <c r="B17" i="144" s="1"/>
  <c r="B11" i="139"/>
  <c r="C17" i="144" s="1"/>
  <c r="C11" i="139"/>
  <c r="D17" i="144" s="1"/>
  <c r="D11" i="139"/>
  <c r="E17" i="144" s="1"/>
  <c r="E11" i="139"/>
  <c r="F17" i="144" s="1"/>
  <c r="A12" i="139"/>
  <c r="B16" i="144" s="1"/>
  <c r="B12" i="139"/>
  <c r="C16" i="144" s="1"/>
  <c r="C12" i="139"/>
  <c r="D16" i="144" s="1"/>
  <c r="D12" i="139"/>
  <c r="E16" i="144" s="1"/>
  <c r="E12" i="139"/>
  <c r="F16" i="144" s="1"/>
  <c r="A13" i="139"/>
  <c r="B14" i="144" s="1"/>
  <c r="B13" i="139"/>
  <c r="C14" i="144" s="1"/>
  <c r="C13" i="139"/>
  <c r="D14" i="144" s="1"/>
  <c r="D13" i="139"/>
  <c r="E14" i="144" s="1"/>
  <c r="E13" i="139"/>
  <c r="F14" i="144" s="1"/>
  <c r="A9" i="154"/>
  <c r="B40" i="93" s="1"/>
  <c r="B9" i="154"/>
  <c r="C40" i="93" s="1"/>
  <c r="C9" i="154"/>
  <c r="D40" i="93" s="1"/>
  <c r="D9" i="154"/>
  <c r="E40" i="93" s="1"/>
  <c r="E9" i="154"/>
  <c r="F40" i="93" s="1"/>
  <c r="A10" i="154"/>
  <c r="B41" i="93" s="1"/>
  <c r="B10" i="154"/>
  <c r="C41" i="93" s="1"/>
  <c r="C10" i="154"/>
  <c r="D41" i="93" s="1"/>
  <c r="D10" i="154"/>
  <c r="E41" i="93" s="1"/>
  <c r="E10" i="154"/>
  <c r="F41" i="93" s="1"/>
  <c r="A11" i="154"/>
  <c r="B39" i="93" s="1"/>
  <c r="B11" i="154"/>
  <c r="C39" i="93" s="1"/>
  <c r="C11" i="154"/>
  <c r="D39" i="93" s="1"/>
  <c r="D11" i="154"/>
  <c r="E39" i="93" s="1"/>
  <c r="E11" i="154"/>
  <c r="F39" i="93" s="1"/>
  <c r="A12" i="154"/>
  <c r="B42" i="93" s="1"/>
  <c r="B12" i="154"/>
  <c r="C42" i="93" s="1"/>
  <c r="C12" i="154"/>
  <c r="D42" i="93" s="1"/>
  <c r="D12" i="154"/>
  <c r="E42" i="93" s="1"/>
  <c r="E12" i="154"/>
  <c r="F42" i="93" s="1"/>
  <c r="A13" i="154"/>
  <c r="B38" i="93" s="1"/>
  <c r="B13" i="154"/>
  <c r="C38" i="93" s="1"/>
  <c r="C13" i="154"/>
  <c r="D38" i="93" s="1"/>
  <c r="D13" i="154"/>
  <c r="E38" i="93" s="1"/>
  <c r="E13" i="154"/>
  <c r="F38" i="93" s="1"/>
  <c r="A14" i="154"/>
  <c r="B37" i="93" s="1"/>
  <c r="B14" i="154"/>
  <c r="C37" i="93" s="1"/>
  <c r="C14" i="154"/>
  <c r="D37" i="93" s="1"/>
  <c r="D14" i="154"/>
  <c r="E37" i="93" s="1"/>
  <c r="E14" i="154"/>
  <c r="F37" i="93" s="1"/>
  <c r="A9" i="86"/>
  <c r="B29" i="93" s="1"/>
  <c r="B9" i="86"/>
  <c r="C29" i="93" s="1"/>
  <c r="C9" i="86"/>
  <c r="D29" i="93" s="1"/>
  <c r="D9" i="86"/>
  <c r="E29" i="93" s="1"/>
  <c r="E9" i="86"/>
  <c r="F29" i="93" s="1"/>
  <c r="A10" i="86"/>
  <c r="B28" i="93" s="1"/>
  <c r="B10" i="86"/>
  <c r="C28" i="93" s="1"/>
  <c r="C10" i="86"/>
  <c r="D28" i="93" s="1"/>
  <c r="D10" i="86"/>
  <c r="E28" i="93" s="1"/>
  <c r="E10" i="86"/>
  <c r="F28" i="93" s="1"/>
  <c r="A11" i="86"/>
  <c r="B27" i="93" s="1"/>
  <c r="B11" i="86"/>
  <c r="C27" i="93" s="1"/>
  <c r="C11" i="86"/>
  <c r="D27" i="93" s="1"/>
  <c r="D11" i="86"/>
  <c r="E27" i="93" s="1"/>
  <c r="E11" i="86"/>
  <c r="F27" i="93" s="1"/>
  <c r="A12" i="86"/>
  <c r="B26" i="93" s="1"/>
  <c r="B12" i="86"/>
  <c r="C26" i="93" s="1"/>
  <c r="C12" i="86"/>
  <c r="D26" i="93" s="1"/>
  <c r="D12" i="86"/>
  <c r="E26" i="93" s="1"/>
  <c r="E12" i="86"/>
  <c r="F26" i="93" s="1"/>
  <c r="A13" i="86"/>
  <c r="B24" i="93" s="1"/>
  <c r="B13" i="86"/>
  <c r="C24" i="93" s="1"/>
  <c r="C13" i="86"/>
  <c r="D24" i="93" s="1"/>
  <c r="D13" i="86"/>
  <c r="E24" i="93" s="1"/>
  <c r="E13" i="86"/>
  <c r="F24" i="93" s="1"/>
  <c r="A14" i="86"/>
  <c r="B23" i="93" s="1"/>
  <c r="B14" i="86"/>
  <c r="C23" i="93" s="1"/>
  <c r="C14" i="86"/>
  <c r="D23" i="93" s="1"/>
  <c r="D14" i="86"/>
  <c r="E23" i="93" s="1"/>
  <c r="E14" i="86"/>
  <c r="F23" i="93" s="1"/>
  <c r="A15" i="86"/>
  <c r="B31" i="93" s="1"/>
  <c r="B15" i="86"/>
  <c r="C31" i="93" s="1"/>
  <c r="C15" i="86"/>
  <c r="D31" i="93" s="1"/>
  <c r="D15" i="86"/>
  <c r="E31" i="93" s="1"/>
  <c r="E15" i="86"/>
  <c r="F31" i="93" s="1"/>
  <c r="A16" i="86"/>
  <c r="B25" i="93" s="1"/>
  <c r="B16" i="86"/>
  <c r="C25" i="93" s="1"/>
  <c r="C16" i="86"/>
  <c r="D25" i="93" s="1"/>
  <c r="D16" i="86"/>
  <c r="E25" i="93" s="1"/>
  <c r="E16" i="86"/>
  <c r="F25" i="93" s="1"/>
  <c r="A17" i="86"/>
  <c r="B30" i="93" s="1"/>
  <c r="B17" i="86"/>
  <c r="C30" i="93" s="1"/>
  <c r="C17" i="86"/>
  <c r="D30" i="93" s="1"/>
  <c r="D17" i="86"/>
  <c r="E30" i="93" s="1"/>
  <c r="E17" i="86"/>
  <c r="F30" i="93" s="1"/>
  <c r="E14" i="153"/>
  <c r="F17" i="93" s="1"/>
  <c r="E9" i="153"/>
  <c r="F16" i="93" s="1"/>
  <c r="E10" i="153"/>
  <c r="F14" i="93" s="1"/>
  <c r="E11" i="153"/>
  <c r="F15" i="93" s="1"/>
  <c r="E12" i="153"/>
  <c r="F13" i="93" s="1"/>
  <c r="E13" i="153"/>
  <c r="F12" i="93" s="1"/>
  <c r="A9" i="153"/>
  <c r="B16" i="93" s="1"/>
  <c r="B9" i="153"/>
  <c r="C16" i="93" s="1"/>
  <c r="C9" i="153"/>
  <c r="D16" i="93" s="1"/>
  <c r="D9" i="153"/>
  <c r="E16" i="93" s="1"/>
  <c r="A10" i="153"/>
  <c r="B14" i="93" s="1"/>
  <c r="B10" i="153"/>
  <c r="C14" i="93" s="1"/>
  <c r="C10" i="153"/>
  <c r="D14" i="93" s="1"/>
  <c r="D10" i="153"/>
  <c r="E14" i="93" s="1"/>
  <c r="A11" i="153"/>
  <c r="B15" i="93" s="1"/>
  <c r="B11" i="153"/>
  <c r="C15" i="93" s="1"/>
  <c r="C11" i="153"/>
  <c r="D15" i="93" s="1"/>
  <c r="D11" i="153"/>
  <c r="E15" i="93" s="1"/>
  <c r="A12" i="153"/>
  <c r="B13" i="93" s="1"/>
  <c r="B12" i="153"/>
  <c r="C13" i="93" s="1"/>
  <c r="C12" i="153"/>
  <c r="D13" i="93" s="1"/>
  <c r="D12" i="153"/>
  <c r="E13" i="93" s="1"/>
  <c r="A13" i="153"/>
  <c r="B12" i="93" s="1"/>
  <c r="B13" i="153"/>
  <c r="C12" i="93" s="1"/>
  <c r="C13" i="153"/>
  <c r="D12" i="93" s="1"/>
  <c r="D13" i="153"/>
  <c r="E12" i="93" s="1"/>
  <c r="A14" i="153"/>
  <c r="B17" i="93" s="1"/>
  <c r="B14" i="153"/>
  <c r="C17" i="93" s="1"/>
  <c r="C14" i="153"/>
  <c r="D17" i="93" s="1"/>
  <c r="D14" i="153"/>
  <c r="E17" i="93" s="1"/>
  <c r="D7" i="152"/>
  <c r="A19" i="151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6" i="150"/>
  <c r="B6"/>
  <c r="C6"/>
  <c r="D6"/>
  <c r="E6"/>
  <c r="A7"/>
  <c r="B7"/>
  <c r="C7"/>
  <c r="D7"/>
  <c r="E7"/>
  <c r="A8"/>
  <c r="B8"/>
  <c r="C8"/>
  <c r="D8"/>
  <c r="E8"/>
  <c r="A9"/>
  <c r="B9"/>
  <c r="C9"/>
  <c r="D9"/>
  <c r="E9"/>
  <c r="A6" i="138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7" i="136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6" i="135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6" i="133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6" i="132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34" i="152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E7"/>
  <c r="E8"/>
  <c r="E9"/>
  <c r="E10"/>
  <c r="E11"/>
  <c r="E12"/>
  <c r="E19"/>
  <c r="E20"/>
  <c r="E21"/>
  <c r="E22"/>
  <c r="E23"/>
  <c r="E24"/>
  <c r="E25"/>
  <c r="E26"/>
  <c r="E27"/>
  <c r="E28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6"/>
  <c r="B6"/>
  <c r="C6"/>
  <c r="D6"/>
  <c r="A7"/>
  <c r="B7"/>
  <c r="C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J17" i="151"/>
  <c r="F17"/>
  <c r="J4"/>
  <c r="F4"/>
  <c r="A3"/>
  <c r="P2"/>
  <c r="P1"/>
  <c r="D1"/>
  <c r="G14" i="157"/>
  <c r="W16" s="1"/>
  <c r="K15" i="158" s="1"/>
  <c r="G7" i="157"/>
  <c r="A6"/>
  <c r="K10" i="158"/>
  <c r="G10"/>
  <c r="A9"/>
  <c r="A3"/>
  <c r="A5"/>
  <c r="A7"/>
  <c r="G14" i="156"/>
  <c r="W16" s="1"/>
  <c r="K28" i="147" s="1"/>
  <c r="U4" i="157"/>
  <c r="U5"/>
  <c r="U6"/>
  <c r="I9"/>
  <c r="X9" s="1"/>
  <c r="G15" i="158" s="1"/>
  <c r="O9" i="157"/>
  <c r="P9" s="1"/>
  <c r="I10"/>
  <c r="X10" s="1"/>
  <c r="G17" i="158" s="1"/>
  <c r="P10" i="157"/>
  <c r="I11"/>
  <c r="X11" s="1"/>
  <c r="G16" i="158" s="1"/>
  <c r="P11" i="157"/>
  <c r="I12"/>
  <c r="X12" s="1"/>
  <c r="G14" i="158" s="1"/>
  <c r="P12" i="157"/>
  <c r="Z9"/>
  <c r="I15" i="158" s="1"/>
  <c r="Z10" i="157"/>
  <c r="I17" i="158" s="1"/>
  <c r="Z11" i="157"/>
  <c r="I16" i="158" s="1"/>
  <c r="Z12" i="157"/>
  <c r="I14" i="158" s="1"/>
  <c r="I16" i="157"/>
  <c r="O16"/>
  <c r="P16" s="1"/>
  <c r="Y16" s="1"/>
  <c r="M15" i="158" s="1"/>
  <c r="I17" i="157"/>
  <c r="X17" s="1"/>
  <c r="L17" i="158" s="1"/>
  <c r="O17" i="157"/>
  <c r="P17" s="1"/>
  <c r="Y17" s="1"/>
  <c r="M17" i="158" s="1"/>
  <c r="I18" i="157"/>
  <c r="O18"/>
  <c r="P18" s="1"/>
  <c r="Y18" s="1"/>
  <c r="M16" i="158" s="1"/>
  <c r="I19" i="157"/>
  <c r="O19"/>
  <c r="P19" s="1"/>
  <c r="Y19" s="1"/>
  <c r="M14" i="158" s="1"/>
  <c r="Z16" i="157"/>
  <c r="N15" i="158" s="1"/>
  <c r="Z17" i="157"/>
  <c r="N17" i="158" s="1"/>
  <c r="X18" i="157"/>
  <c r="L16" i="158" s="1"/>
  <c r="Z18" i="157"/>
  <c r="Z19"/>
  <c r="N14" i="158" s="1"/>
  <c r="I16" i="156"/>
  <c r="X16" s="1"/>
  <c r="L27" i="147" s="1"/>
  <c r="O16" i="156"/>
  <c r="P16" s="1"/>
  <c r="Y16" s="1"/>
  <c r="Z16"/>
  <c r="I9"/>
  <c r="X9" s="1"/>
  <c r="G27" i="147" s="1"/>
  <c r="O9" i="156"/>
  <c r="P9" s="1"/>
  <c r="Y9" s="1"/>
  <c r="H27" i="147" s="1"/>
  <c r="I17" i="156"/>
  <c r="X17" s="1"/>
  <c r="L28" i="147" s="1"/>
  <c r="O17" i="156"/>
  <c r="P17" s="1"/>
  <c r="Y17" s="1"/>
  <c r="M28" i="147" s="1"/>
  <c r="Z17" i="156"/>
  <c r="I10"/>
  <c r="O10"/>
  <c r="P10" s="1"/>
  <c r="Y10" s="1"/>
  <c r="H28" i="147" s="1"/>
  <c r="I18" i="156"/>
  <c r="X18" s="1"/>
  <c r="L26" i="147" s="1"/>
  <c r="O18" i="156"/>
  <c r="P18" s="1"/>
  <c r="Y18" s="1"/>
  <c r="M26" i="147" s="1"/>
  <c r="Z18" i="156"/>
  <c r="I11"/>
  <c r="X11" s="1"/>
  <c r="G26" i="147" s="1"/>
  <c r="O11" i="156"/>
  <c r="P11" s="1"/>
  <c r="Y11" s="1"/>
  <c r="H26" i="147" s="1"/>
  <c r="I19" i="156"/>
  <c r="X19" s="1"/>
  <c r="L29" i="147" s="1"/>
  <c r="O19" i="156"/>
  <c r="P19" s="1"/>
  <c r="Y19" s="1"/>
  <c r="M29" i="147" s="1"/>
  <c r="Z19" i="156"/>
  <c r="N29" i="147" s="1"/>
  <c r="I12" i="156"/>
  <c r="O12"/>
  <c r="P12" s="1"/>
  <c r="Y12" s="1"/>
  <c r="H29" i="147" s="1"/>
  <c r="Z9" i="156"/>
  <c r="Z10"/>
  <c r="Z11"/>
  <c r="Z12"/>
  <c r="G7"/>
  <c r="W11" s="1"/>
  <c r="A6"/>
  <c r="U4"/>
  <c r="U5"/>
  <c r="U6"/>
  <c r="G15" i="142"/>
  <c r="W18" s="1"/>
  <c r="K14" i="147" s="1"/>
  <c r="I17" i="142"/>
  <c r="X17" s="1"/>
  <c r="O17"/>
  <c r="P17" s="1"/>
  <c r="Z17"/>
  <c r="N17" i="147" s="1"/>
  <c r="I9" i="142"/>
  <c r="X9" s="1"/>
  <c r="G17" i="147" s="1"/>
  <c r="O9" i="142"/>
  <c r="P9" s="1"/>
  <c r="Y9" s="1"/>
  <c r="H17" i="147" s="1"/>
  <c r="I18" i="142"/>
  <c r="X18" s="1"/>
  <c r="L14" i="147" s="1"/>
  <c r="O18" i="142"/>
  <c r="P18" s="1"/>
  <c r="Z18"/>
  <c r="I10"/>
  <c r="X10" s="1"/>
  <c r="G14" i="147" s="1"/>
  <c r="O10" i="142"/>
  <c r="P10" s="1"/>
  <c r="Y10" s="1"/>
  <c r="H14" i="147" s="1"/>
  <c r="I19" i="142"/>
  <c r="X19" s="1"/>
  <c r="L18" i="147" s="1"/>
  <c r="O19" i="142"/>
  <c r="P19" s="1"/>
  <c r="Y19" s="1"/>
  <c r="M18" i="147" s="1"/>
  <c r="Z19" i="142"/>
  <c r="I11"/>
  <c r="X11" s="1"/>
  <c r="G18" i="147" s="1"/>
  <c r="O11" i="142"/>
  <c r="P11" s="1"/>
  <c r="Y11" s="1"/>
  <c r="I20"/>
  <c r="X20" s="1"/>
  <c r="L15" i="147" s="1"/>
  <c r="O20" i="142"/>
  <c r="P20" s="1"/>
  <c r="Y20" s="1"/>
  <c r="M15" i="147" s="1"/>
  <c r="Z20" i="142"/>
  <c r="I12"/>
  <c r="O12"/>
  <c r="P12" s="1"/>
  <c r="Y12" s="1"/>
  <c r="H15" i="147" s="1"/>
  <c r="I21" i="142"/>
  <c r="X21" s="1"/>
  <c r="L16" i="147" s="1"/>
  <c r="O21" i="142"/>
  <c r="P21" s="1"/>
  <c r="Y21" s="1"/>
  <c r="M16" i="147" s="1"/>
  <c r="Z21" i="142"/>
  <c r="N16" i="147" s="1"/>
  <c r="I13" i="142"/>
  <c r="X13" s="1"/>
  <c r="G16" i="147" s="1"/>
  <c r="O13" i="142"/>
  <c r="P13" s="1"/>
  <c r="Y13" s="1"/>
  <c r="H16" i="147" s="1"/>
  <c r="Z9" i="142"/>
  <c r="Z10"/>
  <c r="Z11"/>
  <c r="X12"/>
  <c r="G15" i="147" s="1"/>
  <c r="Z12" i="142"/>
  <c r="I15" i="147" s="1"/>
  <c r="Z13" i="142"/>
  <c r="G7"/>
  <c r="G18" i="141"/>
  <c r="I20"/>
  <c r="X20" s="1"/>
  <c r="O20"/>
  <c r="P20" s="1"/>
  <c r="Y20" s="1"/>
  <c r="Z20"/>
  <c r="I9"/>
  <c r="O9"/>
  <c r="P9" s="1"/>
  <c r="Y9" s="1"/>
  <c r="H24" i="145" s="1"/>
  <c r="Y25" i="141"/>
  <c r="Y14"/>
  <c r="Y26"/>
  <c r="AA15"/>
  <c r="J22" i="145" s="1"/>
  <c r="Z9" i="141"/>
  <c r="G21" i="122"/>
  <c r="W23" s="1"/>
  <c r="K15" i="148" s="1"/>
  <c r="K18" i="145"/>
  <c r="G18"/>
  <c r="A17"/>
  <c r="G13" i="140"/>
  <c r="W16" s="1"/>
  <c r="K15" i="145" s="1"/>
  <c r="I9" i="123"/>
  <c r="O9"/>
  <c r="P9" s="1"/>
  <c r="Y9" s="1"/>
  <c r="H20" i="120" s="1"/>
  <c r="Y10" i="123"/>
  <c r="H18" i="120" s="1"/>
  <c r="Y13" i="123"/>
  <c r="H17" i="120" s="1"/>
  <c r="Y14" i="123"/>
  <c r="H22" i="120" s="1"/>
  <c r="Y17" i="123"/>
  <c r="H19" i="120" s="1"/>
  <c r="Y18" i="123"/>
  <c r="H13" i="120" s="1"/>
  <c r="Z9" i="123"/>
  <c r="W18"/>
  <c r="W17"/>
  <c r="W15"/>
  <c r="W14"/>
  <c r="W13"/>
  <c r="W30" i="122"/>
  <c r="K18" i="148" s="1"/>
  <c r="W33" i="122"/>
  <c r="K19" i="148" s="1"/>
  <c r="G16" i="139"/>
  <c r="W18" s="1"/>
  <c r="K15" i="144" s="1"/>
  <c r="I18" i="139"/>
  <c r="X18" s="1"/>
  <c r="L15" i="144" s="1"/>
  <c r="O18" i="139"/>
  <c r="P18" s="1"/>
  <c r="Y18" s="1"/>
  <c r="M15" i="144" s="1"/>
  <c r="Z18" i="139"/>
  <c r="N15" i="144" s="1"/>
  <c r="I9" i="139"/>
  <c r="X9" s="1"/>
  <c r="G15" i="144" s="1"/>
  <c r="O9" i="139"/>
  <c r="P9" s="1"/>
  <c r="Y9" s="1"/>
  <c r="H15" i="144" s="1"/>
  <c r="I19" i="139"/>
  <c r="X19" s="1"/>
  <c r="L13" i="144" s="1"/>
  <c r="O19" i="139"/>
  <c r="P19" s="1"/>
  <c r="Z19"/>
  <c r="N13" i="144" s="1"/>
  <c r="I10" i="139"/>
  <c r="X10" s="1"/>
  <c r="G13" i="144" s="1"/>
  <c r="O10" i="139"/>
  <c r="P10" s="1"/>
  <c r="I20"/>
  <c r="X20" s="1"/>
  <c r="L17" i="144" s="1"/>
  <c r="O20" i="139"/>
  <c r="P20" s="1"/>
  <c r="Y20" s="1"/>
  <c r="M17" i="144" s="1"/>
  <c r="Z20" i="139"/>
  <c r="N17" i="144" s="1"/>
  <c r="I11" i="139"/>
  <c r="X11" s="1"/>
  <c r="G17" i="144" s="1"/>
  <c r="O11" i="139"/>
  <c r="P11" s="1"/>
  <c r="I21"/>
  <c r="X21" s="1"/>
  <c r="L16" i="144" s="1"/>
  <c r="O21" i="139"/>
  <c r="P21" s="1"/>
  <c r="Z21"/>
  <c r="N16" i="144" s="1"/>
  <c r="I12" i="139"/>
  <c r="X12" s="1"/>
  <c r="G16" i="144" s="1"/>
  <c r="O12" i="139"/>
  <c r="P12" s="1"/>
  <c r="I22"/>
  <c r="X22" s="1"/>
  <c r="L14" i="144" s="1"/>
  <c r="O22" i="139"/>
  <c r="P22" s="1"/>
  <c r="Y22" s="1"/>
  <c r="M14" i="144" s="1"/>
  <c r="Z22" i="139"/>
  <c r="N14" i="144" s="1"/>
  <c r="I13" i="139"/>
  <c r="X13" s="1"/>
  <c r="G14" i="144" s="1"/>
  <c r="O13" i="139"/>
  <c r="P13" s="1"/>
  <c r="Z9"/>
  <c r="I15" i="144" s="1"/>
  <c r="Z10" i="139"/>
  <c r="I13" i="144" s="1"/>
  <c r="Z11" i="139"/>
  <c r="I17" i="144" s="1"/>
  <c r="Z12" i="139"/>
  <c r="I16" i="144" s="1"/>
  <c r="Z13" i="139"/>
  <c r="I14" i="144" s="1"/>
  <c r="G7" i="139"/>
  <c r="F9" s="1"/>
  <c r="W9" s="1"/>
  <c r="I14"/>
  <c r="X14" s="1"/>
  <c r="O14"/>
  <c r="P14" s="1"/>
  <c r="Y14" s="1"/>
  <c r="G34" i="93"/>
  <c r="I9" i="154"/>
  <c r="O9"/>
  <c r="P9" s="1"/>
  <c r="Z9"/>
  <c r="I10"/>
  <c r="O10"/>
  <c r="P10" s="1"/>
  <c r="H41" i="93" s="1"/>
  <c r="Z10" i="154"/>
  <c r="I11"/>
  <c r="O11"/>
  <c r="P11" s="1"/>
  <c r="H39" i="93" s="1"/>
  <c r="Z11" i="154"/>
  <c r="I12"/>
  <c r="O12"/>
  <c r="P12" s="1"/>
  <c r="H42" i="93" s="1"/>
  <c r="Z12" i="154"/>
  <c r="I13"/>
  <c r="O13"/>
  <c r="P13" s="1"/>
  <c r="H38" i="93" s="1"/>
  <c r="Z13" i="154"/>
  <c r="I14"/>
  <c r="O14"/>
  <c r="P14" s="1"/>
  <c r="H37" i="93" s="1"/>
  <c r="Z14" i="154"/>
  <c r="G7"/>
  <c r="A6"/>
  <c r="U4"/>
  <c r="U5"/>
  <c r="U6"/>
  <c r="W9"/>
  <c r="W10"/>
  <c r="W11"/>
  <c r="W12"/>
  <c r="W13"/>
  <c r="W14"/>
  <c r="A33" i="93"/>
  <c r="I9" i="86"/>
  <c r="X9" s="1"/>
  <c r="G29" i="93" s="1"/>
  <c r="O9" i="86"/>
  <c r="Z9"/>
  <c r="I29" i="93" s="1"/>
  <c r="I10" i="86"/>
  <c r="O10"/>
  <c r="X15"/>
  <c r="G31" i="93" s="1"/>
  <c r="A8"/>
  <c r="G20"/>
  <c r="A19"/>
  <c r="G7" i="153"/>
  <c r="A6"/>
  <c r="U4"/>
  <c r="U5"/>
  <c r="U6"/>
  <c r="I14"/>
  <c r="X14" s="1"/>
  <c r="G17" i="93" s="1"/>
  <c r="W12" i="153"/>
  <c r="Z12"/>
  <c r="I13" i="93" s="1"/>
  <c r="W13" i="153"/>
  <c r="Z13"/>
  <c r="I12" i="93" s="1"/>
  <c r="Z14" i="153"/>
  <c r="I17" i="93" s="1"/>
  <c r="E18" i="152"/>
  <c r="E6"/>
  <c r="F4"/>
  <c r="A3"/>
  <c r="J4" i="150"/>
  <c r="F4"/>
  <c r="A3"/>
  <c r="D1"/>
  <c r="P1"/>
  <c r="P2"/>
  <c r="J15" i="136"/>
  <c r="F15"/>
  <c r="A14"/>
  <c r="K14" i="146"/>
  <c r="K16"/>
  <c r="K17"/>
  <c r="K18"/>
  <c r="K19"/>
  <c r="K20"/>
  <c r="K21"/>
  <c r="K22"/>
  <c r="K23"/>
  <c r="K24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G7" i="122"/>
  <c r="F12" s="1"/>
  <c r="W12" s="1"/>
  <c r="J37" i="74"/>
  <c r="I37"/>
  <c r="K10" i="148"/>
  <c r="G10"/>
  <c r="A9"/>
  <c r="A3"/>
  <c r="A5"/>
  <c r="A7"/>
  <c r="K10" i="147"/>
  <c r="G10"/>
  <c r="A3"/>
  <c r="A5"/>
  <c r="A7"/>
  <c r="G14" i="146"/>
  <c r="I14"/>
  <c r="L14"/>
  <c r="M14"/>
  <c r="N14"/>
  <c r="I15"/>
  <c r="N15"/>
  <c r="I16"/>
  <c r="N16"/>
  <c r="G17"/>
  <c r="H17"/>
  <c r="I17"/>
  <c r="L17"/>
  <c r="M17"/>
  <c r="N17"/>
  <c r="G18"/>
  <c r="H18"/>
  <c r="I18"/>
  <c r="L18"/>
  <c r="M18"/>
  <c r="N18"/>
  <c r="G19"/>
  <c r="H19"/>
  <c r="I19"/>
  <c r="L19"/>
  <c r="M19"/>
  <c r="N19"/>
  <c r="G20"/>
  <c r="H20"/>
  <c r="I20"/>
  <c r="L20"/>
  <c r="M20"/>
  <c r="N20"/>
  <c r="G21"/>
  <c r="H21"/>
  <c r="I21"/>
  <c r="L21"/>
  <c r="M21"/>
  <c r="N21"/>
  <c r="G22"/>
  <c r="H22"/>
  <c r="I22"/>
  <c r="L22"/>
  <c r="M22"/>
  <c r="N22"/>
  <c r="G23"/>
  <c r="H23"/>
  <c r="I23"/>
  <c r="L23"/>
  <c r="M23"/>
  <c r="N23"/>
  <c r="G24"/>
  <c r="H24"/>
  <c r="I24"/>
  <c r="L24"/>
  <c r="M24"/>
  <c r="N24"/>
  <c r="I25"/>
  <c r="K10"/>
  <c r="G10"/>
  <c r="A9"/>
  <c r="A3"/>
  <c r="A5"/>
  <c r="A7"/>
  <c r="I15" i="140"/>
  <c r="X15" s="1"/>
  <c r="L14" i="145" s="1"/>
  <c r="O15" i="140"/>
  <c r="P15" s="1"/>
  <c r="Z15"/>
  <c r="N14" i="145" s="1"/>
  <c r="I9" i="140"/>
  <c r="X9" s="1"/>
  <c r="G14" i="145" s="1"/>
  <c r="O9" i="140"/>
  <c r="P9" s="1"/>
  <c r="I16"/>
  <c r="X16" s="1"/>
  <c r="L15" i="145" s="1"/>
  <c r="O16" i="140"/>
  <c r="P16" s="1"/>
  <c r="Z16"/>
  <c r="N15" i="145" s="1"/>
  <c r="I10" i="140"/>
  <c r="X10" s="1"/>
  <c r="G15" i="145" s="1"/>
  <c r="O10" i="140"/>
  <c r="P10" s="1"/>
  <c r="I17"/>
  <c r="X17" s="1"/>
  <c r="L13" i="145" s="1"/>
  <c r="O17" i="140"/>
  <c r="P17" s="1"/>
  <c r="Z17"/>
  <c r="N13" i="145" s="1"/>
  <c r="I11" i="140"/>
  <c r="X11" s="1"/>
  <c r="G13" i="145" s="1"/>
  <c r="O11" i="140"/>
  <c r="P11" s="1"/>
  <c r="Z9"/>
  <c r="I14" i="145" s="1"/>
  <c r="Z10" i="140"/>
  <c r="I15" i="145" s="1"/>
  <c r="Z11" i="140"/>
  <c r="I13" i="145" s="1"/>
  <c r="K10"/>
  <c r="G10"/>
  <c r="A9"/>
  <c r="G10" i="120"/>
  <c r="K10"/>
  <c r="A9"/>
  <c r="A3" i="145"/>
  <c r="A5"/>
  <c r="A7"/>
  <c r="K10" i="144"/>
  <c r="G10"/>
  <c r="A9"/>
  <c r="A3"/>
  <c r="A5"/>
  <c r="A7"/>
  <c r="A6" i="142"/>
  <c r="U4"/>
  <c r="U5"/>
  <c r="U6"/>
  <c r="W9"/>
  <c r="W10"/>
  <c r="W11"/>
  <c r="W12"/>
  <c r="W13"/>
  <c r="G7" i="141"/>
  <c r="A6"/>
  <c r="U4"/>
  <c r="U5"/>
  <c r="U6"/>
  <c r="Y16"/>
  <c r="H28" i="145" s="1"/>
  <c r="G7" i="140"/>
  <c r="W9" s="1"/>
  <c r="A6"/>
  <c r="U4"/>
  <c r="U5"/>
  <c r="U6"/>
  <c r="G7" i="123"/>
  <c r="A6"/>
  <c r="I9" i="122"/>
  <c r="X9" s="1"/>
  <c r="G15" i="148" s="1"/>
  <c r="O9" i="122"/>
  <c r="P9" s="1"/>
  <c r="Y9" s="1"/>
  <c r="H15" i="148" s="1"/>
  <c r="I23" i="122"/>
  <c r="X23" s="1"/>
  <c r="L15" i="148" s="1"/>
  <c r="O23" i="122"/>
  <c r="P23" s="1"/>
  <c r="I10"/>
  <c r="X10" s="1"/>
  <c r="G22" i="148" s="1"/>
  <c r="O10" i="122"/>
  <c r="P10" s="1"/>
  <c r="Y10" s="1"/>
  <c r="H22" i="148" s="1"/>
  <c r="I24" i="122"/>
  <c r="X24" s="1"/>
  <c r="L22" i="148" s="1"/>
  <c r="O24" i="122"/>
  <c r="P24" s="1"/>
  <c r="Y24" s="1"/>
  <c r="M22" i="148" s="1"/>
  <c r="I11" i="122"/>
  <c r="X11" s="1"/>
  <c r="G20" i="148" s="1"/>
  <c r="O11" i="122"/>
  <c r="P11" s="1"/>
  <c r="Y11" s="1"/>
  <c r="H20" i="148" s="1"/>
  <c r="I25" i="122"/>
  <c r="X25" s="1"/>
  <c r="L20" i="148" s="1"/>
  <c r="O25" i="122"/>
  <c r="P25" s="1"/>
  <c r="I12"/>
  <c r="X12" s="1"/>
  <c r="G21" i="148" s="1"/>
  <c r="O12" i="122"/>
  <c r="P12" s="1"/>
  <c r="I26"/>
  <c r="X26" s="1"/>
  <c r="L21" i="148" s="1"/>
  <c r="O26" i="122"/>
  <c r="P26" s="1"/>
  <c r="I13"/>
  <c r="X13" s="1"/>
  <c r="G16" i="148" s="1"/>
  <c r="O13" i="122"/>
  <c r="P13" s="1"/>
  <c r="I27"/>
  <c r="X27" s="1"/>
  <c r="L16" i="148" s="1"/>
  <c r="O27" i="122"/>
  <c r="P27" s="1"/>
  <c r="Y27" s="1"/>
  <c r="M16" i="148" s="1"/>
  <c r="I14" i="122"/>
  <c r="X14" s="1"/>
  <c r="G17" i="148" s="1"/>
  <c r="O14" i="122"/>
  <c r="P14" s="1"/>
  <c r="I28"/>
  <c r="O28"/>
  <c r="P28" s="1"/>
  <c r="I15"/>
  <c r="X15" s="1"/>
  <c r="G23" i="148" s="1"/>
  <c r="O15" i="122"/>
  <c r="P15" s="1"/>
  <c r="Y15" s="1"/>
  <c r="H23" i="148" s="1"/>
  <c r="I29" i="122"/>
  <c r="O29"/>
  <c r="P29" s="1"/>
  <c r="Y29" s="1"/>
  <c r="M23" i="148" s="1"/>
  <c r="I16" i="122"/>
  <c r="X16" s="1"/>
  <c r="G18" i="148" s="1"/>
  <c r="O16" i="122"/>
  <c r="P16" s="1"/>
  <c r="Y16" s="1"/>
  <c r="H18" i="148" s="1"/>
  <c r="I30" i="122"/>
  <c r="O30"/>
  <c r="P30" s="1"/>
  <c r="Y30" s="1"/>
  <c r="M18" i="148" s="1"/>
  <c r="I17" i="122"/>
  <c r="X17" s="1"/>
  <c r="G13" i="148" s="1"/>
  <c r="O17" i="122"/>
  <c r="P17" s="1"/>
  <c r="I31"/>
  <c r="O31"/>
  <c r="P31" s="1"/>
  <c r="Y31" s="1"/>
  <c r="M13" i="148" s="1"/>
  <c r="I18" i="122"/>
  <c r="X18" s="1"/>
  <c r="G14" i="148" s="1"/>
  <c r="O18" i="122"/>
  <c r="P18" s="1"/>
  <c r="I32"/>
  <c r="X32" s="1"/>
  <c r="L14" i="148" s="1"/>
  <c r="O32" i="122"/>
  <c r="P32" s="1"/>
  <c r="I19"/>
  <c r="X19" s="1"/>
  <c r="G19" i="148" s="1"/>
  <c r="O19" i="122"/>
  <c r="P19" s="1"/>
  <c r="I33"/>
  <c r="X33" s="1"/>
  <c r="L19" i="148" s="1"/>
  <c r="O33" i="122"/>
  <c r="P33" s="1"/>
  <c r="A6"/>
  <c r="A6" i="139"/>
  <c r="U4"/>
  <c r="U5"/>
  <c r="U6"/>
  <c r="W14"/>
  <c r="Z14"/>
  <c r="W9" i="86"/>
  <c r="W10"/>
  <c r="W15"/>
  <c r="W16"/>
  <c r="W17"/>
  <c r="J4" i="138"/>
  <c r="F4"/>
  <c r="P2"/>
  <c r="P1"/>
  <c r="D1"/>
  <c r="J4" i="136"/>
  <c r="F4"/>
  <c r="A3"/>
  <c r="P2"/>
  <c r="P1"/>
  <c r="D1"/>
  <c r="J4" i="135"/>
  <c r="F4"/>
  <c r="A3"/>
  <c r="P2"/>
  <c r="P1"/>
  <c r="D1"/>
  <c r="J4" i="133"/>
  <c r="F4"/>
  <c r="A3"/>
  <c r="P2"/>
  <c r="P1"/>
  <c r="D1"/>
  <c r="J4" i="132"/>
  <c r="F4"/>
  <c r="A3"/>
  <c r="P2"/>
  <c r="P1"/>
  <c r="D1"/>
  <c r="J72" i="74"/>
  <c r="I72"/>
  <c r="J71"/>
  <c r="I71"/>
  <c r="J70"/>
  <c r="I70"/>
  <c r="J69"/>
  <c r="I69"/>
  <c r="J68"/>
  <c r="I68"/>
  <c r="J67"/>
  <c r="I67"/>
  <c r="J66"/>
  <c r="I66"/>
  <c r="J65"/>
  <c r="I65"/>
  <c r="J64"/>
  <c r="I64"/>
  <c r="J60"/>
  <c r="I60"/>
  <c r="J59"/>
  <c r="I59"/>
  <c r="J58"/>
  <c r="I58"/>
  <c r="J56"/>
  <c r="I56"/>
  <c r="J55"/>
  <c r="I55"/>
  <c r="J54"/>
  <c r="I54"/>
  <c r="J53"/>
  <c r="I53"/>
  <c r="J51"/>
  <c r="I51"/>
  <c r="J50"/>
  <c r="I50"/>
  <c r="J49"/>
  <c r="I49"/>
  <c r="K72"/>
  <c r="K71"/>
  <c r="K70"/>
  <c r="W12" i="123"/>
  <c r="U4"/>
  <c r="U5"/>
  <c r="U6"/>
  <c r="W9"/>
  <c r="W10"/>
  <c r="W11"/>
  <c r="Z25" i="122"/>
  <c r="N20" i="148" s="1"/>
  <c r="Z26" i="122"/>
  <c r="N21" i="148" s="1"/>
  <c r="Z27" i="122"/>
  <c r="N16" i="148" s="1"/>
  <c r="X28" i="122"/>
  <c r="L17" i="148" s="1"/>
  <c r="Z28" i="122"/>
  <c r="N17" i="148" s="1"/>
  <c r="X29" i="122"/>
  <c r="L23" i="148" s="1"/>
  <c r="Z29" i="122"/>
  <c r="N23" i="148" s="1"/>
  <c r="X30" i="122"/>
  <c r="L18" i="148" s="1"/>
  <c r="Z30" i="122"/>
  <c r="N18" i="148" s="1"/>
  <c r="X31" i="122"/>
  <c r="L13" i="148" s="1"/>
  <c r="Z31" i="122"/>
  <c r="Z32"/>
  <c r="N14" i="148" s="1"/>
  <c r="Z33" i="122"/>
  <c r="N19" i="148" s="1"/>
  <c r="Z11" i="122"/>
  <c r="I20" i="148" s="1"/>
  <c r="Z12" i="122"/>
  <c r="I21" i="148" s="1"/>
  <c r="Z13" i="122"/>
  <c r="I16" i="148" s="1"/>
  <c r="Z14" i="122"/>
  <c r="I17" i="148" s="1"/>
  <c r="Z15" i="122"/>
  <c r="I23" i="148" s="1"/>
  <c r="Z16" i="122"/>
  <c r="I18" i="148" s="1"/>
  <c r="Z17" i="122"/>
  <c r="I13" i="148" s="1"/>
  <c r="Z18" i="122"/>
  <c r="I14" i="148" s="1"/>
  <c r="Z19" i="122"/>
  <c r="I19" i="148" s="1"/>
  <c r="U4" i="122"/>
  <c r="U5"/>
  <c r="U6"/>
  <c r="Z9"/>
  <c r="I15" i="148" s="1"/>
  <c r="Z10" i="122"/>
  <c r="I22" i="148" s="1"/>
  <c r="Z23" i="122"/>
  <c r="N15" i="148" s="1"/>
  <c r="Z24" i="122"/>
  <c r="N22" i="148" s="1"/>
  <c r="J48" i="74"/>
  <c r="I48"/>
  <c r="J47"/>
  <c r="I47"/>
  <c r="J45"/>
  <c r="I45"/>
  <c r="J44"/>
  <c r="I44"/>
  <c r="J43"/>
  <c r="I43"/>
  <c r="J42"/>
  <c r="I42"/>
  <c r="A3" i="120"/>
  <c r="A5"/>
  <c r="A7"/>
  <c r="J41" i="74"/>
  <c r="I41"/>
  <c r="J40"/>
  <c r="I40"/>
  <c r="J39"/>
  <c r="I39"/>
  <c r="J38"/>
  <c r="I38"/>
  <c r="J36"/>
  <c r="I36"/>
  <c r="J29"/>
  <c r="I29"/>
  <c r="I10"/>
  <c r="J10"/>
  <c r="I15"/>
  <c r="J15"/>
  <c r="A6" i="86"/>
  <c r="J35" i="74"/>
  <c r="I35"/>
  <c r="J34"/>
  <c r="I34"/>
  <c r="J33"/>
  <c r="I33"/>
  <c r="J32"/>
  <c r="I32"/>
  <c r="J31"/>
  <c r="I31"/>
  <c r="J30"/>
  <c r="I30"/>
  <c r="J28"/>
  <c r="I28"/>
  <c r="J27"/>
  <c r="I27"/>
  <c r="J26"/>
  <c r="I26"/>
  <c r="J25"/>
  <c r="I25"/>
  <c r="J24"/>
  <c r="I24"/>
  <c r="J22"/>
  <c r="I22"/>
  <c r="J18"/>
  <c r="I18"/>
  <c r="J17"/>
  <c r="I17"/>
  <c r="J9"/>
  <c r="I9"/>
  <c r="J8"/>
  <c r="I8"/>
  <c r="G7" i="86"/>
  <c r="G9" i="93"/>
  <c r="A7"/>
  <c r="A5"/>
  <c r="U6" i="86"/>
  <c r="U5"/>
  <c r="U4"/>
  <c r="J24" i="146"/>
  <c r="J22"/>
  <c r="J20"/>
  <c r="J18"/>
  <c r="H14"/>
  <c r="J14"/>
  <c r="O14"/>
  <c r="O17"/>
  <c r="O18"/>
  <c r="O19"/>
  <c r="O20"/>
  <c r="O21"/>
  <c r="O22"/>
  <c r="O23"/>
  <c r="O24"/>
  <c r="J17"/>
  <c r="J19"/>
  <c r="J21"/>
  <c r="J23"/>
  <c r="P24"/>
  <c r="P22"/>
  <c r="P20"/>
  <c r="P18"/>
  <c r="P14"/>
  <c r="P17"/>
  <c r="P19"/>
  <c r="P21"/>
  <c r="P23"/>
  <c r="AA16" i="141"/>
  <c r="J28" i="145" s="1"/>
  <c r="F13" i="139"/>
  <c r="W13" s="1"/>
  <c r="W10" i="140"/>
  <c r="R18" i="157" l="1"/>
  <c r="AA18" s="1"/>
  <c r="O16" i="158" s="1"/>
  <c r="R16" i="157"/>
  <c r="AA16" s="1"/>
  <c r="O15" i="158" s="1"/>
  <c r="L25" i="146"/>
  <c r="L16"/>
  <c r="M16"/>
  <c r="M25"/>
  <c r="M15"/>
  <c r="L15"/>
  <c r="H15"/>
  <c r="R9" i="141"/>
  <c r="AA9" s="1"/>
  <c r="J24" i="145" s="1"/>
  <c r="R28" i="123"/>
  <c r="AA28" s="1"/>
  <c r="Y15" i="141"/>
  <c r="H21" i="145"/>
  <c r="H16" i="146"/>
  <c r="G16"/>
  <c r="H30" i="93"/>
  <c r="AA16" i="86"/>
  <c r="J25" i="93" s="1"/>
  <c r="H24"/>
  <c r="H26"/>
  <c r="H29"/>
  <c r="AA12" i="86"/>
  <c r="J26" i="93" s="1"/>
  <c r="H27"/>
  <c r="AA10" i="86"/>
  <c r="J28" i="93" s="1"/>
  <c r="AA11" i="86"/>
  <c r="J27" i="93" s="1"/>
  <c r="AA14" i="86"/>
  <c r="J23" i="93" s="1"/>
  <c r="AA13" i="86"/>
  <c r="J24" i="93" s="1"/>
  <c r="X12" i="86"/>
  <c r="G26" i="93" s="1"/>
  <c r="X13" i="86"/>
  <c r="G24" i="93" s="1"/>
  <c r="H31"/>
  <c r="O14" i="153"/>
  <c r="H17" i="93" s="1"/>
  <c r="X16" i="157"/>
  <c r="L15" i="158" s="1"/>
  <c r="F15" i="122"/>
  <c r="W15" s="1"/>
  <c r="F9"/>
  <c r="W9" s="1"/>
  <c r="W26"/>
  <c r="K21" i="148" s="1"/>
  <c r="R26" i="122"/>
  <c r="AA26" s="1"/>
  <c r="O21" i="148" s="1"/>
  <c r="W29" i="122"/>
  <c r="K23" i="148" s="1"/>
  <c r="N25" i="146"/>
  <c r="H28" i="93"/>
  <c r="H25"/>
  <c r="X17" i="86"/>
  <c r="G30" i="93" s="1"/>
  <c r="X10" i="86"/>
  <c r="G28" i="93" s="1"/>
  <c r="Y14" i="160"/>
  <c r="M25" i="158" s="1"/>
  <c r="R14" i="160"/>
  <c r="T14" s="1"/>
  <c r="R10"/>
  <c r="R19" i="157"/>
  <c r="AA19" s="1"/>
  <c r="O14" i="158" s="1"/>
  <c r="R17" i="157"/>
  <c r="W10" i="156"/>
  <c r="W17"/>
  <c r="K26" i="147" s="1"/>
  <c r="R12" i="156"/>
  <c r="AA12" s="1"/>
  <c r="J29" i="147" s="1"/>
  <c r="R11" i="156"/>
  <c r="AA11" s="1"/>
  <c r="J26" i="147" s="1"/>
  <c r="R10" i="156"/>
  <c r="AA10" s="1"/>
  <c r="J28" i="147" s="1"/>
  <c r="R9" i="156"/>
  <c r="AA9" s="1"/>
  <c r="J27" i="147" s="1"/>
  <c r="X12" i="156"/>
  <c r="G29" i="147" s="1"/>
  <c r="X10" i="156"/>
  <c r="G28" i="147" s="1"/>
  <c r="Y17" i="142"/>
  <c r="M17" i="147" s="1"/>
  <c r="AA17" i="142"/>
  <c r="O17" i="147" s="1"/>
  <c r="Y18" i="142"/>
  <c r="M14" i="147" s="1"/>
  <c r="R18" i="142"/>
  <c r="AA18" s="1"/>
  <c r="O14" i="147" s="1"/>
  <c r="R21" i="142"/>
  <c r="AA21" s="1"/>
  <c r="O16" i="147" s="1"/>
  <c r="R19" i="142"/>
  <c r="AA19" s="1"/>
  <c r="O18" i="147" s="1"/>
  <c r="R13" i="142"/>
  <c r="R20"/>
  <c r="AA20" s="1"/>
  <c r="O15" i="147" s="1"/>
  <c r="W17" i="142"/>
  <c r="K17" i="147" s="1"/>
  <c r="R10" i="142"/>
  <c r="W19"/>
  <c r="K18" i="147" s="1"/>
  <c r="W11" i="140"/>
  <c r="W17"/>
  <c r="K13" i="145" s="1"/>
  <c r="W15" i="140"/>
  <c r="K14" i="145" s="1"/>
  <c r="R24" i="123"/>
  <c r="AA24" s="1"/>
  <c r="R22"/>
  <c r="R29"/>
  <c r="R25"/>
  <c r="R23"/>
  <c r="Y23"/>
  <c r="R30"/>
  <c r="R26"/>
  <c r="R31"/>
  <c r="R27"/>
  <c r="W30"/>
  <c r="K19" i="120" s="1"/>
  <c r="W26" i="123"/>
  <c r="K17" i="120" s="1"/>
  <c r="W22" i="123"/>
  <c r="K20" i="120" s="1"/>
  <c r="W31" i="123"/>
  <c r="K13" i="120" s="1"/>
  <c r="W27" i="123"/>
  <c r="K22" i="120" s="1"/>
  <c r="AA18" i="123"/>
  <c r="J13" i="120" s="1"/>
  <c r="F16" i="122"/>
  <c r="W16" s="1"/>
  <c r="W31"/>
  <c r="K13" i="148" s="1"/>
  <c r="W27" i="122"/>
  <c r="K16" i="148" s="1"/>
  <c r="W24" i="122"/>
  <c r="K22" i="148" s="1"/>
  <c r="F13" i="122"/>
  <c r="W13" s="1"/>
  <c r="F10"/>
  <c r="W10" s="1"/>
  <c r="F11"/>
  <c r="W11" s="1"/>
  <c r="F19"/>
  <c r="W19" s="1"/>
  <c r="W32"/>
  <c r="K14" i="148" s="1"/>
  <c r="W28" i="122"/>
  <c r="K17" i="148" s="1"/>
  <c r="W25" i="122"/>
  <c r="K20" i="148" s="1"/>
  <c r="F17" i="122"/>
  <c r="W17" s="1"/>
  <c r="R16"/>
  <c r="R15"/>
  <c r="Y26"/>
  <c r="M21" i="148" s="1"/>
  <c r="R31" i="122"/>
  <c r="AA31" s="1"/>
  <c r="O13" i="148" s="1"/>
  <c r="R30" i="122"/>
  <c r="R29"/>
  <c r="R19"/>
  <c r="Y19"/>
  <c r="H19" i="148" s="1"/>
  <c r="Y13" i="122"/>
  <c r="H16" i="148" s="1"/>
  <c r="R13" i="122"/>
  <c r="AA13" s="1"/>
  <c r="J16" i="148" s="1"/>
  <c r="R33" i="122"/>
  <c r="AA33" s="1"/>
  <c r="O19" i="148" s="1"/>
  <c r="Y33" i="122"/>
  <c r="M19" i="148" s="1"/>
  <c r="Y32" i="122"/>
  <c r="M14" i="148" s="1"/>
  <c r="R32" i="122"/>
  <c r="AA32" s="1"/>
  <c r="O14" i="148" s="1"/>
  <c r="R12" i="122"/>
  <c r="Y12"/>
  <c r="H21" i="148" s="1"/>
  <c r="R14" i="122"/>
  <c r="AA14" s="1"/>
  <c r="J17" i="148" s="1"/>
  <c r="Y14" i="122"/>
  <c r="H17" i="148" s="1"/>
  <c r="R25" i="122"/>
  <c r="AA25" s="1"/>
  <c r="O20" i="148" s="1"/>
  <c r="Y25" i="122"/>
  <c r="M20" i="148" s="1"/>
  <c r="R10" i="139"/>
  <c r="AA10" s="1"/>
  <c r="J13" i="144" s="1"/>
  <c r="R12" i="139"/>
  <c r="AA12" s="1"/>
  <c r="J16" i="144" s="1"/>
  <c r="W21" i="139"/>
  <c r="K16" i="144" s="1"/>
  <c r="W19" i="139"/>
  <c r="K13" i="144" s="1"/>
  <c r="F12" i="139"/>
  <c r="W12" s="1"/>
  <c r="R22"/>
  <c r="AA22" s="1"/>
  <c r="O14" i="144" s="1"/>
  <c r="R20" i="139"/>
  <c r="AA20" s="1"/>
  <c r="O17" i="144" s="1"/>
  <c r="R18" i="139"/>
  <c r="AA18" s="1"/>
  <c r="O15" i="144" s="1"/>
  <c r="F11" i="139"/>
  <c r="W11" s="1"/>
  <c r="F10"/>
  <c r="W10" s="1"/>
  <c r="R13"/>
  <c r="W22"/>
  <c r="K14" i="144" s="1"/>
  <c r="R11" i="139"/>
  <c r="W20"/>
  <c r="K17" i="144" s="1"/>
  <c r="R9" i="139"/>
  <c r="W12" i="157"/>
  <c r="W11"/>
  <c r="W10"/>
  <c r="W9"/>
  <c r="W9" i="156"/>
  <c r="W9" i="141"/>
  <c r="F18" i="122"/>
  <c r="W18" s="1"/>
  <c r="W21" i="142"/>
  <c r="K16" i="147" s="1"/>
  <c r="W19" i="156"/>
  <c r="Y18" i="122"/>
  <c r="H14" i="148" s="1"/>
  <c r="R18" i="122"/>
  <c r="R17"/>
  <c r="Y17"/>
  <c r="H13" i="148" s="1"/>
  <c r="R9" i="140"/>
  <c r="Y9"/>
  <c r="H14" i="145" s="1"/>
  <c r="R27" i="122"/>
  <c r="R24"/>
  <c r="AA30"/>
  <c r="O18" i="148" s="1"/>
  <c r="AA29" i="122"/>
  <c r="O23" i="148" s="1"/>
  <c r="R23" i="122"/>
  <c r="Y23"/>
  <c r="M15" i="148" s="1"/>
  <c r="AA27" i="141"/>
  <c r="Y15" i="140"/>
  <c r="M14" i="145" s="1"/>
  <c r="R15" i="140"/>
  <c r="Y28" i="122"/>
  <c r="M17" i="148" s="1"/>
  <c r="R28" i="122"/>
  <c r="AA12"/>
  <c r="J21" i="148" s="1"/>
  <c r="Y11" i="140"/>
  <c r="H13" i="145" s="1"/>
  <c r="R11" i="140"/>
  <c r="Y10"/>
  <c r="H15" i="145" s="1"/>
  <c r="R10" i="140"/>
  <c r="H13" i="93"/>
  <c r="R11" i="122"/>
  <c r="R10"/>
  <c r="R9"/>
  <c r="R17" i="140"/>
  <c r="Y17"/>
  <c r="M13" i="145" s="1"/>
  <c r="R16" i="140"/>
  <c r="Y16"/>
  <c r="M15" i="145" s="1"/>
  <c r="X13" i="154"/>
  <c r="G38" i="93" s="1"/>
  <c r="R13" i="154"/>
  <c r="X14"/>
  <c r="G37" i="93" s="1"/>
  <c r="R14" i="154"/>
  <c r="AA17" i="86"/>
  <c r="J30" i="93" s="1"/>
  <c r="AA15" i="86"/>
  <c r="J31" i="93" s="1"/>
  <c r="X11" i="154"/>
  <c r="G39" i="93" s="1"/>
  <c r="R11" i="154"/>
  <c r="X10"/>
  <c r="G41" i="93" s="1"/>
  <c r="R10" i="154"/>
  <c r="X9"/>
  <c r="G40" i="93" s="1"/>
  <c r="R9" i="154"/>
  <c r="Y21" i="139"/>
  <c r="M16" i="144" s="1"/>
  <c r="R21" i="139"/>
  <c r="Y19"/>
  <c r="M13" i="144" s="1"/>
  <c r="R19" i="139"/>
  <c r="R14"/>
  <c r="X12" i="154"/>
  <c r="G42" i="93" s="1"/>
  <c r="R12" i="154"/>
  <c r="F14" i="122"/>
  <c r="W14" s="1"/>
  <c r="Y13" i="139"/>
  <c r="H14" i="144" s="1"/>
  <c r="Y12" i="139"/>
  <c r="H16" i="144" s="1"/>
  <c r="Y11" i="139"/>
  <c r="H17" i="144" s="1"/>
  <c r="Y10" i="139"/>
  <c r="H13" i="144" s="1"/>
  <c r="X9" i="123"/>
  <c r="G20" i="120" s="1"/>
  <c r="R9" i="123"/>
  <c r="AA14"/>
  <c r="J22" i="120" s="1"/>
  <c r="AA10" i="123"/>
  <c r="J18" i="120" s="1"/>
  <c r="AA17" i="123"/>
  <c r="J19" i="120" s="1"/>
  <c r="AA12" i="123"/>
  <c r="J15" i="120" s="1"/>
  <c r="R12" i="157"/>
  <c r="Y12"/>
  <c r="H14" i="158" s="1"/>
  <c r="R10" i="157"/>
  <c r="Y10"/>
  <c r="H17" i="158" s="1"/>
  <c r="K28" i="145"/>
  <c r="R20" i="141"/>
  <c r="W20"/>
  <c r="AA17" i="157"/>
  <c r="O17" i="158" s="1"/>
  <c r="R9" i="142"/>
  <c r="R11" i="157"/>
  <c r="Y11"/>
  <c r="H16" i="158" s="1"/>
  <c r="R9" i="157"/>
  <c r="Y9"/>
  <c r="H15" i="158" s="1"/>
  <c r="X9" i="141"/>
  <c r="G24" i="145" s="1"/>
  <c r="AA25" i="141"/>
  <c r="R12" i="142"/>
  <c r="R11"/>
  <c r="W19" i="157"/>
  <c r="K14" i="158" s="1"/>
  <c r="W18" i="157"/>
  <c r="K16" i="158" s="1"/>
  <c r="W17" i="157"/>
  <c r="K17" i="158" s="1"/>
  <c r="W12" i="156"/>
  <c r="R19"/>
  <c r="R18"/>
  <c r="R17"/>
  <c r="R16"/>
  <c r="X19" i="157"/>
  <c r="L14" i="158" s="1"/>
  <c r="W20" i="142"/>
  <c r="K15" i="147" s="1"/>
  <c r="W18" i="156"/>
  <c r="K29" i="147" s="1"/>
  <c r="T18" i="157" l="1"/>
  <c r="T16"/>
  <c r="T17"/>
  <c r="AB26" i="141"/>
  <c r="AA26"/>
  <c r="AB27"/>
  <c r="T11" i="156"/>
  <c r="S16"/>
  <c r="AB16" s="1"/>
  <c r="P27" i="147" s="1"/>
  <c r="H22" i="145"/>
  <c r="H25" i="146"/>
  <c r="T16" i="141"/>
  <c r="AA14"/>
  <c r="J21" i="145" s="1"/>
  <c r="AB28" i="123"/>
  <c r="P16" i="120" s="1"/>
  <c r="AA15" i="123"/>
  <c r="J16" i="120" s="1"/>
  <c r="AB24" i="123"/>
  <c r="P14" i="120" s="1"/>
  <c r="AA11" i="123"/>
  <c r="J14" i="120" s="1"/>
  <c r="AB26" i="123"/>
  <c r="P17" i="120" s="1"/>
  <c r="AA13" i="123"/>
  <c r="J17" i="120" s="1"/>
  <c r="T15" i="86"/>
  <c r="T11"/>
  <c r="T10"/>
  <c r="T17"/>
  <c r="T14"/>
  <c r="T16"/>
  <c r="T13"/>
  <c r="T12"/>
  <c r="T11" i="153"/>
  <c r="AA14" i="160"/>
  <c r="O25" i="158" s="1"/>
  <c r="S29" i="122"/>
  <c r="AB29" s="1"/>
  <c r="P23" i="148" s="1"/>
  <c r="S26" i="122"/>
  <c r="AB26" s="1"/>
  <c r="P21" i="148" s="1"/>
  <c r="AA15" i="122"/>
  <c r="J23" i="148" s="1"/>
  <c r="T10" i="160"/>
  <c r="S14"/>
  <c r="AA10"/>
  <c r="J25" i="158" s="1"/>
  <c r="T19" i="157"/>
  <c r="T10" i="156"/>
  <c r="T9"/>
  <c r="T12"/>
  <c r="S19"/>
  <c r="AB19" s="1"/>
  <c r="P29" i="147" s="1"/>
  <c r="S21" i="142"/>
  <c r="AB21" s="1"/>
  <c r="P16" i="147" s="1"/>
  <c r="AA13" i="142"/>
  <c r="J16" i="147" s="1"/>
  <c r="S18" i="142"/>
  <c r="AB18" s="1"/>
  <c r="P14" i="147" s="1"/>
  <c r="AA10" i="142"/>
  <c r="J14" i="147" s="1"/>
  <c r="T28" i="123"/>
  <c r="AB29"/>
  <c r="P21" i="120" s="1"/>
  <c r="AB22" i="123"/>
  <c r="P20" i="120" s="1"/>
  <c r="T25" i="123"/>
  <c r="AA25"/>
  <c r="AA27"/>
  <c r="T27"/>
  <c r="AA23"/>
  <c r="T23"/>
  <c r="AA30"/>
  <c r="T30"/>
  <c r="T29"/>
  <c r="AA29"/>
  <c r="AA31"/>
  <c r="T31"/>
  <c r="T26"/>
  <c r="AA26"/>
  <c r="T24"/>
  <c r="T22"/>
  <c r="S30" i="122"/>
  <c r="AA16"/>
  <c r="J18" i="148" s="1"/>
  <c r="AA19" i="122"/>
  <c r="J19" i="148" s="1"/>
  <c r="S33" i="122"/>
  <c r="AB33" s="1"/>
  <c r="P19" i="148" s="1"/>
  <c r="S21" i="139"/>
  <c r="S18"/>
  <c r="AB18" s="1"/>
  <c r="P15" i="144" s="1"/>
  <c r="AA9" i="139"/>
  <c r="J15" i="144" s="1"/>
  <c r="S22" i="139"/>
  <c r="AB22" s="1"/>
  <c r="P14" i="144" s="1"/>
  <c r="AA13" i="139"/>
  <c r="J14" i="144" s="1"/>
  <c r="S20" i="139"/>
  <c r="AB20" s="1"/>
  <c r="P17" i="144" s="1"/>
  <c r="AA11" i="139"/>
  <c r="J17" i="144" s="1"/>
  <c r="AA18" i="156"/>
  <c r="O26" i="147" s="1"/>
  <c r="T18" i="156"/>
  <c r="S20" i="142"/>
  <c r="AA12"/>
  <c r="J15" i="147" s="1"/>
  <c r="T12" i="142"/>
  <c r="G15" i="146"/>
  <c r="AA20" i="141"/>
  <c r="T20"/>
  <c r="T12" i="123"/>
  <c r="T15"/>
  <c r="T13"/>
  <c r="S15" i="86"/>
  <c r="AA17" i="140"/>
  <c r="O13" i="145" s="1"/>
  <c r="T17" i="140"/>
  <c r="S25" i="122"/>
  <c r="AA11"/>
  <c r="J20" i="148" s="1"/>
  <c r="T11" i="122"/>
  <c r="T11" i="140"/>
  <c r="S17"/>
  <c r="AA11"/>
  <c r="J13" i="145" s="1"/>
  <c r="T25" i="122"/>
  <c r="AA23"/>
  <c r="O15" i="148" s="1"/>
  <c r="T23" i="122"/>
  <c r="T33"/>
  <c r="T29"/>
  <c r="T31"/>
  <c r="T32"/>
  <c r="AA17" i="156"/>
  <c r="O28" i="147" s="1"/>
  <c r="T17" i="156"/>
  <c r="T25" i="141"/>
  <c r="S16" i="157"/>
  <c r="AA9"/>
  <c r="J15" i="158" s="1"/>
  <c r="T9" i="157"/>
  <c r="K15" i="146"/>
  <c r="T26" i="141"/>
  <c r="T10" i="157"/>
  <c r="AA10"/>
  <c r="J17" i="158" s="1"/>
  <c r="S17" i="157"/>
  <c r="T14" i="123"/>
  <c r="J25" i="146"/>
  <c r="AA19" i="139"/>
  <c r="O13" i="144" s="1"/>
  <c r="T19" i="139"/>
  <c r="T18"/>
  <c r="T20"/>
  <c r="T22"/>
  <c r="T9" i="154"/>
  <c r="AA9"/>
  <c r="J40" i="93" s="1"/>
  <c r="S9" i="154"/>
  <c r="S11"/>
  <c r="AA11"/>
  <c r="J39" i="93" s="1"/>
  <c r="T11" i="154"/>
  <c r="S10" i="86"/>
  <c r="T14" i="154"/>
  <c r="AA14"/>
  <c r="J37" i="93" s="1"/>
  <c r="S14" i="154"/>
  <c r="S24" i="122"/>
  <c r="T10"/>
  <c r="AA10"/>
  <c r="J22" i="148" s="1"/>
  <c r="S12" i="153"/>
  <c r="AA12"/>
  <c r="J13" i="93" s="1"/>
  <c r="AA13" i="153"/>
  <c r="J12" i="93" s="1"/>
  <c r="T13" i="153"/>
  <c r="S13"/>
  <c r="S17" i="156"/>
  <c r="T13" i="139"/>
  <c r="S19"/>
  <c r="T15" i="122"/>
  <c r="T16"/>
  <c r="S17" i="142"/>
  <c r="AA9"/>
  <c r="J17" i="147" s="1"/>
  <c r="T10" i="142"/>
  <c r="T13"/>
  <c r="T9"/>
  <c r="K25" i="146"/>
  <c r="T11" i="123"/>
  <c r="T10"/>
  <c r="AA9"/>
  <c r="J20" i="120" s="1"/>
  <c r="T18" i="123"/>
  <c r="T9"/>
  <c r="T12" i="154"/>
  <c r="AA12"/>
  <c r="J42" i="93" s="1"/>
  <c r="S12" i="154"/>
  <c r="T14" i="139"/>
  <c r="AA14"/>
  <c r="AA9" i="86"/>
  <c r="J29" i="93" s="1"/>
  <c r="T9" i="86"/>
  <c r="S9"/>
  <c r="S17"/>
  <c r="AA13" i="154"/>
  <c r="J38" i="93" s="1"/>
  <c r="T13" i="154"/>
  <c r="S13"/>
  <c r="AB21" i="139"/>
  <c r="P16" i="144" s="1"/>
  <c r="T16" i="140"/>
  <c r="AA16"/>
  <c r="O15" i="145" s="1"/>
  <c r="AB30" i="122"/>
  <c r="P18" i="148" s="1"/>
  <c r="AA9" i="122"/>
  <c r="J15" i="148" s="1"/>
  <c r="T19" i="122"/>
  <c r="S23"/>
  <c r="T9"/>
  <c r="T13"/>
  <c r="T10" i="140"/>
  <c r="S16"/>
  <c r="AA10"/>
  <c r="J15" i="145" s="1"/>
  <c r="T27" i="122"/>
  <c r="AA27"/>
  <c r="O16" i="148" s="1"/>
  <c r="S27" i="122"/>
  <c r="T18"/>
  <c r="AA18"/>
  <c r="J14" i="148" s="1"/>
  <c r="S32" i="122"/>
  <c r="S20" i="141"/>
  <c r="T9" i="139"/>
  <c r="T11"/>
  <c r="T12" i="122"/>
  <c r="AA16" i="156"/>
  <c r="O27" i="147" s="1"/>
  <c r="T16" i="156"/>
  <c r="AA19"/>
  <c r="O29" i="147" s="1"/>
  <c r="T19" i="156"/>
  <c r="S19" i="142"/>
  <c r="AA11"/>
  <c r="J18" i="147" s="1"/>
  <c r="T11" i="142"/>
  <c r="G25" i="146"/>
  <c r="AA11" i="157"/>
  <c r="J16" i="158" s="1"/>
  <c r="T11" i="157"/>
  <c r="S18"/>
  <c r="T17" i="142"/>
  <c r="T18"/>
  <c r="T21"/>
  <c r="T20"/>
  <c r="T19"/>
  <c r="AB25" i="141"/>
  <c r="T9"/>
  <c r="T14"/>
  <c r="T15"/>
  <c r="AA12" i="157"/>
  <c r="J14" i="158" s="1"/>
  <c r="S19" i="157"/>
  <c r="T12"/>
  <c r="T17" i="123"/>
  <c r="J15" i="146"/>
  <c r="AA21" i="139"/>
  <c r="O16" i="144" s="1"/>
  <c r="T21" i="139"/>
  <c r="AA10" i="154"/>
  <c r="J41" i="93" s="1"/>
  <c r="T10" i="154"/>
  <c r="S10"/>
  <c r="S16" i="86"/>
  <c r="S28" i="122"/>
  <c r="T28"/>
  <c r="AA28"/>
  <c r="O17" i="148" s="1"/>
  <c r="T15" i="140"/>
  <c r="AA15"/>
  <c r="O14" i="145" s="1"/>
  <c r="T27" i="141"/>
  <c r="AA24" i="122"/>
  <c r="O22" i="148" s="1"/>
  <c r="T24" i="122"/>
  <c r="S15" i="140"/>
  <c r="AA9"/>
  <c r="J14" i="145" s="1"/>
  <c r="T9" i="140"/>
  <c r="AA17" i="122"/>
  <c r="J13" i="148" s="1"/>
  <c r="S31" i="122"/>
  <c r="T17"/>
  <c r="S18" i="156"/>
  <c r="T10" i="139"/>
  <c r="T12"/>
  <c r="T26" i="122"/>
  <c r="T30"/>
  <c r="T14"/>
  <c r="U26" i="141" l="1"/>
  <c r="T9" i="153"/>
  <c r="S14"/>
  <c r="T10"/>
  <c r="AA14"/>
  <c r="J17" i="93" s="1"/>
  <c r="T12" i="153"/>
  <c r="T14"/>
  <c r="U14" i="160"/>
  <c r="AB14"/>
  <c r="P25" i="158" s="1"/>
  <c r="U16" i="156"/>
  <c r="U26" i="123"/>
  <c r="U30"/>
  <c r="AB30"/>
  <c r="P19" i="120" s="1"/>
  <c r="AB25" i="123"/>
  <c r="P15" i="120" s="1"/>
  <c r="U25" i="123"/>
  <c r="U31"/>
  <c r="AB31"/>
  <c r="P13" i="120" s="1"/>
  <c r="U27" i="123"/>
  <c r="AB27"/>
  <c r="P22" i="120" s="1"/>
  <c r="U29" i="123"/>
  <c r="U22"/>
  <c r="U28"/>
  <c r="U23"/>
  <c r="AB23"/>
  <c r="P18" i="120" s="1"/>
  <c r="U24" i="123"/>
  <c r="U26" i="122"/>
  <c r="U18" i="156"/>
  <c r="AB18"/>
  <c r="P26" i="147" s="1"/>
  <c r="AB32" i="122"/>
  <c r="P14" i="148" s="1"/>
  <c r="U32" i="122"/>
  <c r="U27" i="141"/>
  <c r="U31" i="122"/>
  <c r="AB31"/>
  <c r="P13" i="148" s="1"/>
  <c r="U15" i="140"/>
  <c r="AB15"/>
  <c r="P14" i="145" s="1"/>
  <c r="AB18" i="157"/>
  <c r="P16" i="158" s="1"/>
  <c r="U18" i="157"/>
  <c r="AB20" i="141"/>
  <c r="U20"/>
  <c r="U16" i="140"/>
  <c r="AB16"/>
  <c r="P15" i="145" s="1"/>
  <c r="AB23" i="122"/>
  <c r="P15" i="148" s="1"/>
  <c r="U33" i="122"/>
  <c r="U23"/>
  <c r="AB17" i="142"/>
  <c r="P17" i="147" s="1"/>
  <c r="U17" i="142"/>
  <c r="U18"/>
  <c r="U21"/>
  <c r="AB19" i="139"/>
  <c r="P13" i="144" s="1"/>
  <c r="U20" i="139"/>
  <c r="U18"/>
  <c r="U19"/>
  <c r="U22"/>
  <c r="U16" i="157"/>
  <c r="AB16"/>
  <c r="P15" i="158" s="1"/>
  <c r="AB20" i="142"/>
  <c r="P15" i="147" s="1"/>
  <c r="U20" i="142"/>
  <c r="U30" i="122"/>
  <c r="U21" i="139"/>
  <c r="U29" i="122"/>
  <c r="AB19" i="157"/>
  <c r="P14" i="158" s="1"/>
  <c r="U19" i="157"/>
  <c r="U25" i="141"/>
  <c r="AB27" i="122"/>
  <c r="P16" i="148" s="1"/>
  <c r="U27" i="122"/>
  <c r="U19" i="156"/>
  <c r="U28" i="122"/>
  <c r="AB28"/>
  <c r="P17" i="148" s="1"/>
  <c r="J16" i="146"/>
  <c r="AB19" i="142"/>
  <c r="P18" i="147" s="1"/>
  <c r="U19" i="142"/>
  <c r="AB17" i="156"/>
  <c r="P28" i="147" s="1"/>
  <c r="U17" i="156"/>
  <c r="AB24" i="122"/>
  <c r="P22" i="148" s="1"/>
  <c r="U24" i="122"/>
  <c r="AB17" i="157"/>
  <c r="P17" i="158" s="1"/>
  <c r="U17" i="157"/>
  <c r="O25" i="146"/>
  <c r="O16"/>
  <c r="AB17" i="140"/>
  <c r="P13" i="145" s="1"/>
  <c r="U17" i="140"/>
  <c r="AB25" i="122"/>
  <c r="P20" i="148" s="1"/>
  <c r="U25" i="122"/>
  <c r="O15" i="146"/>
  <c r="P25"/>
  <c r="P16" l="1"/>
  <c r="P15"/>
</calcChain>
</file>

<file path=xl/sharedStrings.xml><?xml version="1.0" encoding="utf-8"?>
<sst xmlns="http://schemas.openxmlformats.org/spreadsheetml/2006/main" count="3226" uniqueCount="1500">
  <si>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</si>
  <si>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</si>
  <si>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</si>
  <si>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</si>
  <si>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</si>
  <si>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</si>
  <si>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</si>
  <si>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</si>
  <si>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</si>
  <si>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</si>
  <si>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</si>
  <si>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</si>
  <si>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</si>
  <si>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</si>
  <si>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</si>
  <si>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</si>
  <si>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</si>
  <si>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</si>
  <si>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</si>
  <si>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</si>
  <si>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</si>
  <si>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</si>
  <si>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</si>
  <si>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</si>
  <si>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</si>
  <si>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</si>
  <si>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</si>
  <si>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</si>
  <si>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</si>
  <si>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</si>
  <si>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</si>
  <si>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</si>
  <si>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</si>
  <si>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</si>
  <si>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</si>
  <si>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</si>
  <si>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</si>
  <si>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</si>
  <si>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</si>
  <si>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</si>
  <si>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</si>
  <si>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</si>
  <si>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</si>
  <si>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</si>
  <si>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</si>
  <si>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</si>
  <si>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</si>
  <si>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</si>
  <si>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</si>
  <si>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</si>
  <si>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</si>
  <si>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</si>
  <si>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</si>
  <si>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</si>
  <si>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</si>
  <si>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</si>
  <si>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</si>
  <si>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</si>
  <si>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</si>
  <si>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</si>
  <si>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</si>
  <si>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</si>
  <si>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</si>
  <si>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</si>
  <si>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</si>
  <si>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</si>
  <si>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</si>
  <si>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</si>
  <si>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</si>
  <si>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</si>
  <si>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</si>
  <si>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</si>
  <si>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</si>
  <si>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</si>
  <si>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</si>
  <si>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</si>
  <si>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</si>
  <si>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</si>
  <si>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</si>
  <si>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</si>
  <si>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</si>
  <si>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</si>
  <si>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</si>
  <si>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</si>
  <si>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</si>
  <si>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</si>
  <si>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</si>
  <si>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</si>
  <si>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</si>
  <si>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</si>
  <si>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</si>
  <si>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</si>
  <si>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</si>
  <si>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</si>
  <si>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</si>
  <si>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</si>
  <si>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</si>
  <si>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</si>
  <si>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</si>
  <si>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</si>
  <si>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</si>
  <si>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</si>
  <si>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</si>
  <si>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</si>
  <si>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</si>
  <si>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</si>
  <si>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</si>
  <si>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</si>
  <si>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</si>
  <si>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</si>
  <si>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</si>
  <si>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</si>
  <si>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</si>
  <si>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</si>
  <si>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</si>
  <si>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</si>
  <si>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</si>
  <si>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</si>
  <si>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</si>
  <si>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</si>
  <si>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</si>
  <si>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</si>
  <si>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</si>
  <si>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</si>
  <si>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</si>
  <si>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</si>
  <si>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</si>
  <si>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</si>
  <si>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</si>
  <si>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</si>
  <si>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</si>
  <si>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</si>
  <si>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</si>
  <si>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</si>
  <si>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</si>
  <si>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</si>
  <si>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</si>
  <si>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</si>
  <si>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</si>
  <si>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</si>
  <si>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</si>
  <si>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</si>
  <si>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</si>
  <si>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</si>
  <si>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</si>
  <si>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</si>
  <si>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</si>
  <si>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</si>
  <si>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</si>
  <si>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</si>
  <si>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</si>
  <si>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</si>
  <si>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</si>
  <si>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</si>
  <si>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</si>
  <si>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</si>
  <si>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</si>
  <si>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</si>
  <si>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</si>
  <si>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</si>
  <si>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</si>
  <si>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</si>
  <si>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</si>
  <si>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</si>
  <si>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</si>
  <si>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</si>
  <si>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</si>
  <si>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</si>
  <si>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</si>
  <si>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</si>
  <si>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</si>
  <si>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</si>
  <si>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</si>
  <si>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</si>
  <si>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</si>
  <si>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</si>
  <si>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</si>
  <si>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</si>
  <si>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</si>
  <si>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</si>
  <si>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</si>
  <si>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</si>
  <si>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</si>
  <si>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</si>
  <si>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</si>
  <si>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</si>
  <si>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</si>
  <si>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</si>
  <si>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</si>
  <si>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</si>
  <si>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</si>
  <si>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</si>
  <si>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</si>
  <si>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</si>
  <si>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</si>
  <si>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</si>
  <si>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</si>
  <si>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</si>
  <si>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</si>
  <si>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</si>
  <si>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</si>
  <si>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</si>
  <si>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</si>
  <si>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</si>
  <si>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</si>
  <si>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</si>
  <si>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</si>
  <si>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</si>
  <si>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</si>
  <si>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</si>
  <si>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</si>
  <si>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</si>
  <si>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</si>
  <si>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</si>
  <si>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</si>
  <si>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</si>
  <si>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</si>
  <si>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</si>
  <si>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</si>
  <si>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</si>
  <si>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</si>
  <si>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</si>
  <si>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</si>
  <si>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</si>
  <si>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</si>
  <si>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</si>
  <si>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</si>
  <si>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</si>
  <si>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</si>
  <si>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</si>
  <si>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</si>
  <si>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</si>
  <si>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</si>
  <si>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</si>
  <si>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</si>
  <si>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</si>
  <si>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</si>
  <si>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</si>
  <si>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</si>
  <si>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</si>
  <si>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</si>
  <si>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</si>
  <si>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</si>
  <si>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</si>
  <si>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</si>
  <si>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</si>
  <si>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</si>
  <si>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</si>
  <si>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</si>
  <si>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</si>
  <si>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</si>
  <si>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</si>
  <si>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</si>
  <si>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</si>
  <si>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</si>
  <si>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</si>
  <si>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</si>
  <si>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</si>
  <si>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</si>
  <si>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</si>
  <si>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</si>
  <si>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</si>
  <si>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</si>
  <si>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</si>
  <si>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</si>
  <si>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</si>
  <si>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</si>
  <si>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</si>
  <si>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</si>
  <si>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</si>
  <si>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</si>
  <si>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</si>
  <si>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</si>
  <si>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</si>
  <si>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</si>
  <si>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</si>
  <si>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</si>
  <si>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</si>
  <si>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</si>
  <si>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</si>
  <si>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</si>
  <si>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</si>
  <si>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</si>
  <si>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</si>
  <si>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</si>
  <si>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</si>
  <si>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</si>
  <si>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</si>
  <si>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</si>
  <si>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</si>
  <si>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</si>
  <si>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</si>
  <si>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</si>
  <si>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</si>
  <si>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</si>
  <si>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</si>
  <si>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</si>
  <si>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</si>
  <si>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</si>
  <si>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</si>
  <si>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</si>
  <si>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</si>
  <si>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</si>
  <si>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</si>
  <si>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</si>
  <si>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</si>
  <si>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</si>
  <si>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</si>
  <si>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</si>
  <si>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</si>
  <si>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</si>
  <si>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</si>
  <si>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</si>
  <si>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</si>
  <si>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</si>
  <si>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</si>
  <si>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</si>
  <si>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</si>
  <si>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</si>
  <si>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</si>
  <si>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</si>
  <si>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</si>
  <si>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</si>
  <si>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</si>
  <si>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</si>
  <si>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</si>
  <si>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</si>
  <si>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</si>
  <si>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</si>
  <si>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</si>
  <si>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</si>
  <si>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</si>
  <si>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</si>
  <si>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</si>
  <si>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</si>
  <si>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</si>
  <si>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</si>
  <si>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</si>
  <si>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</si>
  <si>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</si>
  <si>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</si>
  <si>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</si>
  <si>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</si>
  <si>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</si>
  <si>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</si>
  <si>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</si>
  <si>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</si>
  <si>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</si>
  <si>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</si>
  <si>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</si>
  <si>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</si>
  <si>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</si>
  <si>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</si>
  <si>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</si>
  <si>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</si>
  <si>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</si>
  <si>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</si>
  <si>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</si>
  <si>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</si>
  <si>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</si>
  <si>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</si>
  <si>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</si>
  <si>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</si>
  <si>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</si>
  <si>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</si>
  <si>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</si>
  <si>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</si>
  <si>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</si>
  <si>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</si>
  <si>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</si>
  <si>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</si>
  <si>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</si>
  <si>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</si>
  <si>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</si>
  <si>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</si>
  <si>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</si>
  <si>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</si>
  <si>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</si>
  <si>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</si>
  <si>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</si>
  <si>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</si>
  <si>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</si>
  <si>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</si>
  <si>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</si>
  <si>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</si>
  <si>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</si>
  <si>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</si>
  <si>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</si>
  <si>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</si>
  <si>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</si>
  <si>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</si>
  <si>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</si>
  <si>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</si>
  <si>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</si>
  <si>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</si>
  <si>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</si>
  <si>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</si>
  <si>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</si>
  <si>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</si>
  <si>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</si>
  <si>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</si>
  <si>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</si>
  <si>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</si>
  <si>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</si>
  <si>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</si>
  <si>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</si>
  <si>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</si>
  <si>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</si>
  <si>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</si>
  <si>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</si>
  <si>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</si>
  <si>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</si>
  <si>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</si>
  <si>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</si>
  <si>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</si>
  <si>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</si>
  <si>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</si>
  <si>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</si>
  <si>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</si>
  <si>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</si>
  <si>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</si>
  <si>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</si>
  <si>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</si>
  <si>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</si>
  <si>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</si>
  <si>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</si>
  <si>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</si>
  <si>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</si>
  <si>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</si>
  <si>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</si>
  <si>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</si>
  <si>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</si>
  <si>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</si>
  <si>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</si>
  <si>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</si>
  <si>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</si>
  <si>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</si>
  <si>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</si>
  <si>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</si>
  <si>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</si>
  <si>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</si>
  <si>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</si>
  <si>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</si>
  <si>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</si>
  <si>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</si>
  <si>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</si>
  <si>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</si>
  <si>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</si>
  <si>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</si>
  <si>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</si>
  <si>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</si>
  <si>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</si>
  <si>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</si>
  <si>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</si>
  <si>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</si>
  <si>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</si>
  <si>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</si>
  <si>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</si>
  <si>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</si>
  <si>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</si>
  <si>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</si>
  <si>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</si>
  <si>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</si>
  <si>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</si>
  <si>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</si>
  <si>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</si>
  <si>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</si>
  <si>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</si>
  <si>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</si>
  <si>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</si>
  <si>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</si>
  <si>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</si>
  <si>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</si>
  <si>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</si>
  <si>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</si>
  <si>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</si>
  <si>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</si>
  <si>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</si>
  <si>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</si>
  <si>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</si>
  <si>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</si>
  <si>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</si>
  <si>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</si>
  <si>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</si>
  <si>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</si>
  <si>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</si>
  <si>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</si>
  <si>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</si>
  <si>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</si>
  <si>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</si>
  <si>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</si>
  <si>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</si>
  <si>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</si>
  <si>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</si>
  <si>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</si>
  <si>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</si>
  <si>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</si>
  <si>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</si>
  <si>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</si>
  <si>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</si>
  <si>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</si>
  <si>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</si>
  <si>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</si>
  <si>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</si>
  <si>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</si>
  <si>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</si>
  <si>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</si>
  <si>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</si>
  <si>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</si>
  <si>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</si>
  <si>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</si>
  <si>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</si>
  <si>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</si>
  <si>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</si>
  <si>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</si>
  <si>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</si>
  <si>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</si>
  <si>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</si>
  <si>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</si>
  <si>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</si>
  <si>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</si>
  <si>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</si>
  <si>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</si>
  <si>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</si>
  <si>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</si>
  <si>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</si>
  <si>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</si>
  <si>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</si>
  <si>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</si>
  <si>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</si>
  <si>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</si>
  <si>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</si>
  <si>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</si>
  <si>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</si>
  <si>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</si>
  <si>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</si>
  <si>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</si>
  <si>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</si>
  <si>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</si>
  <si>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</si>
  <si>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</si>
  <si>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</si>
  <si>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</si>
  <si>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</si>
  <si>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</si>
  <si>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</si>
  <si>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</si>
  <si>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</si>
  <si>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</si>
  <si>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</si>
  <si>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</si>
  <si>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</si>
  <si>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</si>
  <si>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</si>
  <si>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</si>
  <si>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</si>
  <si>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</si>
  <si>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</si>
  <si>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</si>
  <si>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</si>
  <si>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</si>
  <si>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</si>
  <si>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</si>
  <si>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</si>
  <si>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</si>
  <si>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</si>
  <si>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</si>
  <si>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</si>
  <si>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</si>
  <si>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</si>
  <si>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</si>
  <si>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</si>
  <si>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</si>
  <si>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</si>
  <si>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</si>
  <si>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</si>
  <si>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</si>
  <si>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</si>
  <si>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</si>
  <si>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</si>
  <si>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</si>
  <si>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</si>
  <si>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</si>
  <si>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</si>
  <si>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</si>
  <si>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</si>
  <si>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</si>
  <si>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</si>
  <si>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</si>
  <si>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</si>
  <si>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</si>
  <si>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</si>
  <si>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</si>
  <si>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</si>
  <si>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</si>
  <si>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</si>
  <si>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</si>
  <si>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</si>
  <si>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</si>
  <si>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</si>
  <si>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</si>
  <si>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</si>
  <si>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</si>
  <si>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</si>
  <si>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</si>
  <si>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</si>
  <si>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</si>
  <si>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</si>
  <si>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</si>
  <si>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</si>
  <si>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</si>
  <si>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</si>
  <si>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</si>
  <si>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</si>
  <si>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</si>
  <si>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</si>
  <si>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</si>
  <si>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</si>
  <si>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</si>
  <si>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</si>
  <si>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</si>
  <si>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</si>
  <si>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</si>
  <si>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</si>
  <si>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</si>
  <si>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</si>
  <si>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</si>
  <si>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</si>
  <si>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</si>
  <si>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</si>
  <si>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</si>
  <si>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</si>
  <si>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</si>
  <si>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</si>
  <si>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</si>
  <si>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</si>
  <si>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</si>
  <si>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</si>
  <si>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</si>
  <si>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</si>
  <si>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</si>
  <si>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</si>
  <si>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</si>
  <si>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</si>
  <si>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</si>
  <si>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</si>
  <si>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</si>
  <si>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</si>
  <si>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</si>
  <si>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</si>
  <si>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</si>
  <si>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</si>
  <si>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</si>
  <si>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</si>
  <si>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</si>
  <si>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</si>
  <si>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</si>
  <si>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</si>
  <si>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</si>
  <si>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</si>
  <si>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</si>
  <si>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</si>
  <si>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</si>
  <si>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</si>
  <si>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</si>
  <si>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</si>
  <si>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</si>
  <si>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</si>
  <si>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</si>
  <si>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</si>
  <si>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</si>
  <si>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</si>
  <si>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</si>
  <si>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</si>
  <si>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</si>
  <si>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</si>
  <si>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</si>
  <si>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</si>
  <si>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</si>
  <si>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</si>
  <si>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</si>
  <si>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</si>
  <si>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</si>
  <si>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</si>
  <si>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</si>
  <si>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</si>
  <si>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</si>
  <si>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</si>
  <si>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</si>
  <si>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</si>
  <si>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</si>
  <si>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</si>
  <si>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</si>
  <si>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</si>
  <si>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</si>
  <si>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</si>
  <si>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</si>
  <si>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</si>
  <si>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</si>
  <si>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</si>
  <si>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</si>
  <si>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</si>
  <si>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</si>
  <si>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</si>
  <si>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</si>
  <si>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</si>
  <si>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</si>
  <si>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</si>
  <si>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</si>
  <si>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</si>
  <si>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</si>
  <si>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</si>
  <si>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</si>
  <si>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</si>
  <si>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</si>
  <si>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</si>
  <si>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</si>
  <si>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</si>
  <si>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</si>
  <si>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</si>
  <si>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</si>
  <si>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</si>
  <si>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</si>
  <si>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</si>
  <si>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</si>
  <si>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</si>
  <si>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</si>
  <si>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</si>
  <si>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</si>
  <si>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</si>
  <si>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</si>
  <si>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</si>
  <si>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</si>
  <si>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</si>
  <si>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</si>
  <si>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</si>
  <si>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</si>
  <si>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</si>
  <si>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</si>
  <si>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</si>
  <si>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</si>
  <si>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</si>
  <si>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</si>
  <si>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</si>
  <si>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</si>
  <si>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</si>
  <si>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</si>
  <si>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</si>
  <si>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</si>
  <si>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</si>
  <si>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</si>
  <si>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</si>
  <si>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</si>
  <si>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</si>
  <si>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</si>
  <si>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</si>
  <si>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</si>
  <si>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</si>
  <si>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</si>
  <si>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</si>
  <si>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</si>
  <si>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</si>
  <si>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</si>
  <si>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</si>
  <si>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</si>
  <si>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</si>
  <si>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</si>
  <si>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</si>
  <si>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</si>
  <si>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</si>
  <si>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</si>
  <si>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</si>
  <si>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</si>
  <si>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</si>
  <si>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</si>
  <si>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</si>
  <si>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</si>
  <si>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</si>
  <si>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</si>
  <si>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</si>
  <si>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</si>
  <si>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</si>
  <si>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</si>
  <si>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</si>
  <si>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</si>
  <si>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</si>
  <si>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</si>
  <si>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</si>
  <si>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</si>
  <si>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</si>
  <si>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</si>
  <si>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</si>
  <si>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</si>
  <si>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</si>
  <si>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</si>
  <si>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</si>
  <si>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</si>
  <si>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</si>
  <si>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</si>
  <si>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</si>
  <si>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</si>
  <si>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</si>
  <si>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</si>
  <si>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</si>
  <si>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</si>
  <si>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</si>
  <si>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</si>
  <si>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</si>
  <si>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</si>
  <si>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</si>
  <si>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</si>
  <si>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</si>
  <si>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</si>
  <si>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</si>
  <si>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</si>
  <si>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</si>
  <si>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</si>
  <si>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</si>
  <si>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</si>
  <si>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</si>
  <si>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</si>
  <si>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</si>
  <si>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</si>
  <si>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</si>
  <si>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</si>
  <si>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</si>
  <si>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</si>
  <si>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</si>
  <si>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</si>
  <si>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</si>
  <si>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</si>
  <si>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</si>
  <si>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</si>
  <si>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</si>
  <si>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</si>
  <si>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</si>
  <si>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</si>
  <si>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</si>
  <si>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</si>
  <si>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</si>
  <si>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</si>
  <si>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</si>
  <si>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</si>
  <si>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</si>
  <si>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</si>
  <si>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</si>
  <si>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</si>
  <si>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</si>
  <si>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</si>
  <si>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</si>
  <si>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</si>
  <si>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</si>
  <si>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</si>
  <si>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</si>
  <si>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</si>
  <si>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</si>
  <si>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</si>
  <si>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</si>
  <si>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</si>
  <si>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</si>
  <si>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</si>
  <si>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</si>
  <si>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</si>
  <si>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</si>
  <si>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</si>
  <si>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</si>
  <si>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</si>
  <si>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</si>
  <si>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</si>
  <si>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</si>
  <si>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</si>
  <si>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</si>
  <si>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</si>
  <si>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</si>
  <si>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</si>
  <si>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</si>
  <si>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</si>
  <si>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</si>
  <si>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</si>
  <si>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</si>
  <si>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</si>
  <si>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</si>
  <si>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</si>
  <si>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</si>
  <si>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</si>
  <si>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</si>
  <si>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</si>
  <si>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</si>
  <si>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</si>
  <si>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</si>
  <si>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</si>
  <si>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</si>
  <si>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</si>
  <si>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</si>
  <si>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</si>
  <si>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</si>
  <si>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</si>
  <si>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</si>
  <si>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</si>
  <si>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</si>
  <si>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</si>
  <si>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</si>
  <si>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</si>
  <si>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</si>
  <si>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</si>
  <si>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</si>
  <si>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</si>
  <si>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</si>
  <si>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</si>
  <si>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</si>
  <si>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</si>
  <si>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</si>
  <si>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</si>
  <si>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</si>
  <si>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</si>
  <si>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</si>
  <si>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</si>
  <si>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</si>
  <si>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</si>
  <si>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</si>
  <si>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</si>
  <si>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</si>
  <si>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</si>
  <si>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</si>
  <si>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</si>
  <si>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</si>
  <si>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</si>
  <si>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</si>
  <si>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</si>
  <si>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</si>
  <si>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</si>
  <si>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</si>
  <si>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</si>
  <si>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</si>
  <si>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</si>
  <si>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</si>
  <si>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</si>
  <si>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</si>
  <si>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</si>
  <si>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</si>
  <si>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</si>
  <si>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</si>
  <si>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</si>
  <si>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</si>
  <si>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</si>
  <si>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</si>
  <si>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</si>
  <si>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</si>
  <si>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</si>
  <si>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</si>
  <si>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</si>
  <si>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</si>
  <si>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</si>
  <si>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</si>
  <si>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</si>
  <si>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</si>
  <si>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</si>
  <si>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</si>
  <si>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</si>
  <si>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</si>
  <si>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</si>
  <si>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</si>
  <si>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</si>
  <si>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</si>
  <si>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</si>
  <si>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</si>
  <si>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</si>
  <si>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</si>
  <si>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</si>
  <si>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</si>
  <si>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</si>
  <si>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</si>
  <si>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</si>
  <si>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</si>
  <si>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</si>
  <si>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</si>
  <si>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</si>
  <si>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</si>
  <si>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</si>
  <si>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</si>
  <si>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</si>
  <si>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</si>
  <si>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</si>
  <si>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</si>
  <si>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</si>
  <si>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</si>
  <si>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</si>
  <si>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</si>
  <si>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</si>
  <si>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</si>
  <si>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</si>
  <si>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</si>
  <si>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</si>
  <si>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</si>
  <si>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</si>
  <si>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</si>
  <si>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</si>
  <si>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</si>
  <si>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</si>
  <si>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</si>
  <si>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</si>
  <si>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</si>
  <si>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</si>
  <si>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</si>
  <si>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</si>
  <si>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</si>
  <si>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</si>
  <si>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</si>
  <si>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</si>
  <si>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</si>
  <si>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</si>
  <si>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</si>
  <si>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</si>
  <si>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</si>
  <si>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</si>
  <si>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</si>
  <si>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</si>
  <si>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</si>
  <si>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</si>
  <si>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</si>
  <si>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</si>
  <si>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</si>
  <si>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</si>
  <si>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</si>
  <si>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</si>
  <si>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</si>
  <si>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</si>
  <si>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</si>
  <si>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</si>
  <si>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</si>
  <si>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</si>
  <si>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</si>
  <si>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</si>
  <si>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</si>
  <si>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</si>
  <si>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</si>
  <si>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</si>
  <si>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</si>
  <si>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</si>
  <si>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</si>
  <si>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</si>
  <si>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</si>
  <si>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</si>
  <si>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</si>
  <si>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</si>
  <si>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</si>
  <si>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</si>
  <si>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</si>
  <si>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</si>
  <si>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</si>
  <si>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</si>
  <si>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</si>
  <si>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</si>
  <si>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</si>
  <si>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</si>
  <si>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</si>
  <si>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</si>
  <si>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</si>
  <si>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</si>
  <si>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</si>
  <si>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</si>
  <si>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</si>
  <si>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</si>
  <si>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</si>
  <si>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</si>
  <si>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</si>
  <si>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</si>
  <si>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</si>
  <si>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</si>
  <si>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</si>
  <si>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</si>
  <si>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</si>
  <si>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</si>
  <si>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</si>
  <si>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</si>
  <si>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</si>
  <si>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</si>
  <si>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</si>
  <si>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</si>
  <si>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</si>
  <si>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</si>
  <si>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</si>
  <si>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</si>
  <si>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</si>
  <si>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</si>
  <si>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</si>
  <si>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</si>
  <si>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</si>
  <si>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</si>
  <si>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</si>
  <si>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</si>
  <si>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</si>
  <si>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</si>
  <si>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</si>
  <si>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</si>
  <si>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</si>
  <si>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</si>
  <si>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</si>
  <si>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</si>
  <si>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</si>
  <si>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</si>
  <si>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</si>
  <si>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</si>
  <si>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</si>
  <si>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</si>
  <si>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</si>
  <si>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</si>
  <si>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</si>
  <si>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</si>
  <si>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</si>
  <si>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</si>
  <si>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</si>
  <si>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</si>
  <si>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</si>
  <si>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</si>
  <si>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</si>
  <si>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</si>
  <si>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</si>
  <si>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</si>
  <si>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</si>
  <si>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</si>
  <si>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</si>
  <si>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</si>
  <si>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</si>
  <si>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</si>
  <si>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</si>
  <si>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</si>
  <si>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</si>
  <si>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</si>
  <si>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</si>
  <si>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</si>
  <si>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</si>
  <si>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</si>
  <si>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</si>
  <si>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</si>
  <si>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</si>
  <si>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</si>
  <si>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</si>
  <si>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</si>
  <si>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</si>
  <si>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</si>
  <si>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</si>
  <si>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</si>
  <si>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</si>
  <si>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</si>
  <si>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</si>
  <si>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</si>
  <si>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</si>
  <si>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</si>
  <si>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</si>
  <si>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</si>
  <si>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</si>
  <si>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</si>
  <si>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</si>
  <si>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</si>
  <si>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</si>
  <si>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</si>
  <si>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</si>
  <si>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</si>
  <si>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</si>
  <si>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</si>
  <si>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</si>
  <si>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</si>
  <si>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</si>
  <si>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</si>
  <si>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</si>
  <si>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</si>
  <si>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</si>
  <si>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</si>
  <si>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</si>
  <si>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</si>
  <si>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</si>
  <si>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</si>
  <si>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</si>
  <si>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</si>
  <si>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</si>
  <si>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</si>
  <si>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</si>
  <si>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</si>
  <si>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</si>
  <si>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</si>
  <si>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</si>
  <si>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</si>
  <si>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</si>
  <si>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</si>
  <si>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</si>
  <si>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</si>
  <si>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</si>
  <si>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</si>
  <si>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</si>
  <si>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</si>
  <si>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</si>
  <si>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</si>
  <si>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</si>
  <si>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</si>
  <si>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</si>
  <si>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</si>
  <si>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</si>
  <si>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</si>
  <si>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</si>
  <si>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</si>
  <si>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</si>
  <si>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</si>
  <si>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</si>
  <si>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</si>
  <si>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</si>
  <si>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</si>
  <si>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</si>
  <si>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</si>
  <si>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</si>
  <si>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</si>
  <si>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</si>
  <si>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</si>
  <si>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</si>
  <si>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</si>
  <si>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</si>
  <si>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</si>
  <si>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</si>
  <si>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</si>
  <si>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</si>
  <si>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</si>
  <si>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</si>
  <si>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</si>
  <si>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</si>
  <si>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</si>
  <si>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</si>
  <si>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</si>
  <si>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</si>
  <si>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</si>
  <si>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</si>
  <si>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</si>
  <si>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</si>
  <si>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</si>
  <si>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</si>
  <si>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</si>
  <si>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</si>
  <si>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</si>
  <si>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</si>
  <si>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</si>
  <si>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</si>
  <si>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</si>
  <si>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</si>
  <si>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</si>
  <si>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</si>
  <si>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</si>
  <si>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</si>
  <si>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</si>
  <si>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</si>
  <si>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</si>
  <si>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</si>
  <si>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</si>
  <si>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</si>
  <si>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</si>
  <si>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</si>
  <si>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</si>
  <si>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</si>
  <si>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</si>
  <si>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</si>
  <si>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</si>
  <si>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</si>
  <si>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</si>
  <si>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</si>
  <si>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</si>
  <si>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Šimáková Aneta</t>
  </si>
  <si>
    <t>Králová Karin</t>
  </si>
  <si>
    <t>Šimáková Veronika</t>
  </si>
  <si>
    <t>Houdová Linda</t>
  </si>
  <si>
    <t>Korytová Ludmila</t>
  </si>
  <si>
    <t>Výchozí známka</t>
  </si>
  <si>
    <t>Kutišová Tereza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</si>
  <si>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</si>
  <si>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</si>
  <si>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</si>
  <si>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</si>
  <si>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</si>
  <si>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</si>
  <si>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</si>
  <si>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</si>
  <si>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</si>
  <si>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</si>
  <si>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</si>
  <si>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</si>
  <si>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</si>
  <si>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</si>
  <si>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</si>
  <si>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</si>
  <si>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</si>
  <si>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</si>
  <si>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</si>
  <si>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</si>
  <si>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</si>
  <si>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</si>
  <si>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</si>
  <si>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</si>
  <si>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</si>
  <si>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</si>
  <si>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</si>
  <si>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</si>
  <si>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</si>
  <si>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</si>
  <si>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</si>
  <si>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</si>
  <si>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Deimová Anna</t>
  </si>
  <si>
    <t>Tichá Natálie</t>
  </si>
  <si>
    <t>Kloubková</t>
  </si>
  <si>
    <t>Pečiková</t>
  </si>
  <si>
    <t>Ester</t>
  </si>
  <si>
    <t>Zlata</t>
  </si>
  <si>
    <t>Lorencová</t>
  </si>
  <si>
    <t>Féherova</t>
  </si>
  <si>
    <t>Sofia</t>
  </si>
  <si>
    <t>Dita</t>
  </si>
  <si>
    <t>Darja</t>
  </si>
  <si>
    <t>Ilona</t>
  </si>
  <si>
    <t>Kozlíková</t>
  </si>
  <si>
    <t>Kofrorňová</t>
  </si>
  <si>
    <t>Poláková</t>
  </si>
  <si>
    <t>Leontýna</t>
  </si>
  <si>
    <t>Hosová</t>
  </si>
  <si>
    <t>Stella</t>
  </si>
  <si>
    <t>Fotevová</t>
  </si>
  <si>
    <t>Valerie</t>
  </si>
  <si>
    <t>Gutová</t>
  </si>
  <si>
    <t>Krystína</t>
  </si>
  <si>
    <t>Pribilincová</t>
  </si>
  <si>
    <t>Krulišová</t>
  </si>
  <si>
    <t>Klempířová</t>
  </si>
  <si>
    <t>Kouřilová</t>
  </si>
  <si>
    <t>Anastasia</t>
  </si>
  <si>
    <t>Janiak</t>
  </si>
  <si>
    <t>Vaculová</t>
  </si>
  <si>
    <t>Lněničková</t>
  </si>
  <si>
    <t>Rybková</t>
  </si>
  <si>
    <t>Bulantová</t>
  </si>
  <si>
    <t>Schvarczová</t>
  </si>
  <si>
    <t>Vinická</t>
  </si>
  <si>
    <t>Zlakowska</t>
  </si>
  <si>
    <t>Rozalia</t>
  </si>
  <si>
    <t>Kvaková</t>
  </si>
  <si>
    <t>Frants</t>
  </si>
  <si>
    <t>Kasimira</t>
  </si>
  <si>
    <t>Stefanie</t>
  </si>
  <si>
    <t>Zofia</t>
  </si>
  <si>
    <t>Polanková</t>
  </si>
  <si>
    <t>Balatková</t>
  </si>
  <si>
    <t>Daria</t>
  </si>
  <si>
    <t>Vanessa</t>
  </si>
  <si>
    <t>Jevgenija</t>
  </si>
  <si>
    <t>Alina</t>
  </si>
  <si>
    <t>Adela</t>
  </si>
  <si>
    <t>Emma</t>
  </si>
  <si>
    <t>Hoffmannová</t>
  </si>
  <si>
    <t>Klatka</t>
  </si>
  <si>
    <t>Barbara</t>
  </si>
  <si>
    <t>Schulze</t>
  </si>
  <si>
    <t>Sophia</t>
  </si>
  <si>
    <t>Švancerová</t>
  </si>
  <si>
    <t>Vanesa</t>
  </si>
  <si>
    <t>Pietrzykowska</t>
  </si>
  <si>
    <t>Rauh</t>
  </si>
  <si>
    <t>Elea</t>
  </si>
  <si>
    <t>Rajch</t>
  </si>
  <si>
    <t>Zikmundová</t>
  </si>
  <si>
    <t>Battel</t>
  </si>
  <si>
    <t>Alica</t>
  </si>
  <si>
    <t>Anežka</t>
  </si>
  <si>
    <t>Hechtfischer</t>
  </si>
  <si>
    <t>Annika</t>
  </si>
  <si>
    <t>Magdalena</t>
  </si>
  <si>
    <t>Johanka</t>
  </si>
  <si>
    <t>Anicia</t>
  </si>
  <si>
    <t>Clara</t>
  </si>
  <si>
    <t>Elisabeth</t>
  </si>
  <si>
    <t>Mocná</t>
  </si>
  <si>
    <t>Juliána</t>
  </si>
  <si>
    <t>Witting</t>
  </si>
  <si>
    <t>Jayme</t>
  </si>
  <si>
    <t>Hojková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</si>
  <si>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</si>
  <si>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</si>
  <si>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</si>
  <si>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</si>
  <si>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</si>
  <si>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</si>
  <si>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</si>
  <si>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</si>
  <si>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</si>
  <si>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</si>
  <si>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</si>
  <si>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</si>
  <si>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</si>
  <si>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</si>
  <si>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</si>
  <si>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Zahradníková Viktorie</t>
  </si>
  <si>
    <t>Pintová Andrea</t>
  </si>
  <si>
    <t>Řezníková Amélie Jana</t>
  </si>
  <si>
    <t>Filipová Eliška</t>
  </si>
  <si>
    <t xml:space="preserve">SKMG Máj České Budějovice </t>
  </si>
  <si>
    <t>Permedlová Nikola</t>
  </si>
  <si>
    <t>Blažková Nikola</t>
  </si>
  <si>
    <t>Říhová Karolína</t>
  </si>
  <si>
    <t>Hadačová Vanda</t>
  </si>
  <si>
    <t>Kortánová Karolína</t>
  </si>
  <si>
    <t>Benešová Tereza</t>
  </si>
  <si>
    <t>Harazinová Kateřina</t>
  </si>
  <si>
    <t>Fořtová Denisa</t>
  </si>
  <si>
    <t>Cuřínová Denisa</t>
  </si>
  <si>
    <t>GSK Tábor</t>
  </si>
  <si>
    <t>10.kategorie - Dorostenky, ročník 2002 a starší</t>
  </si>
  <si>
    <t>4.kategorie - Naděje mladší, ročník 2009</t>
  </si>
  <si>
    <t>5.kategorie - Naděje mladší, ročník 2008</t>
  </si>
  <si>
    <t>6.kategorie - Naděje starší, ročník 2006-2007</t>
  </si>
  <si>
    <t>7.kategorie - Kadetky mladší, ročník 2006-2007</t>
  </si>
  <si>
    <t>8.kategorie - Kadetky starší, ročník 2003-2005</t>
  </si>
  <si>
    <t>9.kategorie . Juniorky, ročník 2003-2005</t>
  </si>
  <si>
    <t>10.kategorie - Dorostenky, ročník 2002 s strarší</t>
  </si>
  <si>
    <t>11.kategorie - Seniorky, ročník 2002 a starší</t>
  </si>
  <si>
    <t>3a kategorie - Naděje nejmladší, ročník 2010</t>
  </si>
  <si>
    <t>3b kategorie - Naděje nejmladší, ročník 2010</t>
  </si>
  <si>
    <t>3A</t>
  </si>
  <si>
    <t>3B</t>
  </si>
  <si>
    <t>MG TJ Jiskra Humpolec</t>
  </si>
  <si>
    <t>Fuková Emma</t>
  </si>
  <si>
    <t>Míková Teodora</t>
  </si>
  <si>
    <t>Tučková Justýna</t>
  </si>
  <si>
    <t>Strupková Sára</t>
  </si>
  <si>
    <t>Bauerová Anna</t>
  </si>
  <si>
    <t>Lopes De Mendonca Elisa</t>
  </si>
  <si>
    <t>TJ Sokol Bernartice</t>
  </si>
  <si>
    <t>Procházková Beata</t>
  </si>
  <si>
    <t>Berchová Adina</t>
  </si>
  <si>
    <t>Tomandlová Marie</t>
  </si>
  <si>
    <t>Škochová Adéla</t>
  </si>
  <si>
    <t>Kratochvílová Monika</t>
  </si>
  <si>
    <t>Pravdová Jitka</t>
  </si>
  <si>
    <t>Jiráková Anika</t>
  </si>
  <si>
    <t>Bromová Karolína</t>
  </si>
  <si>
    <t>Pindurová Eliška</t>
  </si>
  <si>
    <t>Gallinová Anna</t>
  </si>
  <si>
    <t>Kruťková Laura</t>
  </si>
  <si>
    <t>Fedáková Johana</t>
  </si>
  <si>
    <t>Škaroupková Veronika</t>
  </si>
  <si>
    <t>Hančlová Veronika</t>
  </si>
  <si>
    <t>Špirochová Tereza</t>
  </si>
  <si>
    <t>Lacinová Andrea</t>
  </si>
  <si>
    <t>Míková Eliška</t>
  </si>
  <si>
    <t>Ketnerová Natali</t>
  </si>
  <si>
    <t>Kuchtová Tereza</t>
  </si>
  <si>
    <t>Volfová Viktorie</t>
  </si>
  <si>
    <t>Jiráková Kateřina</t>
  </si>
  <si>
    <t>Škodová Anita</t>
  </si>
  <si>
    <t>Návarová Adéla</t>
  </si>
  <si>
    <t>Churanová Amélie</t>
  </si>
  <si>
    <t>Hanusová Kateřina</t>
  </si>
  <si>
    <t>Kadlecová Andrea</t>
  </si>
  <si>
    <t>Pouzarová Leona</t>
  </si>
  <si>
    <t>Procházková Kristina</t>
  </si>
  <si>
    <t>Poulíčková Gabriela</t>
  </si>
  <si>
    <t>Vacková Kateřina</t>
  </si>
  <si>
    <t>Bendová Barbora</t>
  </si>
  <si>
    <t>Petříková Valentýna</t>
  </si>
  <si>
    <t>Němcová Aneta</t>
  </si>
  <si>
    <t>Machalová Eliška</t>
  </si>
  <si>
    <t>Čechová Martina</t>
  </si>
  <si>
    <t>Spálenková Ella</t>
  </si>
  <si>
    <t>Petriková Nikola</t>
  </si>
  <si>
    <t>Radilová Anna</t>
  </si>
  <si>
    <t>Komendová Nikola</t>
  </si>
  <si>
    <t>Podlahová Adéla</t>
  </si>
  <si>
    <t>Nezbedová Natali</t>
  </si>
  <si>
    <t>Majerová Karolína</t>
  </si>
  <si>
    <t>Havlíková Karolína</t>
  </si>
  <si>
    <t>Petržílková Klára</t>
  </si>
  <si>
    <t>1 kategorie - Přípravka A, ročník 2012 a mladší</t>
  </si>
  <si>
    <t>2 kategorie - Přípravka B, ročník 2011</t>
  </si>
  <si>
    <t>3a</t>
  </si>
  <si>
    <t>3b</t>
  </si>
  <si>
    <t>3A kategorie - Naděje nejmladší, ročník 2010</t>
  </si>
  <si>
    <t>3Bkategorie - Naděje nejmladší, ročník 2010</t>
  </si>
  <si>
    <t>6.kategorie - Naděje starší, ročník 2006 - 2007</t>
  </si>
  <si>
    <t>7.kategorie - Kadetky mladší, ročník 2006 - 2007</t>
  </si>
  <si>
    <t>8.kategorie - Kadetky starší, ročník 2003 - 2004</t>
  </si>
  <si>
    <t>9.kategorie - Juniorky, ročník 2003 - 2005</t>
  </si>
  <si>
    <t>1.kategorie, Přípravka A, ročník 2012 a mladší</t>
  </si>
  <si>
    <t>2.kategorie -Přípravka B, ročník 2011</t>
  </si>
  <si>
    <t>2.kategorie, Přípravka B, ročník 2011</t>
  </si>
  <si>
    <t>3a kategorie, naděje nejmladší, ročník 2010</t>
  </si>
  <si>
    <t>4. závod 27. ročníku Jihočeské ligy 2018</t>
  </si>
  <si>
    <t>31.března</t>
  </si>
  <si>
    <t>31. března 2018</t>
  </si>
  <si>
    <t>8.kategorie, Kadetky starší, ročník 2003 - 2005</t>
  </si>
  <si>
    <t>4. závod 27. ročníku Jihočeské ligy</t>
  </si>
  <si>
    <t>8.kategorie - Kadetky starší, ročník 2003 - 2005</t>
  </si>
  <si>
    <t>Nováková Agáta</t>
  </si>
  <si>
    <t>švih</t>
  </si>
  <si>
    <t>obruč</t>
  </si>
  <si>
    <t>kužele</t>
  </si>
  <si>
    <t>míč</t>
  </si>
  <si>
    <t>stuha</t>
  </si>
  <si>
    <t>MÍČ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</si>
</sst>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0\ _K_č_-;\-* #,##0.000\ _K_č_-;_-* &quot;-&quot;??\ _K_č_-;_-@_-"/>
  </numFmts>
  <fonts count="5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7111117893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43" fontId="2" fillId="0" borderId="0" applyFont="0" applyFill="0" applyBorder="0" applyAlignment="0" applyProtection="0"/>
  </cellStyleXfs>
  <cellXfs count="541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24" borderId="14" xfId="0" applyNumberFormat="1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1" fontId="3" fillId="25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33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/>
    <xf numFmtId="0" fontId="38" fillId="0" borderId="29" xfId="0" applyFont="1" applyBorder="1"/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9" fillId="0" borderId="0" xfId="0" applyFont="1"/>
    <xf numFmtId="164" fontId="40" fillId="0" borderId="33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5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/>
    <xf numFmtId="0" fontId="40" fillId="0" borderId="23" xfId="0" applyFont="1" applyBorder="1" applyAlignment="1">
      <alignment horizontal="center"/>
    </xf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/>
    <xf numFmtId="0" fontId="39" fillId="0" borderId="29" xfId="0" applyFont="1" applyBorder="1" applyAlignment="1">
      <alignment horizontal="center"/>
    </xf>
    <xf numFmtId="0" fontId="39" fillId="0" borderId="30" xfId="0" applyFont="1" applyBorder="1"/>
    <xf numFmtId="0" fontId="40" fillId="0" borderId="1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0" fillId="0" borderId="31" xfId="0" applyFont="1" applyBorder="1"/>
    <xf numFmtId="0" fontId="40" fillId="0" borderId="27" xfId="0" applyFont="1" applyBorder="1" applyAlignment="1">
      <alignment horizontal="center"/>
    </xf>
    <xf numFmtId="0" fontId="40" fillId="0" borderId="28" xfId="0" applyFont="1" applyBorder="1"/>
    <xf numFmtId="0" fontId="40" fillId="0" borderId="29" xfId="0" applyFont="1" applyBorder="1" applyAlignment="1">
      <alignment horizontal="center"/>
    </xf>
    <xf numFmtId="0" fontId="40" fillId="0" borderId="30" xfId="0" applyFont="1" applyBorder="1"/>
    <xf numFmtId="0" fontId="40" fillId="0" borderId="3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39" fillId="0" borderId="0" xfId="0" applyFont="1"/>
    <xf numFmtId="0" fontId="40" fillId="0" borderId="35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164" fontId="40" fillId="0" borderId="38" xfId="0" applyNumberFormat="1" applyFont="1" applyBorder="1" applyAlignment="1">
      <alignment horizontal="center"/>
    </xf>
    <xf numFmtId="0" fontId="41" fillId="0" borderId="0" xfId="0" applyFont="1"/>
    <xf numFmtId="0" fontId="40" fillId="0" borderId="3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2" fontId="40" fillId="0" borderId="40" xfId="0" applyNumberFormat="1" applyFont="1" applyBorder="1" applyAlignment="1">
      <alignment horizontal="center"/>
    </xf>
    <xf numFmtId="2" fontId="40" fillId="0" borderId="37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164" fontId="40" fillId="0" borderId="42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0" fillId="0" borderId="19" xfId="0" applyFill="1" applyBorder="1"/>
    <xf numFmtId="0" fontId="6" fillId="0" borderId="44" xfId="0" applyFont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0" fillId="0" borderId="47" xfId="0" applyBorder="1"/>
    <xf numFmtId="0" fontId="0" fillId="0" borderId="33" xfId="0" applyBorder="1"/>
    <xf numFmtId="0" fontId="0" fillId="0" borderId="38" xfId="0" applyBorder="1"/>
    <xf numFmtId="0" fontId="0" fillId="0" borderId="48" xfId="0" applyBorder="1"/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5" xfId="0" applyFont="1" applyFill="1" applyBorder="1"/>
    <xf numFmtId="0" fontId="6" fillId="0" borderId="49" xfId="0" applyFont="1" applyBorder="1"/>
    <xf numFmtId="1" fontId="5" fillId="0" borderId="42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vertical="center"/>
    </xf>
    <xf numFmtId="1" fontId="5" fillId="0" borderId="38" xfId="0" applyNumberFormat="1" applyFont="1" applyBorder="1" applyAlignment="1">
      <alignment vertical="center"/>
    </xf>
    <xf numFmtId="0" fontId="6" fillId="0" borderId="33" xfId="0" applyFont="1" applyFill="1" applyBorder="1"/>
    <xf numFmtId="0" fontId="6" fillId="0" borderId="38" xfId="0" applyFont="1" applyFill="1" applyBorder="1"/>
    <xf numFmtId="0" fontId="6" fillId="0" borderId="34" xfId="0" applyFont="1" applyBorder="1"/>
    <xf numFmtId="0" fontId="7" fillId="0" borderId="50" xfId="0" applyFont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0" fontId="6" fillId="0" borderId="43" xfId="0" applyFont="1" applyFill="1" applyBorder="1"/>
    <xf numFmtId="0" fontId="6" fillId="0" borderId="52" xfId="0" applyFont="1" applyFill="1" applyBorder="1"/>
    <xf numFmtId="0" fontId="6" fillId="0" borderId="51" xfId="0" applyFont="1" applyFill="1" applyBorder="1"/>
    <xf numFmtId="0" fontId="6" fillId="0" borderId="53" xfId="0" applyFont="1" applyBorder="1"/>
    <xf numFmtId="0" fontId="6" fillId="0" borderId="54" xfId="0" applyFont="1" applyBorder="1"/>
    <xf numFmtId="0" fontId="6" fillId="0" borderId="41" xfId="0" applyFont="1" applyFill="1" applyBorder="1"/>
    <xf numFmtId="0" fontId="6" fillId="0" borderId="55" xfId="0" applyFont="1" applyBorder="1"/>
    <xf numFmtId="0" fontId="6" fillId="0" borderId="42" xfId="0" applyFont="1" applyFill="1" applyBorder="1"/>
    <xf numFmtId="0" fontId="6" fillId="0" borderId="56" xfId="0" applyFont="1" applyBorder="1"/>
    <xf numFmtId="0" fontId="46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1" fillId="29" borderId="0" xfId="0" applyFont="1" applyFill="1" applyAlignment="1">
      <alignment horizontal="left"/>
    </xf>
    <xf numFmtId="0" fontId="31" fillId="29" borderId="0" xfId="0" applyFont="1" applyFill="1"/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31" fillId="26" borderId="0" xfId="0" applyFont="1" applyFill="1" applyAlignment="1">
      <alignment horizontal="left"/>
    </xf>
    <xf numFmtId="0" fontId="31" fillId="26" borderId="0" xfId="0" applyFont="1" applyFill="1"/>
    <xf numFmtId="1" fontId="3" fillId="0" borderId="4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1" fontId="5" fillId="0" borderId="57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vertical="center"/>
    </xf>
    <xf numFmtId="1" fontId="5" fillId="0" borderId="36" xfId="0" applyNumberFormat="1" applyFont="1" applyBorder="1" applyAlignment="1">
      <alignment vertical="center"/>
    </xf>
    <xf numFmtId="0" fontId="6" fillId="0" borderId="32" xfId="0" applyFont="1" applyFill="1" applyBorder="1"/>
    <xf numFmtId="0" fontId="6" fillId="0" borderId="36" xfId="0" applyFont="1" applyFill="1" applyBorder="1"/>
    <xf numFmtId="0" fontId="6" fillId="0" borderId="58" xfId="0" applyFont="1" applyBorder="1"/>
    <xf numFmtId="1" fontId="3" fillId="0" borderId="59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0" fontId="40" fillId="0" borderId="41" xfId="0" applyFont="1" applyBorder="1"/>
    <xf numFmtId="0" fontId="40" fillId="0" borderId="34" xfId="0" applyFont="1" applyBorder="1" applyAlignment="1">
      <alignment horizontal="center"/>
    </xf>
    <xf numFmtId="0" fontId="40" fillId="0" borderId="42" xfId="0" applyFont="1" applyBorder="1"/>
    <xf numFmtId="0" fontId="40" fillId="0" borderId="33" xfId="0" applyFont="1" applyBorder="1" applyAlignment="1">
      <alignment horizontal="center"/>
    </xf>
    <xf numFmtId="0" fontId="40" fillId="0" borderId="38" xfId="0" applyFont="1" applyBorder="1"/>
    <xf numFmtId="0" fontId="40" fillId="0" borderId="43" xfId="0" applyFont="1" applyBorder="1" applyAlignment="1">
      <alignment horizontal="center"/>
    </xf>
    <xf numFmtId="0" fontId="40" fillId="0" borderId="52" xfId="0" applyFont="1" applyBorder="1"/>
    <xf numFmtId="164" fontId="40" fillId="0" borderId="43" xfId="0" applyNumberFormat="1" applyFont="1" applyBorder="1" applyAlignment="1">
      <alignment horizontal="center"/>
    </xf>
    <xf numFmtId="2" fontId="40" fillId="0" borderId="43" xfId="0" applyNumberFormat="1" applyFont="1" applyBorder="1" applyAlignment="1">
      <alignment horizontal="center"/>
    </xf>
    <xf numFmtId="164" fontId="40" fillId="0" borderId="52" xfId="0" applyNumberFormat="1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1" xfId="0" applyFont="1" applyBorder="1"/>
    <xf numFmtId="164" fontId="40" fillId="0" borderId="51" xfId="0" applyNumberFormat="1" applyFont="1" applyBorder="1" applyAlignment="1">
      <alignment horizontal="center"/>
    </xf>
    <xf numFmtId="0" fontId="46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8" fillId="0" borderId="0" xfId="0" applyFont="1"/>
    <xf numFmtId="0" fontId="6" fillId="0" borderId="60" xfId="0" applyFont="1" applyFill="1" applyBorder="1"/>
    <xf numFmtId="0" fontId="6" fillId="0" borderId="19" xfId="0" applyFont="1" applyFill="1" applyBorder="1"/>
    <xf numFmtId="0" fontId="6" fillId="0" borderId="47" xfId="0" applyFont="1" applyFill="1" applyBorder="1"/>
    <xf numFmtId="2" fontId="40" fillId="0" borderId="35" xfId="0" applyNumberFormat="1" applyFont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164" fontId="5" fillId="31" borderId="55" xfId="0" applyNumberFormat="1" applyFont="1" applyFill="1" applyBorder="1" applyAlignment="1">
      <alignment horizontal="center" vertical="center"/>
    </xf>
    <xf numFmtId="2" fontId="3" fillId="29" borderId="62" xfId="0" applyNumberFormat="1" applyFont="1" applyFill="1" applyBorder="1" applyAlignment="1">
      <alignment horizontal="center" vertical="center"/>
    </xf>
    <xf numFmtId="2" fontId="3" fillId="29" borderId="44" xfId="0" applyNumberFormat="1" applyFont="1" applyFill="1" applyBorder="1" applyAlignment="1">
      <alignment horizontal="center" vertical="center"/>
    </xf>
    <xf numFmtId="164" fontId="5" fillId="24" borderId="63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8" xfId="0" applyNumberFormat="1" applyFont="1" applyFill="1" applyBorder="1" applyAlignment="1">
      <alignment horizontal="center" vertical="center"/>
    </xf>
    <xf numFmtId="164" fontId="5" fillId="24" borderId="17" xfId="0" applyNumberFormat="1" applyFont="1" applyFill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vertical="center"/>
    </xf>
    <xf numFmtId="1" fontId="5" fillId="0" borderId="44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center"/>
    </xf>
    <xf numFmtId="0" fontId="6" fillId="0" borderId="57" xfId="0" applyFont="1" applyFill="1" applyBorder="1"/>
    <xf numFmtId="0" fontId="6" fillId="0" borderId="65" xfId="0" applyFont="1" applyBorder="1"/>
    <xf numFmtId="0" fontId="6" fillId="0" borderId="61" xfId="0" applyFont="1" applyFill="1" applyBorder="1"/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64" fontId="5" fillId="29" borderId="66" xfId="0" applyNumberFormat="1" applyFont="1" applyFill="1" applyBorder="1" applyAlignment="1">
      <alignment horizontal="center" vertical="center"/>
    </xf>
    <xf numFmtId="2" fontId="12" fillId="29" borderId="67" xfId="0" applyNumberFormat="1" applyFont="1" applyFill="1" applyBorder="1" applyAlignment="1">
      <alignment horizontal="center" vertical="center"/>
    </xf>
    <xf numFmtId="2" fontId="12" fillId="29" borderId="44" xfId="0" applyNumberFormat="1" applyFont="1" applyFill="1" applyBorder="1" applyAlignment="1">
      <alignment horizontal="center" vertical="center"/>
    </xf>
    <xf numFmtId="2" fontId="3" fillId="29" borderId="68" xfId="0" applyNumberFormat="1" applyFont="1" applyFill="1" applyBorder="1" applyAlignment="1">
      <alignment horizontal="center" vertical="center"/>
    </xf>
    <xf numFmtId="164" fontId="5" fillId="24" borderId="6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2" fontId="6" fillId="29" borderId="44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1" fillId="32" borderId="0" xfId="0" applyFont="1" applyFill="1"/>
    <xf numFmtId="0" fontId="31" fillId="32" borderId="0" xfId="0" applyFont="1" applyFill="1" applyAlignment="1">
      <alignment horizontal="left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3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4" xfId="0" applyNumberFormat="1" applyFont="1" applyFill="1" applyBorder="1" applyAlignment="1">
      <alignment horizontal="center" vertical="center"/>
    </xf>
    <xf numFmtId="0" fontId="49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4" xfId="0" applyNumberFormat="1" applyFont="1" applyFill="1" applyBorder="1" applyAlignment="1">
      <alignment horizontal="center" vertical="center"/>
    </xf>
    <xf numFmtId="0" fontId="49" fillId="26" borderId="0" xfId="0" applyFont="1" applyFill="1"/>
    <xf numFmtId="0" fontId="7" fillId="26" borderId="0" xfId="0" applyFont="1" applyFill="1" applyAlignment="1">
      <alignment horizontal="right"/>
    </xf>
    <xf numFmtId="0" fontId="40" fillId="0" borderId="58" xfId="0" applyFont="1" applyBorder="1" applyAlignment="1">
      <alignment horizontal="center"/>
    </xf>
    <xf numFmtId="0" fontId="40" fillId="0" borderId="57" xfId="0" applyFont="1" applyBorder="1"/>
    <xf numFmtId="0" fontId="40" fillId="0" borderId="36" xfId="0" applyFont="1" applyBorder="1"/>
    <xf numFmtId="164" fontId="40" fillId="0" borderId="57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2" xfId="0" applyNumberFormat="1" applyFont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14" fontId="0" fillId="27" borderId="0" xfId="0" applyNumberFormat="1" applyFill="1" applyAlignment="1">
      <alignment horizontal="right"/>
    </xf>
    <xf numFmtId="0" fontId="31" fillId="29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left"/>
    </xf>
    <xf numFmtId="0" fontId="31" fillId="27" borderId="0" xfId="0" applyFont="1" applyFill="1"/>
    <xf numFmtId="0" fontId="31" fillId="25" borderId="0" xfId="0" applyFont="1" applyFill="1" applyAlignment="1">
      <alignment horizontal="center"/>
    </xf>
    <xf numFmtId="0" fontId="31" fillId="25" borderId="0" xfId="0" applyFont="1" applyFill="1" applyAlignment="1">
      <alignment horizontal="left"/>
    </xf>
    <xf numFmtId="0" fontId="31" fillId="25" borderId="0" xfId="0" applyFont="1" applyFill="1"/>
    <xf numFmtId="0" fontId="31" fillId="30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0" fillId="32" borderId="0" xfId="0" applyFill="1" applyBorder="1"/>
    <xf numFmtId="1" fontId="4" fillId="0" borderId="57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vertical="center"/>
    </xf>
    <xf numFmtId="0" fontId="43" fillId="0" borderId="36" xfId="0" applyFont="1" applyBorder="1" applyAlignment="1">
      <alignment horizontal="left" vertical="center"/>
    </xf>
    <xf numFmtId="0" fontId="0" fillId="0" borderId="61" xfId="0" applyFill="1" applyBorder="1"/>
    <xf numFmtId="0" fontId="6" fillId="0" borderId="32" xfId="0" applyFont="1" applyBorder="1"/>
    <xf numFmtId="0" fontId="6" fillId="0" borderId="36" xfId="0" applyFont="1" applyBorder="1"/>
    <xf numFmtId="0" fontId="6" fillId="0" borderId="59" xfId="0" applyFont="1" applyBorder="1"/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3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24" borderId="0" xfId="0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49" fontId="50" fillId="24" borderId="0" xfId="0" applyNumberFormat="1" applyFont="1" applyFill="1"/>
    <xf numFmtId="49" fontId="50" fillId="26" borderId="0" xfId="0" applyNumberFormat="1" applyFont="1" applyFill="1"/>
    <xf numFmtId="49" fontId="50" fillId="26" borderId="0" xfId="0" applyNumberFormat="1" applyFont="1" applyFill="1" applyAlignment="1">
      <alignment horizontal="justify"/>
    </xf>
    <xf numFmtId="49" fontId="50" fillId="29" borderId="0" xfId="0" applyNumberFormat="1" applyFont="1" applyFill="1"/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left" vertical="center"/>
    </xf>
    <xf numFmtId="1" fontId="40" fillId="0" borderId="49" xfId="0" applyNumberFormat="1" applyFont="1" applyBorder="1" applyAlignment="1">
      <alignment horizontal="center"/>
    </xf>
    <xf numFmtId="1" fontId="40" fillId="0" borderId="49" xfId="0" applyNumberFormat="1" applyFont="1" applyBorder="1"/>
    <xf numFmtId="1" fontId="40" fillId="0" borderId="49" xfId="0" applyNumberFormat="1" applyFont="1" applyBorder="1" applyAlignment="1">
      <alignment horizontal="left"/>
    </xf>
    <xf numFmtId="164" fontId="40" fillId="0" borderId="4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164" fontId="40" fillId="0" borderId="74" xfId="0" applyNumberFormat="1" applyFont="1" applyBorder="1" applyAlignment="1">
      <alignment horizontal="center"/>
    </xf>
    <xf numFmtId="164" fontId="40" fillId="0" borderId="75" xfId="0" applyNumberFormat="1" applyFont="1" applyBorder="1" applyAlignment="1">
      <alignment horizontal="center"/>
    </xf>
    <xf numFmtId="164" fontId="40" fillId="0" borderId="59" xfId="0" applyNumberFormat="1" applyFont="1" applyBorder="1" applyAlignment="1">
      <alignment horizontal="center"/>
    </xf>
    <xf numFmtId="164" fontId="40" fillId="0" borderId="48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/>
    <xf numFmtId="0" fontId="33" fillId="0" borderId="29" xfId="0" applyFont="1" applyBorder="1"/>
    <xf numFmtId="0" fontId="33" fillId="0" borderId="30" xfId="0" applyFont="1" applyBorder="1"/>
    <xf numFmtId="0" fontId="33" fillId="0" borderId="76" xfId="0" applyFont="1" applyBorder="1" applyAlignment="1">
      <alignment horizontal="center"/>
    </xf>
    <xf numFmtId="0" fontId="50" fillId="27" borderId="0" xfId="0" applyFont="1" applyFill="1"/>
    <xf numFmtId="0" fontId="50" fillId="26" borderId="0" xfId="0" applyFont="1" applyFill="1" applyAlignment="1"/>
    <xf numFmtId="0" fontId="50" fillId="24" borderId="0" xfId="0" applyFont="1" applyFill="1"/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left"/>
    </xf>
    <xf numFmtId="0" fontId="31" fillId="34" borderId="0" xfId="0" applyFont="1" applyFill="1"/>
    <xf numFmtId="49" fontId="50" fillId="34" borderId="0" xfId="0" applyNumberFormat="1" applyFont="1" applyFill="1"/>
    <xf numFmtId="49" fontId="50" fillId="27" borderId="0" xfId="0" applyNumberFormat="1" applyFont="1" applyFill="1"/>
    <xf numFmtId="0" fontId="50" fillId="29" borderId="0" xfId="0" applyFont="1" applyFill="1"/>
    <xf numFmtId="0" fontId="31" fillId="27" borderId="0" xfId="0" applyFont="1" applyFill="1" applyAlignment="1">
      <alignment horizontal="justify"/>
    </xf>
    <xf numFmtId="0" fontId="50" fillId="32" borderId="0" xfId="0" applyFont="1" applyFill="1"/>
    <xf numFmtId="0" fontId="31" fillId="35" borderId="0" xfId="0" applyFont="1" applyFill="1" applyAlignment="1">
      <alignment horizontal="center"/>
    </xf>
    <xf numFmtId="0" fontId="31" fillId="35" borderId="0" xfId="0" applyFont="1" applyFill="1"/>
    <xf numFmtId="0" fontId="31" fillId="35" borderId="0" xfId="0" applyFont="1" applyFill="1" applyAlignment="1">
      <alignment horizontal="left"/>
    </xf>
    <xf numFmtId="0" fontId="31" fillId="36" borderId="0" xfId="0" applyFont="1" applyFill="1" applyAlignment="1">
      <alignment horizontal="center"/>
    </xf>
    <xf numFmtId="0" fontId="31" fillId="36" borderId="0" xfId="0" applyFont="1" applyFill="1" applyAlignment="1">
      <alignment horizontal="left"/>
    </xf>
    <xf numFmtId="0" fontId="31" fillId="36" borderId="0" xfId="0" applyFont="1" applyFill="1"/>
    <xf numFmtId="0" fontId="5" fillId="0" borderId="38" xfId="0" applyFont="1" applyBorder="1" applyAlignment="1">
      <alignment horizontal="center" vertical="center"/>
    </xf>
    <xf numFmtId="0" fontId="42" fillId="0" borderId="0" xfId="0" applyFont="1" applyAlignment="1"/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3" fillId="0" borderId="31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31" fillId="37" borderId="0" xfId="0" applyFont="1" applyFill="1"/>
    <xf numFmtId="0" fontId="31" fillId="37" borderId="0" xfId="0" applyFont="1" applyFill="1" applyAlignment="1">
      <alignment horizontal="left"/>
    </xf>
    <xf numFmtId="49" fontId="50" fillId="37" borderId="0" xfId="0" applyNumberFormat="1" applyFont="1" applyFill="1"/>
    <xf numFmtId="0" fontId="6" fillId="0" borderId="10" xfId="0" applyFont="1" applyBorder="1"/>
    <xf numFmtId="0" fontId="6" fillId="0" borderId="68" xfId="0" applyFont="1" applyBorder="1"/>
    <xf numFmtId="0" fontId="6" fillId="0" borderId="18" xfId="0" applyFont="1" applyBorder="1"/>
    <xf numFmtId="0" fontId="6" fillId="0" borderId="76" xfId="0" applyFont="1" applyBorder="1"/>
    <xf numFmtId="0" fontId="0" fillId="0" borderId="85" xfId="0" applyBorder="1"/>
    <xf numFmtId="0" fontId="0" fillId="0" borderId="86" xfId="0" applyBorder="1"/>
    <xf numFmtId="0" fontId="6" fillId="0" borderId="33" xfId="0" applyFont="1" applyBorder="1"/>
    <xf numFmtId="1" fontId="5" fillId="0" borderId="10" xfId="0" applyNumberFormat="1" applyFont="1" applyBorder="1" applyAlignment="1">
      <alignment vertical="center"/>
    </xf>
    <xf numFmtId="1" fontId="5" fillId="0" borderId="33" xfId="0" applyNumberFormat="1" applyFont="1" applyBorder="1" applyAlignment="1">
      <alignment vertical="center"/>
    </xf>
    <xf numFmtId="1" fontId="12" fillId="0" borderId="33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0" fontId="3" fillId="0" borderId="0" xfId="0" applyFont="1" applyBorder="1"/>
    <xf numFmtId="1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29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40" fillId="0" borderId="95" xfId="0" applyNumberFormat="1" applyFont="1" applyBorder="1" applyAlignment="1">
      <alignment horizontal="center"/>
    </xf>
    <xf numFmtId="1" fontId="40" fillId="0" borderId="95" xfId="0" applyNumberFormat="1" applyFont="1" applyBorder="1"/>
    <xf numFmtId="1" fontId="40" fillId="0" borderId="95" xfId="0" applyNumberFormat="1" applyFont="1" applyBorder="1" applyAlignment="1">
      <alignment horizontal="left"/>
    </xf>
    <xf numFmtId="164" fontId="40" fillId="0" borderId="44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164" fontId="40" fillId="0" borderId="95" xfId="0" applyNumberFormat="1" applyFont="1" applyBorder="1" applyAlignment="1">
      <alignment horizontal="center"/>
    </xf>
    <xf numFmtId="0" fontId="33" fillId="0" borderId="0" xfId="0" applyFont="1" applyBorder="1"/>
    <xf numFmtId="0" fontId="33" fillId="0" borderId="28" xfId="0" applyFont="1" applyBorder="1" applyAlignment="1">
      <alignment horizontal="center"/>
    </xf>
    <xf numFmtId="0" fontId="40" fillId="0" borderId="95" xfId="0" applyFont="1" applyBorder="1" applyAlignment="1">
      <alignment horizontal="center"/>
    </xf>
    <xf numFmtId="0" fontId="40" fillId="0" borderId="64" xfId="0" applyFont="1" applyBorder="1"/>
    <xf numFmtId="0" fontId="40" fillId="0" borderId="44" xfId="0" applyFont="1" applyBorder="1" applyAlignment="1">
      <alignment horizontal="center"/>
    </xf>
    <xf numFmtId="0" fontId="40" fillId="0" borderId="45" xfId="0" applyFont="1" applyBorder="1"/>
    <xf numFmtId="2" fontId="40" fillId="0" borderId="44" xfId="0" applyNumberFormat="1" applyFont="1" applyBorder="1" applyAlignment="1">
      <alignment horizontal="center"/>
    </xf>
    <xf numFmtId="164" fontId="40" fillId="0" borderId="45" xfId="0" applyNumberFormat="1" applyFont="1" applyBorder="1" applyAlignment="1">
      <alignment horizontal="center"/>
    </xf>
    <xf numFmtId="164" fontId="40" fillId="0" borderId="64" xfId="0" applyNumberFormat="1" applyFont="1" applyBorder="1" applyAlignment="1">
      <alignment horizontal="center"/>
    </xf>
    <xf numFmtId="164" fontId="40" fillId="0" borderId="46" xfId="0" applyNumberFormat="1" applyFont="1" applyBorder="1" applyAlignment="1">
      <alignment horizontal="center"/>
    </xf>
    <xf numFmtId="0" fontId="33" fillId="0" borderId="96" xfId="0" applyFont="1" applyBorder="1"/>
    <xf numFmtId="0" fontId="38" fillId="0" borderId="0" xfId="0" applyFont="1" applyBorder="1"/>
    <xf numFmtId="0" fontId="39" fillId="0" borderId="25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" fontId="39" fillId="0" borderId="95" xfId="0" applyNumberFormat="1" applyFont="1" applyBorder="1" applyAlignment="1">
      <alignment horizontal="center"/>
    </xf>
    <xf numFmtId="1" fontId="39" fillId="0" borderId="95" xfId="0" applyNumberFormat="1" applyFont="1" applyBorder="1"/>
    <xf numFmtId="1" fontId="39" fillId="0" borderId="95" xfId="0" applyNumberFormat="1" applyFont="1" applyBorder="1" applyAlignment="1">
      <alignment horizontal="left"/>
    </xf>
    <xf numFmtId="164" fontId="39" fillId="0" borderId="4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164" fontId="39" fillId="0" borderId="95" xfId="0" applyNumberFormat="1" applyFont="1" applyBorder="1" applyAlignment="1">
      <alignment horizontal="center"/>
    </xf>
    <xf numFmtId="2" fontId="6" fillId="29" borderId="44" xfId="0" applyNumberFormat="1" applyFont="1" applyFill="1" applyBorder="1" applyAlignment="1">
      <alignment horizontal="center" vertical="center" wrapText="1"/>
    </xf>
    <xf numFmtId="1" fontId="39" fillId="0" borderId="49" xfId="0" applyNumberFormat="1" applyFont="1" applyBorder="1" applyAlignment="1">
      <alignment horizontal="center"/>
    </xf>
    <xf numFmtId="1" fontId="39" fillId="0" borderId="49" xfId="0" applyNumberFormat="1" applyFont="1" applyBorder="1"/>
    <xf numFmtId="1" fontId="39" fillId="0" borderId="49" xfId="0" applyNumberFormat="1" applyFont="1" applyBorder="1" applyAlignment="1">
      <alignment horizontal="left"/>
    </xf>
    <xf numFmtId="164" fontId="39" fillId="0" borderId="10" xfId="0" applyNumberFormat="1" applyFont="1" applyBorder="1" applyAlignment="1">
      <alignment horizontal="center"/>
    </xf>
    <xf numFmtId="2" fontId="39" fillId="0" borderId="35" xfId="0" applyNumberFormat="1" applyFont="1" applyBorder="1" applyAlignment="1">
      <alignment horizontal="center"/>
    </xf>
    <xf numFmtId="164" fontId="39" fillId="0" borderId="49" xfId="0" applyNumberFormat="1" applyFont="1" applyBorder="1" applyAlignment="1">
      <alignment horizontal="center"/>
    </xf>
    <xf numFmtId="1" fontId="39" fillId="0" borderId="54" xfId="0" applyNumberFormat="1" applyFont="1" applyBorder="1" applyAlignment="1">
      <alignment horizontal="center"/>
    </xf>
    <xf numFmtId="1" fontId="39" fillId="0" borderId="54" xfId="0" applyNumberFormat="1" applyFont="1" applyBorder="1"/>
    <xf numFmtId="1" fontId="39" fillId="0" borderId="54" xfId="0" applyNumberFormat="1" applyFont="1" applyBorder="1" applyAlignment="1">
      <alignment horizontal="left"/>
    </xf>
    <xf numFmtId="164" fontId="39" fillId="0" borderId="43" xfId="0" applyNumberFormat="1" applyFont="1" applyBorder="1" applyAlignment="1">
      <alignment horizontal="center"/>
    </xf>
    <xf numFmtId="2" fontId="39" fillId="0" borderId="52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1" xfId="0" applyFont="1" applyBorder="1"/>
    <xf numFmtId="0" fontId="39" fillId="0" borderId="43" xfId="0" applyFont="1" applyBorder="1" applyAlignment="1">
      <alignment horizontal="center"/>
    </xf>
    <xf numFmtId="0" fontId="39" fillId="0" borderId="52" xfId="0" applyFont="1" applyBorder="1"/>
    <xf numFmtId="2" fontId="39" fillId="0" borderId="43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39" fillId="0" borderId="74" xfId="0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41" xfId="0" applyFont="1" applyBorder="1"/>
    <xf numFmtId="0" fontId="39" fillId="0" borderId="10" xfId="0" applyFont="1" applyBorder="1" applyAlignment="1">
      <alignment horizontal="center"/>
    </xf>
    <xf numFmtId="0" fontId="39" fillId="0" borderId="35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35" xfId="0" applyNumberFormat="1" applyFont="1" applyBorder="1" applyAlignment="1">
      <alignment horizontal="center"/>
    </xf>
    <xf numFmtId="164" fontId="39" fillId="0" borderId="41" xfId="0" applyNumberFormat="1" applyFont="1" applyBorder="1" applyAlignment="1">
      <alignment horizontal="center"/>
    </xf>
    <xf numFmtId="164" fontId="39" fillId="0" borderId="75" xfId="0" applyNumberFormat="1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7" xfId="0" applyFont="1" applyBorder="1"/>
    <xf numFmtId="0" fontId="39" fillId="0" borderId="32" xfId="0" applyFont="1" applyBorder="1" applyAlignment="1">
      <alignment horizontal="center"/>
    </xf>
    <xf numFmtId="0" fontId="39" fillId="0" borderId="36" xfId="0" applyFont="1" applyBorder="1"/>
    <xf numFmtId="2" fontId="39" fillId="0" borderId="32" xfId="0" applyNumberFormat="1" applyFont="1" applyBorder="1" applyAlignment="1">
      <alignment horizontal="center"/>
    </xf>
    <xf numFmtId="164" fontId="39" fillId="0" borderId="32" xfId="0" applyNumberFormat="1" applyFont="1" applyBorder="1" applyAlignment="1">
      <alignment horizontal="center"/>
    </xf>
    <xf numFmtId="164" fontId="39" fillId="0" borderId="36" xfId="0" applyNumberFormat="1" applyFont="1" applyBorder="1" applyAlignment="1">
      <alignment horizontal="center"/>
    </xf>
    <xf numFmtId="164" fontId="39" fillId="0" borderId="57" xfId="0" applyNumberFormat="1" applyFont="1" applyBorder="1" applyAlignment="1">
      <alignment horizontal="center"/>
    </xf>
    <xf numFmtId="164" fontId="39" fillId="0" borderId="59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/>
    <xf numFmtId="0" fontId="39" fillId="0" borderId="22" xfId="0" applyFont="1" applyBorder="1" applyAlignment="1">
      <alignment horizontal="center"/>
    </xf>
    <xf numFmtId="0" fontId="39" fillId="0" borderId="24" xfId="0" applyFont="1" applyBorder="1"/>
    <xf numFmtId="2" fontId="39" fillId="0" borderId="22" xfId="0" applyNumberFormat="1" applyFon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64" fontId="39" fillId="0" borderId="37" xfId="0" applyNumberFormat="1" applyFont="1" applyBorder="1" applyAlignment="1">
      <alignment horizontal="center"/>
    </xf>
    <xf numFmtId="0" fontId="39" fillId="0" borderId="51" xfId="0" applyFont="1" applyBorder="1" applyAlignment="1">
      <alignment vertical="center"/>
    </xf>
    <xf numFmtId="0" fontId="39" fillId="0" borderId="43" xfId="0" applyFont="1" applyBorder="1" applyAlignment="1">
      <alignment horizontal="center" vertical="center"/>
    </xf>
    <xf numFmtId="0" fontId="39" fillId="0" borderId="52" xfId="0" applyFont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2" fontId="39" fillId="0" borderId="51" xfId="0" applyNumberFormat="1" applyFont="1" applyBorder="1" applyAlignment="1">
      <alignment horizontal="center"/>
    </xf>
    <xf numFmtId="0" fontId="39" fillId="0" borderId="95" xfId="0" applyFont="1" applyBorder="1" applyAlignment="1">
      <alignment horizontal="center"/>
    </xf>
    <xf numFmtId="0" fontId="39" fillId="0" borderId="64" xfId="0" applyFont="1" applyBorder="1"/>
    <xf numFmtId="0" fontId="39" fillId="0" borderId="44" xfId="0" applyFont="1" applyBorder="1" applyAlignment="1">
      <alignment horizontal="center"/>
    </xf>
    <xf numFmtId="0" fontId="39" fillId="0" borderId="45" xfId="0" applyFont="1" applyBorder="1"/>
    <xf numFmtId="2" fontId="39" fillId="0" borderId="44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/>
    </xf>
    <xf numFmtId="164" fontId="39" fillId="0" borderId="46" xfId="0" applyNumberFormat="1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43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2" fontId="39" fillId="0" borderId="53" xfId="0" applyNumberFormat="1" applyFont="1" applyBorder="1" applyAlignment="1">
      <alignment horizontal="center"/>
    </xf>
    <xf numFmtId="165" fontId="39" fillId="0" borderId="74" xfId="43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 vertical="center"/>
    </xf>
    <xf numFmtId="164" fontId="40" fillId="0" borderId="64" xfId="0" applyNumberFormat="1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164" fontId="39" fillId="0" borderId="51" xfId="0" applyNumberFormat="1" applyFont="1" applyBorder="1" applyAlignment="1">
      <alignment horizontal="center" vertical="center"/>
    </xf>
    <xf numFmtId="164" fontId="39" fillId="0" borderId="41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5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7" xfId="0" applyFont="1" applyBorder="1" applyAlignment="1">
      <alignment horizontal="center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" xfId="43" builtinId="3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409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512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819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4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/AppData/Local/Temp/Kopie%20-%20Startovka_Milevsk&#253;_poh&#225;r_2018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0"/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opLeftCell="A61" workbookViewId="0">
      <selection activeCell="A74" sqref="A74:XFD74"/>
    </sheetView>
  </sheetViews>
  <sheetFormatPr defaultRowHeight="12.75"/>
  <cols>
    <col min="1" max="1" width="8.140625" style="27" bestFit="1" customWidth="1"/>
    <col min="2" max="2" width="8.7109375" style="27" bestFit="1" customWidth="1"/>
    <col min="3" max="3" width="26.42578125" style="28" bestFit="1" customWidth="1"/>
    <col min="4" max="4" width="11" style="27" bestFit="1" customWidth="1"/>
    <col min="5" max="5" width="26.85546875" style="29" bestFit="1" customWidth="1"/>
    <col min="6" max="6" width="8.7109375" style="27" bestFit="1" customWidth="1"/>
    <col min="7" max="7" width="14.5703125" style="28" hidden="1" customWidth="1"/>
    <col min="8" max="8" width="17.28515625" style="28" hidden="1" customWidth="1"/>
    <col min="9" max="9" width="12.5703125" style="28" hidden="1" customWidth="1"/>
    <col min="10" max="10" width="16.42578125" style="28" hidden="1" customWidth="1"/>
    <col min="11" max="11" width="46.5703125" style="30" bestFit="1" customWidth="1"/>
    <col min="12" max="16384" width="9.140625" style="30"/>
  </cols>
  <sheetData>
    <row r="1" spans="1:11">
      <c r="A1" s="27" t="s">
        <v>15</v>
      </c>
      <c r="B1" s="27" t="s">
        <v>16</v>
      </c>
      <c r="C1" s="30" t="s">
        <v>17</v>
      </c>
      <c r="D1" s="27" t="s">
        <v>2</v>
      </c>
      <c r="E1" s="28" t="s">
        <v>3</v>
      </c>
      <c r="F1" s="27" t="s">
        <v>4</v>
      </c>
      <c r="G1" s="28" t="s">
        <v>1</v>
      </c>
      <c r="H1" s="28" t="s">
        <v>18</v>
      </c>
      <c r="I1" s="28" t="s">
        <v>20</v>
      </c>
      <c r="J1" s="28" t="s">
        <v>19</v>
      </c>
      <c r="K1" s="30" t="s">
        <v>21</v>
      </c>
    </row>
    <row r="2" spans="1:11">
      <c r="A2" s="329">
        <v>1</v>
      </c>
      <c r="B2" s="329">
        <v>2</v>
      </c>
      <c r="C2" s="330" t="s">
        <v>1425</v>
      </c>
      <c r="D2" s="329">
        <v>2012</v>
      </c>
      <c r="E2" s="331" t="s">
        <v>1421</v>
      </c>
      <c r="F2" s="330" t="s">
        <v>1049</v>
      </c>
      <c r="G2" s="332"/>
      <c r="H2" s="332"/>
      <c r="I2" s="330"/>
      <c r="J2" s="330"/>
      <c r="K2" s="331" t="s">
        <v>1473</v>
      </c>
    </row>
    <row r="3" spans="1:11">
      <c r="A3" s="329">
        <v>1</v>
      </c>
      <c r="B3" s="329">
        <v>3</v>
      </c>
      <c r="C3" s="330" t="s">
        <v>1393</v>
      </c>
      <c r="D3" s="329">
        <v>2012</v>
      </c>
      <c r="E3" s="331" t="s">
        <v>14</v>
      </c>
      <c r="F3" s="330" t="s">
        <v>1049</v>
      </c>
      <c r="G3" s="332"/>
      <c r="H3" s="332"/>
      <c r="I3" s="330"/>
      <c r="J3" s="330"/>
      <c r="K3" s="331" t="s">
        <v>1473</v>
      </c>
    </row>
    <row r="4" spans="1:11">
      <c r="A4" s="329">
        <v>1</v>
      </c>
      <c r="B4" s="329">
        <v>4</v>
      </c>
      <c r="C4" s="330" t="s">
        <v>1423</v>
      </c>
      <c r="D4" s="329">
        <v>2012</v>
      </c>
      <c r="E4" s="331" t="s">
        <v>1407</v>
      </c>
      <c r="F4" s="330" t="s">
        <v>1049</v>
      </c>
      <c r="G4" s="332"/>
      <c r="H4" s="332"/>
      <c r="I4" s="330"/>
      <c r="J4" s="330"/>
      <c r="K4" s="331" t="s">
        <v>1473</v>
      </c>
    </row>
    <row r="5" spans="1:11">
      <c r="A5" s="329">
        <v>1</v>
      </c>
      <c r="B5" s="329">
        <v>5</v>
      </c>
      <c r="C5" s="330" t="s">
        <v>1422</v>
      </c>
      <c r="D5" s="329">
        <v>2012</v>
      </c>
      <c r="E5" s="331" t="s">
        <v>1407</v>
      </c>
      <c r="F5" s="330" t="s">
        <v>1049</v>
      </c>
      <c r="G5" s="332"/>
      <c r="H5" s="332"/>
      <c r="I5" s="330"/>
      <c r="J5" s="330"/>
      <c r="K5" s="331" t="s">
        <v>1473</v>
      </c>
    </row>
    <row r="6" spans="1:11">
      <c r="A6" s="329">
        <v>1</v>
      </c>
      <c r="B6" s="329">
        <v>6</v>
      </c>
      <c r="C6" s="330" t="s">
        <v>1394</v>
      </c>
      <c r="D6" s="329">
        <v>2012</v>
      </c>
      <c r="E6" s="331" t="s">
        <v>14</v>
      </c>
      <c r="F6" s="330" t="s">
        <v>1049</v>
      </c>
      <c r="G6" s="332"/>
      <c r="H6" s="332"/>
      <c r="I6" s="330"/>
      <c r="J6" s="330"/>
      <c r="K6" s="331" t="s">
        <v>1473</v>
      </c>
    </row>
    <row r="7" spans="1:11">
      <c r="A7" s="329">
        <v>1</v>
      </c>
      <c r="B7" s="329">
        <v>7</v>
      </c>
      <c r="C7" s="330" t="s">
        <v>1424</v>
      </c>
      <c r="D7" s="329">
        <v>2012</v>
      </c>
      <c r="E7" s="331" t="s">
        <v>1407</v>
      </c>
      <c r="F7" s="330" t="s">
        <v>1049</v>
      </c>
      <c r="G7" s="332"/>
      <c r="H7" s="332"/>
      <c r="I7" s="330"/>
      <c r="J7" s="330"/>
      <c r="K7" s="331" t="s">
        <v>1473</v>
      </c>
    </row>
    <row r="8" spans="1:11">
      <c r="A8" s="297">
        <v>2</v>
      </c>
      <c r="B8" s="297">
        <v>1</v>
      </c>
      <c r="C8" s="181" t="s">
        <v>1426</v>
      </c>
      <c r="D8" s="297">
        <v>2011</v>
      </c>
      <c r="E8" s="182" t="s">
        <v>1407</v>
      </c>
      <c r="F8" s="181" t="s">
        <v>1049</v>
      </c>
      <c r="G8" s="299" t="s">
        <v>1305</v>
      </c>
      <c r="H8" s="299" t="s">
        <v>1306</v>
      </c>
      <c r="I8" s="181" t="e">
        <f>VLOOKUP(G8,Příjmení!$A$1:$B$999,2,FALSE)</f>
        <v>#N/A</v>
      </c>
      <c r="J8" s="181" t="str">
        <f>VLOOKUP(H8,Jména!$A$1:$B$997,2,FALSE)</f>
        <v>Ester</v>
      </c>
      <c r="K8" s="182" t="s">
        <v>1474</v>
      </c>
    </row>
    <row r="9" spans="1:11">
      <c r="A9" s="297">
        <v>2</v>
      </c>
      <c r="B9" s="297">
        <v>2</v>
      </c>
      <c r="C9" s="328" t="s">
        <v>1395</v>
      </c>
      <c r="D9" s="297">
        <v>2011</v>
      </c>
      <c r="E9" s="328" t="s">
        <v>14</v>
      </c>
      <c r="F9" s="181" t="s">
        <v>1049</v>
      </c>
      <c r="G9" s="299" t="s">
        <v>499</v>
      </c>
      <c r="H9" s="299" t="s">
        <v>1063</v>
      </c>
      <c r="I9" s="181" t="str">
        <f>VLOOKUP(G9,Příjmení!$A$1:$B$999,2,FALSE)</f>
        <v>Kučerové</v>
      </c>
      <c r="J9" s="181" t="str">
        <f>VLOOKUP(H9,Jména!$A$1:$B$997,2,FALSE)</f>
        <v>Emě</v>
      </c>
      <c r="K9" s="182" t="s">
        <v>1474</v>
      </c>
    </row>
    <row r="10" spans="1:11">
      <c r="A10" s="297">
        <v>2</v>
      </c>
      <c r="B10" s="297">
        <v>3</v>
      </c>
      <c r="C10" s="328" t="s">
        <v>1427</v>
      </c>
      <c r="D10" s="297">
        <v>2011</v>
      </c>
      <c r="E10" s="328" t="s">
        <v>1428</v>
      </c>
      <c r="F10" s="181" t="s">
        <v>1049</v>
      </c>
      <c r="G10" s="299" t="s">
        <v>1308</v>
      </c>
      <c r="H10" s="299" t="s">
        <v>101</v>
      </c>
      <c r="I10" s="181" t="e">
        <f>VLOOKUP(G10,Příjmení!$A$1:$B$999,2,FALSE)</f>
        <v>#N/A</v>
      </c>
      <c r="J10" s="181" t="str">
        <f>VLOOKUP(H10,Jména!$A$1:$B$997,2,FALSE)</f>
        <v>Kateřině</v>
      </c>
      <c r="K10" s="182" t="s">
        <v>1474</v>
      </c>
    </row>
    <row r="11" spans="1:11">
      <c r="A11" s="297">
        <v>2</v>
      </c>
      <c r="B11" s="297">
        <v>4</v>
      </c>
      <c r="C11" s="328" t="s">
        <v>1429</v>
      </c>
      <c r="D11" s="297">
        <v>2011</v>
      </c>
      <c r="E11" s="328" t="s">
        <v>1407</v>
      </c>
      <c r="F11" s="181" t="s">
        <v>1049</v>
      </c>
      <c r="G11" s="299"/>
      <c r="H11" s="299"/>
      <c r="I11" s="181"/>
      <c r="J11" s="181"/>
      <c r="K11" s="182" t="s">
        <v>1474</v>
      </c>
    </row>
    <row r="12" spans="1:11">
      <c r="A12" s="297">
        <v>2</v>
      </c>
      <c r="B12" s="297">
        <v>6</v>
      </c>
      <c r="C12" s="328" t="s">
        <v>1396</v>
      </c>
      <c r="D12" s="297">
        <v>2011</v>
      </c>
      <c r="E12" s="328" t="s">
        <v>14</v>
      </c>
      <c r="F12" s="181" t="s">
        <v>1049</v>
      </c>
      <c r="G12" s="299"/>
      <c r="H12" s="299"/>
      <c r="I12" s="181"/>
      <c r="J12" s="181"/>
      <c r="K12" s="182" t="s">
        <v>1474</v>
      </c>
    </row>
    <row r="13" spans="1:11">
      <c r="A13" s="297">
        <v>2</v>
      </c>
      <c r="B13" s="297">
        <v>7</v>
      </c>
      <c r="C13" s="328" t="s">
        <v>1430</v>
      </c>
      <c r="D13" s="297">
        <v>2011</v>
      </c>
      <c r="E13" s="328" t="s">
        <v>1397</v>
      </c>
      <c r="F13" s="181" t="s">
        <v>1049</v>
      </c>
      <c r="G13" s="299"/>
      <c r="H13" s="299"/>
      <c r="I13" s="181"/>
      <c r="J13" s="181"/>
      <c r="K13" s="182" t="s">
        <v>1474</v>
      </c>
    </row>
    <row r="14" spans="1:11">
      <c r="A14" s="297">
        <v>2</v>
      </c>
      <c r="B14" s="297">
        <v>8</v>
      </c>
      <c r="C14" s="328" t="s">
        <v>1431</v>
      </c>
      <c r="D14" s="297">
        <v>2011</v>
      </c>
      <c r="E14" s="328" t="s">
        <v>1407</v>
      </c>
      <c r="F14" s="181" t="s">
        <v>1049</v>
      </c>
      <c r="G14" s="299"/>
      <c r="H14" s="299"/>
      <c r="I14" s="181"/>
      <c r="J14" s="181"/>
      <c r="K14" s="182" t="s">
        <v>1474</v>
      </c>
    </row>
    <row r="15" spans="1:11">
      <c r="A15" s="297">
        <v>2</v>
      </c>
      <c r="B15" s="297">
        <v>9</v>
      </c>
      <c r="C15" s="181" t="s">
        <v>1432</v>
      </c>
      <c r="D15" s="297">
        <v>2011</v>
      </c>
      <c r="E15" s="182" t="s">
        <v>14</v>
      </c>
      <c r="F15" s="181" t="s">
        <v>1049</v>
      </c>
      <c r="G15" s="299" t="s">
        <v>1309</v>
      </c>
      <c r="H15" s="299" t="s">
        <v>1310</v>
      </c>
      <c r="I15" s="181" t="e">
        <f>VLOOKUP(G15,Příjmení!$A$1:$B$999,2,FALSE)</f>
        <v>#N/A</v>
      </c>
      <c r="J15" s="181" t="str">
        <f>VLOOKUP(H15,Jména!$A$1:$B$997,2,FALSE)</f>
        <v>Sofii</v>
      </c>
      <c r="K15" s="182" t="s">
        <v>1474</v>
      </c>
    </row>
    <row r="16" spans="1:11">
      <c r="A16" s="297">
        <v>2</v>
      </c>
      <c r="B16" s="297">
        <v>10</v>
      </c>
      <c r="C16" s="181" t="s">
        <v>1433</v>
      </c>
      <c r="D16" s="297">
        <v>2011</v>
      </c>
      <c r="E16" s="182" t="s">
        <v>1407</v>
      </c>
      <c r="F16" s="181" t="s">
        <v>1049</v>
      </c>
      <c r="G16" s="299"/>
      <c r="H16" s="299"/>
      <c r="I16" s="181"/>
      <c r="J16" s="181"/>
      <c r="K16" s="182" t="s">
        <v>1474</v>
      </c>
    </row>
    <row r="17" spans="1:11">
      <c r="A17" s="276" t="s">
        <v>1419</v>
      </c>
      <c r="B17" s="276">
        <v>1</v>
      </c>
      <c r="C17" s="278" t="s">
        <v>1434</v>
      </c>
      <c r="D17" s="276">
        <v>2010</v>
      </c>
      <c r="E17" s="278" t="s">
        <v>1397</v>
      </c>
      <c r="F17" s="277" t="s">
        <v>1049</v>
      </c>
      <c r="G17" s="333" t="s">
        <v>1315</v>
      </c>
      <c r="H17" s="333" t="s">
        <v>148</v>
      </c>
      <c r="I17" s="277" t="e">
        <f>VLOOKUP(G17,Příjmení!$A$1:$B$999,2,FALSE)</f>
        <v>#N/A</v>
      </c>
      <c r="J17" s="277" t="str">
        <f>VLOOKUP(H17,Jména!$A$1:$B$997,2,FALSE)</f>
        <v>Anně</v>
      </c>
      <c r="K17" s="278" t="s">
        <v>1417</v>
      </c>
    </row>
    <row r="18" spans="1:11">
      <c r="A18" s="276" t="s">
        <v>1419</v>
      </c>
      <c r="B18" s="276">
        <v>2</v>
      </c>
      <c r="C18" s="326" t="s">
        <v>1436</v>
      </c>
      <c r="D18" s="276">
        <v>2010</v>
      </c>
      <c r="E18" s="278" t="s">
        <v>14</v>
      </c>
      <c r="F18" s="277" t="s">
        <v>1049</v>
      </c>
      <c r="G18" s="333" t="s">
        <v>1316</v>
      </c>
      <c r="H18" s="333" t="s">
        <v>138</v>
      </c>
      <c r="I18" s="277" t="e">
        <f>VLOOKUP(G18,Příjmení!$A$1:$B$999,2,FALSE)</f>
        <v>#N/A</v>
      </c>
      <c r="J18" s="277" t="str">
        <f>VLOOKUP(H18,Jména!$A$1:$B$997,2,FALSE)</f>
        <v>Markétě</v>
      </c>
      <c r="K18" s="278" t="s">
        <v>1417</v>
      </c>
    </row>
    <row r="19" spans="1:11">
      <c r="A19" s="276" t="s">
        <v>1419</v>
      </c>
      <c r="B19" s="276">
        <v>3</v>
      </c>
      <c r="C19" s="326" t="s">
        <v>1437</v>
      </c>
      <c r="D19" s="276">
        <v>2010</v>
      </c>
      <c r="E19" s="278" t="s">
        <v>1397</v>
      </c>
      <c r="F19" s="277" t="s">
        <v>1049</v>
      </c>
      <c r="G19" s="333"/>
      <c r="H19" s="333"/>
      <c r="I19" s="277"/>
      <c r="J19" s="277"/>
      <c r="K19" s="278" t="s">
        <v>1417</v>
      </c>
    </row>
    <row r="20" spans="1:11">
      <c r="A20" s="276" t="s">
        <v>1419</v>
      </c>
      <c r="B20" s="276">
        <v>4</v>
      </c>
      <c r="C20" s="326" t="s">
        <v>1435</v>
      </c>
      <c r="D20" s="276">
        <v>2010</v>
      </c>
      <c r="E20" s="278" t="s">
        <v>1421</v>
      </c>
      <c r="F20" s="277" t="s">
        <v>1049</v>
      </c>
      <c r="G20" s="333"/>
      <c r="H20" s="333"/>
      <c r="I20" s="277"/>
      <c r="J20" s="277"/>
      <c r="K20" s="278" t="s">
        <v>1417</v>
      </c>
    </row>
    <row r="21" spans="1:11">
      <c r="A21" s="276" t="s">
        <v>1419</v>
      </c>
      <c r="B21" s="276">
        <v>5</v>
      </c>
      <c r="C21" s="326" t="s">
        <v>1438</v>
      </c>
      <c r="D21" s="276">
        <v>2010</v>
      </c>
      <c r="E21" s="278" t="s">
        <v>1397</v>
      </c>
      <c r="F21" s="277" t="s">
        <v>1049</v>
      </c>
      <c r="G21" s="333"/>
      <c r="H21" s="333"/>
      <c r="I21" s="277"/>
      <c r="J21" s="277"/>
      <c r="K21" s="278" t="s">
        <v>1417</v>
      </c>
    </row>
    <row r="22" spans="1:11">
      <c r="A22" s="276" t="s">
        <v>1419</v>
      </c>
      <c r="B22" s="276">
        <v>6</v>
      </c>
      <c r="C22" s="278" t="s">
        <v>1439</v>
      </c>
      <c r="D22" s="276">
        <v>2010</v>
      </c>
      <c r="E22" s="278" t="s">
        <v>1397</v>
      </c>
      <c r="F22" s="277" t="s">
        <v>1049</v>
      </c>
      <c r="G22" s="333" t="s">
        <v>637</v>
      </c>
      <c r="H22" s="333" t="s">
        <v>1006</v>
      </c>
      <c r="I22" s="277" t="str">
        <f>VLOOKUP(G22,Příjmení!$A$1:$B$999,2,FALSE)</f>
        <v>Princlové</v>
      </c>
      <c r="J22" s="277" t="str">
        <f>VLOOKUP(H22,Jména!$A$1:$B$997,2,FALSE)</f>
        <v>Sofie</v>
      </c>
      <c r="K22" s="278" t="s">
        <v>1417</v>
      </c>
    </row>
    <row r="23" spans="1:11">
      <c r="A23" s="351" t="s">
        <v>1420</v>
      </c>
      <c r="B23" s="351">
        <v>1</v>
      </c>
      <c r="C23" s="352" t="s">
        <v>1440</v>
      </c>
      <c r="D23" s="351">
        <v>2010</v>
      </c>
      <c r="E23" s="352" t="s">
        <v>1428</v>
      </c>
      <c r="F23" s="353" t="s">
        <v>1049</v>
      </c>
      <c r="G23" s="354"/>
      <c r="H23" s="354"/>
      <c r="I23" s="353"/>
      <c r="J23" s="353"/>
      <c r="K23" s="352" t="s">
        <v>1418</v>
      </c>
    </row>
    <row r="24" spans="1:11">
      <c r="A24" s="351" t="s">
        <v>1420</v>
      </c>
      <c r="B24" s="351">
        <v>2</v>
      </c>
      <c r="C24" s="352" t="s">
        <v>1441</v>
      </c>
      <c r="D24" s="351">
        <v>2010</v>
      </c>
      <c r="E24" s="352" t="s">
        <v>1397</v>
      </c>
      <c r="F24" s="353" t="s">
        <v>1049</v>
      </c>
      <c r="G24" s="354" t="s">
        <v>1084</v>
      </c>
      <c r="H24" s="354" t="s">
        <v>171</v>
      </c>
      <c r="I24" s="353" t="str">
        <f>VLOOKUP(G24,Příjmení!$A$1:$B$999,2,FALSE)</f>
        <v>Spillerové</v>
      </c>
      <c r="J24" s="353" t="str">
        <f>VLOOKUP(H24,Jména!$A$1:$B$997,2,FALSE)</f>
        <v>Dominice</v>
      </c>
      <c r="K24" s="352" t="s">
        <v>1418</v>
      </c>
    </row>
    <row r="25" spans="1:11">
      <c r="A25" s="351" t="s">
        <v>1420</v>
      </c>
      <c r="B25" s="351">
        <v>3</v>
      </c>
      <c r="C25" s="352" t="s">
        <v>1442</v>
      </c>
      <c r="D25" s="351">
        <v>2010</v>
      </c>
      <c r="E25" s="352" t="s">
        <v>1397</v>
      </c>
      <c r="F25" s="353" t="s">
        <v>1049</v>
      </c>
      <c r="G25" s="354" t="s">
        <v>1318</v>
      </c>
      <c r="H25" s="354" t="s">
        <v>1319</v>
      </c>
      <c r="I25" s="353" t="e">
        <f>VLOOKUP(G25,Příjmení!$A$1:$B$999,2,FALSE)</f>
        <v>#N/A</v>
      </c>
      <c r="J25" s="353" t="str">
        <f>VLOOKUP(H25,Jména!$A$1:$B$997,2,FALSE)</f>
        <v>Stelle</v>
      </c>
      <c r="K25" s="352" t="s">
        <v>1418</v>
      </c>
    </row>
    <row r="26" spans="1:11">
      <c r="A26" s="351" t="s">
        <v>1420</v>
      </c>
      <c r="B26" s="351">
        <v>4</v>
      </c>
      <c r="C26" s="353" t="s">
        <v>1406</v>
      </c>
      <c r="D26" s="351">
        <v>2010</v>
      </c>
      <c r="E26" s="353" t="s">
        <v>1407</v>
      </c>
      <c r="F26" s="353" t="s">
        <v>1049</v>
      </c>
      <c r="G26" s="354" t="s">
        <v>1320</v>
      </c>
      <c r="H26" s="354" t="s">
        <v>1321</v>
      </c>
      <c r="I26" s="353" t="e">
        <f>VLOOKUP(G26,Příjmení!$A$1:$B$999,2,FALSE)</f>
        <v>#N/A</v>
      </c>
      <c r="J26" s="353" t="str">
        <f>VLOOKUP(H26,Jména!$A$1:$B$997,2,FALSE)</f>
        <v>Valerii</v>
      </c>
      <c r="K26" s="352" t="s">
        <v>1418</v>
      </c>
    </row>
    <row r="27" spans="1:11">
      <c r="A27" s="351" t="s">
        <v>1420</v>
      </c>
      <c r="B27" s="351">
        <v>5</v>
      </c>
      <c r="C27" s="352" t="s">
        <v>1443</v>
      </c>
      <c r="D27" s="351">
        <v>2010</v>
      </c>
      <c r="E27" s="352" t="s">
        <v>1397</v>
      </c>
      <c r="F27" s="353" t="s">
        <v>1049</v>
      </c>
      <c r="G27" s="354" t="s">
        <v>1314</v>
      </c>
      <c r="H27" s="354" t="s">
        <v>943</v>
      </c>
      <c r="I27" s="353" t="e">
        <f>VLOOKUP(G27,Příjmení!$A$1:$B$999,2,FALSE)</f>
        <v>#N/A</v>
      </c>
      <c r="J27" s="353" t="str">
        <f>VLOOKUP(H27,Jména!$A$1:$B$997,2,FALSE)</f>
        <v>Lucii</v>
      </c>
      <c r="K27" s="352" t="s">
        <v>1418</v>
      </c>
    </row>
    <row r="28" spans="1:11">
      <c r="A28" s="298">
        <v>4</v>
      </c>
      <c r="B28" s="298">
        <v>1</v>
      </c>
      <c r="C28" s="188" t="s">
        <v>1444</v>
      </c>
      <c r="D28" s="298">
        <v>2009</v>
      </c>
      <c r="E28" s="188" t="s">
        <v>1397</v>
      </c>
      <c r="F28" s="187" t="s">
        <v>1049</v>
      </c>
      <c r="G28" s="300" t="s">
        <v>1322</v>
      </c>
      <c r="H28" s="300" t="s">
        <v>1323</v>
      </c>
      <c r="I28" s="187" t="e">
        <f>VLOOKUP(G28,Příjmení!$A$1:$B$999,2,FALSE)</f>
        <v>#N/A</v>
      </c>
      <c r="J28" s="187" t="str">
        <f>VLOOKUP(H28,Jména!$A$1:$B$997,2,FALSE)</f>
        <v>Krystíně</v>
      </c>
      <c r="K28" s="188" t="s">
        <v>1409</v>
      </c>
    </row>
    <row r="29" spans="1:11">
      <c r="A29" s="298">
        <v>4</v>
      </c>
      <c r="B29" s="298">
        <v>2</v>
      </c>
      <c r="C29" s="188" t="s">
        <v>1445</v>
      </c>
      <c r="D29" s="298">
        <v>2009</v>
      </c>
      <c r="E29" s="188" t="s">
        <v>1407</v>
      </c>
      <c r="F29" s="187" t="s">
        <v>1049</v>
      </c>
      <c r="G29" s="300" t="s">
        <v>1324</v>
      </c>
      <c r="H29" s="300" t="s">
        <v>120</v>
      </c>
      <c r="I29" s="187" t="e">
        <f>VLOOKUP(G29,Příjmení!$A$1:$B$999,2,FALSE)</f>
        <v>#N/A</v>
      </c>
      <c r="J29" s="187" t="str">
        <f>VLOOKUP(H29,Jména!$A$1:$B$997,2,FALSE)</f>
        <v>Michaele</v>
      </c>
      <c r="K29" s="188" t="s">
        <v>1409</v>
      </c>
    </row>
    <row r="30" spans="1:11">
      <c r="A30" s="298">
        <v>4</v>
      </c>
      <c r="B30" s="298">
        <v>3</v>
      </c>
      <c r="C30" s="327" t="s">
        <v>1446</v>
      </c>
      <c r="D30" s="298">
        <v>2009</v>
      </c>
      <c r="E30" s="187" t="s">
        <v>1397</v>
      </c>
      <c r="F30" s="187" t="s">
        <v>1049</v>
      </c>
      <c r="G30" s="300" t="s">
        <v>1325</v>
      </c>
      <c r="H30" s="300" t="s">
        <v>854</v>
      </c>
      <c r="I30" s="187" t="e">
        <f>VLOOKUP(G30,Příjmení!$A$1:$B$999,2,FALSE)</f>
        <v>#N/A</v>
      </c>
      <c r="J30" s="187" t="str">
        <f>VLOOKUP(H30,Jména!$A$1:$B$997,2,FALSE)</f>
        <v>Alici</v>
      </c>
      <c r="K30" s="188" t="s">
        <v>1409</v>
      </c>
    </row>
    <row r="31" spans="1:11">
      <c r="A31" s="298">
        <v>4</v>
      </c>
      <c r="B31" s="298">
        <v>4</v>
      </c>
      <c r="C31" s="188" t="s">
        <v>1450</v>
      </c>
      <c r="D31" s="298">
        <v>2009</v>
      </c>
      <c r="E31" s="187" t="s">
        <v>1407</v>
      </c>
      <c r="F31" s="187" t="s">
        <v>1049</v>
      </c>
      <c r="G31" s="301" t="s">
        <v>1326</v>
      </c>
      <c r="H31" s="301" t="s">
        <v>988</v>
      </c>
      <c r="I31" s="187" t="e">
        <f>VLOOKUP(G31,Příjmení!$A$1:$B$999,2,FALSE)</f>
        <v>#N/A</v>
      </c>
      <c r="J31" s="187" t="str">
        <f>VLOOKUP(H31,Jména!$A$1:$B$997,2,FALSE)</f>
        <v>Pavlíně</v>
      </c>
      <c r="K31" s="188" t="s">
        <v>1409</v>
      </c>
    </row>
    <row r="32" spans="1:11">
      <c r="A32" s="298">
        <v>4</v>
      </c>
      <c r="B32" s="298">
        <v>6</v>
      </c>
      <c r="C32" s="187" t="s">
        <v>1447</v>
      </c>
      <c r="D32" s="298">
        <v>2009</v>
      </c>
      <c r="E32" s="188" t="s">
        <v>1428</v>
      </c>
      <c r="F32" s="187" t="s">
        <v>1049</v>
      </c>
      <c r="G32" s="300" t="s">
        <v>1327</v>
      </c>
      <c r="H32" s="300" t="s">
        <v>138</v>
      </c>
      <c r="I32" s="187" t="e">
        <f>VLOOKUP(G32,Příjmení!$A$1:$B$999,2,FALSE)</f>
        <v>#N/A</v>
      </c>
      <c r="J32" s="187" t="str">
        <f>VLOOKUP(H32,Jména!$A$1:$B$997,2,FALSE)</f>
        <v>Markétě</v>
      </c>
      <c r="K32" s="188" t="s">
        <v>1409</v>
      </c>
    </row>
    <row r="33" spans="1:11">
      <c r="A33" s="298">
        <v>4</v>
      </c>
      <c r="B33" s="298">
        <v>7</v>
      </c>
      <c r="C33" s="187" t="s">
        <v>1448</v>
      </c>
      <c r="D33" s="298">
        <v>2009</v>
      </c>
      <c r="E33" s="188" t="s">
        <v>1397</v>
      </c>
      <c r="F33" s="187" t="s">
        <v>1049</v>
      </c>
      <c r="G33" s="300" t="s">
        <v>1085</v>
      </c>
      <c r="H33" s="300" t="s">
        <v>861</v>
      </c>
      <c r="I33" s="187" t="str">
        <f>VLOOKUP(G33,Příjmení!$A$1:$B$999,2,FALSE)</f>
        <v>Šimákové</v>
      </c>
      <c r="J33" s="187" t="str">
        <f>VLOOKUP(H33,Jména!$A$1:$B$997,2,FALSE)</f>
        <v>Anetě</v>
      </c>
      <c r="K33" s="188" t="s">
        <v>1409</v>
      </c>
    </row>
    <row r="34" spans="1:11">
      <c r="A34" s="298">
        <v>4</v>
      </c>
      <c r="B34" s="298">
        <v>8</v>
      </c>
      <c r="C34" s="188" t="s">
        <v>1449</v>
      </c>
      <c r="D34" s="298">
        <v>2009</v>
      </c>
      <c r="E34" s="188" t="s">
        <v>1421</v>
      </c>
      <c r="F34" s="187" t="s">
        <v>1049</v>
      </c>
      <c r="G34" s="300" t="s">
        <v>1329</v>
      </c>
      <c r="H34" s="300" t="s">
        <v>160</v>
      </c>
      <c r="I34" s="187" t="e">
        <f>VLOOKUP(G34,Příjmení!$A$1:$B$999,2,FALSE)</f>
        <v>#N/A</v>
      </c>
      <c r="J34" s="187" t="str">
        <f>VLOOKUP(H34,Jména!$A$1:$B$997,2,FALSE)</f>
        <v>Alexandra</v>
      </c>
      <c r="K34" s="188" t="s">
        <v>1409</v>
      </c>
    </row>
    <row r="35" spans="1:11">
      <c r="A35" s="298">
        <v>4</v>
      </c>
      <c r="B35" s="298">
        <v>9</v>
      </c>
      <c r="C35" s="327" t="s">
        <v>1398</v>
      </c>
      <c r="D35" s="298">
        <v>2009</v>
      </c>
      <c r="E35" s="187" t="s">
        <v>14</v>
      </c>
      <c r="F35" s="187" t="s">
        <v>1049</v>
      </c>
      <c r="G35" s="300" t="s">
        <v>1330</v>
      </c>
      <c r="H35" s="300" t="s">
        <v>38</v>
      </c>
      <c r="I35" s="187" t="e">
        <f>VLOOKUP(G35,Příjmení!$A$1:$B$999,2,FALSE)</f>
        <v>#N/A</v>
      </c>
      <c r="J35" s="187" t="str">
        <f>VLOOKUP(H35,Jména!$A$1:$B$997,2,FALSE)</f>
        <v>Natálii</v>
      </c>
      <c r="K35" s="188" t="s">
        <v>1409</v>
      </c>
    </row>
    <row r="36" spans="1:11">
      <c r="A36" s="298">
        <v>4</v>
      </c>
      <c r="B36" s="298">
        <v>10</v>
      </c>
      <c r="C36" s="188" t="s">
        <v>1451</v>
      </c>
      <c r="D36" s="298">
        <v>2009</v>
      </c>
      <c r="E36" s="188" t="s">
        <v>1397</v>
      </c>
      <c r="F36" s="187" t="s">
        <v>1049</v>
      </c>
      <c r="G36" s="300" t="s">
        <v>1331</v>
      </c>
      <c r="H36" s="300" t="s">
        <v>148</v>
      </c>
      <c r="I36" s="187" t="e">
        <f>VLOOKUP(G36,Příjmení!$A$1:$B$999,2,FALSE)</f>
        <v>#N/A</v>
      </c>
      <c r="J36" s="187" t="str">
        <f>VLOOKUP(H36,Jména!$A$1:$B$997,2,FALSE)</f>
        <v>Anně</v>
      </c>
      <c r="K36" s="188" t="s">
        <v>1409</v>
      </c>
    </row>
    <row r="37" spans="1:11">
      <c r="A37" s="298">
        <v>4</v>
      </c>
      <c r="B37" s="298">
        <v>11</v>
      </c>
      <c r="C37" s="327" t="s">
        <v>1452</v>
      </c>
      <c r="D37" s="298">
        <v>2009</v>
      </c>
      <c r="E37" s="187" t="s">
        <v>1397</v>
      </c>
      <c r="F37" s="187" t="s">
        <v>1049</v>
      </c>
      <c r="G37" s="300" t="s">
        <v>1331</v>
      </c>
      <c r="H37" s="300" t="s">
        <v>148</v>
      </c>
      <c r="I37" s="187" t="e">
        <f>VLOOKUP(G37,Příjmení!$A$1:$B$999,2,FALSE)</f>
        <v>#N/A</v>
      </c>
      <c r="J37" s="187" t="str">
        <f>VLOOKUP(H37,Jména!$A$1:$B$997,2,FALSE)</f>
        <v>Anně</v>
      </c>
      <c r="K37" s="188" t="s">
        <v>1409</v>
      </c>
    </row>
    <row r="38" spans="1:11">
      <c r="A38" s="298">
        <v>4</v>
      </c>
      <c r="B38" s="298">
        <v>12</v>
      </c>
      <c r="C38" s="188" t="s">
        <v>1453</v>
      </c>
      <c r="D38" s="298">
        <v>2009</v>
      </c>
      <c r="E38" s="188" t="s">
        <v>1397</v>
      </c>
      <c r="F38" s="187" t="s">
        <v>1049</v>
      </c>
      <c r="G38" s="300" t="s">
        <v>1332</v>
      </c>
      <c r="H38" s="300" t="s">
        <v>931</v>
      </c>
      <c r="I38" s="187" t="e">
        <f>VLOOKUP(G38,Příjmení!$A$1:$B$999,2,FALSE)</f>
        <v>#N/A</v>
      </c>
      <c r="J38" s="187" t="str">
        <f>VLOOKUP(H38,Jména!$A$1:$B$997,2,FALSE)</f>
        <v>Kristině</v>
      </c>
      <c r="K38" s="188" t="s">
        <v>1409</v>
      </c>
    </row>
    <row r="39" spans="1:11">
      <c r="A39" s="275">
        <v>5</v>
      </c>
      <c r="B39" s="275">
        <v>1</v>
      </c>
      <c r="C39" s="334" t="s">
        <v>1493</v>
      </c>
      <c r="D39" s="275">
        <v>2008</v>
      </c>
      <c r="E39" s="183" t="s">
        <v>1421</v>
      </c>
      <c r="F39" s="183" t="s">
        <v>1049</v>
      </c>
      <c r="G39" s="302" t="s">
        <v>1078</v>
      </c>
      <c r="H39" s="302" t="s">
        <v>34</v>
      </c>
      <c r="I39" s="183" t="str">
        <f>VLOOKUP(G39,Příjmení!$A$1:$B$999,2,FALSE)</f>
        <v>Procházkové</v>
      </c>
      <c r="J39" s="183" t="str">
        <f>VLOOKUP(H39,Jména!$A$1:$B$997,2,FALSE)</f>
        <v>Tereze</v>
      </c>
      <c r="K39" s="184" t="s">
        <v>1410</v>
      </c>
    </row>
    <row r="40" spans="1:11">
      <c r="A40" s="275">
        <v>5</v>
      </c>
      <c r="B40" s="275">
        <v>2</v>
      </c>
      <c r="C40" s="183" t="s">
        <v>1454</v>
      </c>
      <c r="D40" s="275">
        <v>2008</v>
      </c>
      <c r="E40" s="184" t="s">
        <v>1407</v>
      </c>
      <c r="F40" s="183" t="s">
        <v>1049</v>
      </c>
      <c r="G40" s="302" t="s">
        <v>1333</v>
      </c>
      <c r="H40" s="302" t="s">
        <v>897</v>
      </c>
      <c r="I40" s="183" t="e">
        <f>VLOOKUP(G40,Příjmení!$A$1:$B$999,2,FALSE)</f>
        <v>#N/A</v>
      </c>
      <c r="J40" s="183" t="str">
        <f>VLOOKUP(H40,Jména!$A$1:$B$997,2,FALSE)</f>
        <v>Charlotta</v>
      </c>
      <c r="K40" s="184" t="s">
        <v>1410</v>
      </c>
    </row>
    <row r="41" spans="1:11">
      <c r="A41" s="275">
        <v>5</v>
      </c>
      <c r="B41" s="275">
        <v>3</v>
      </c>
      <c r="C41" s="184" t="s">
        <v>1455</v>
      </c>
      <c r="D41" s="275">
        <v>2008</v>
      </c>
      <c r="E41" s="184" t="s">
        <v>1397</v>
      </c>
      <c r="F41" s="183" t="s">
        <v>1049</v>
      </c>
      <c r="G41" s="302" t="s">
        <v>1334</v>
      </c>
      <c r="H41" s="302" t="s">
        <v>1081</v>
      </c>
      <c r="I41" s="183" t="e">
        <f>VLOOKUP(G41,Příjmení!$A$1:$B$999,2,FALSE)</f>
        <v>#N/A</v>
      </c>
      <c r="J41" s="183" t="str">
        <f>VLOOKUP(H41,Jména!$A$1:$B$997,2,FALSE)</f>
        <v>Rozálii</v>
      </c>
      <c r="K41" s="184" t="s">
        <v>1410</v>
      </c>
    </row>
    <row r="42" spans="1:11">
      <c r="A42" s="275">
        <v>5</v>
      </c>
      <c r="B42" s="275">
        <v>4</v>
      </c>
      <c r="C42" s="184" t="s">
        <v>1264</v>
      </c>
      <c r="D42" s="275">
        <v>2008</v>
      </c>
      <c r="E42" s="184" t="s">
        <v>14</v>
      </c>
      <c r="F42" s="183" t="s">
        <v>1049</v>
      </c>
      <c r="G42" s="302" t="s">
        <v>1335</v>
      </c>
      <c r="H42" s="302" t="s">
        <v>134</v>
      </c>
      <c r="I42" s="183" t="e">
        <f>VLOOKUP(G42,Příjmení!$A$1:$B$999,2,FALSE)</f>
        <v>#N/A</v>
      </c>
      <c r="J42" s="183" t="str">
        <f>VLOOKUP(H42,Jména!$A$1:$B$997,2,FALSE)</f>
        <v>Veronice</v>
      </c>
      <c r="K42" s="184" t="s">
        <v>1410</v>
      </c>
    </row>
    <row r="43" spans="1:11">
      <c r="A43" s="275">
        <v>5</v>
      </c>
      <c r="B43" s="275">
        <v>5</v>
      </c>
      <c r="C43" s="184" t="s">
        <v>1456</v>
      </c>
      <c r="D43" s="275">
        <v>2008</v>
      </c>
      <c r="E43" s="184" t="s">
        <v>1407</v>
      </c>
      <c r="F43" s="183" t="s">
        <v>1049</v>
      </c>
      <c r="G43" s="302" t="s">
        <v>1094</v>
      </c>
      <c r="H43" s="302" t="s">
        <v>1095</v>
      </c>
      <c r="I43" s="183" t="str">
        <f>VLOOKUP(G43,Příjmení!$A$1:$B$999,2,FALSE)</f>
        <v>Petříkové</v>
      </c>
      <c r="J43" s="183" t="str">
        <f>VLOOKUP(H43,Jména!$A$1:$B$997,2,FALSE)</f>
        <v>Valentýně</v>
      </c>
      <c r="K43" s="184" t="s">
        <v>1410</v>
      </c>
    </row>
    <row r="44" spans="1:11">
      <c r="A44" s="275">
        <v>5</v>
      </c>
      <c r="B44" s="275">
        <v>6</v>
      </c>
      <c r="C44" s="183" t="s">
        <v>1457</v>
      </c>
      <c r="D44" s="275">
        <v>2008</v>
      </c>
      <c r="E44" s="184" t="s">
        <v>1421</v>
      </c>
      <c r="F44" s="183" t="s">
        <v>1049</v>
      </c>
      <c r="G44" s="302" t="s">
        <v>1336</v>
      </c>
      <c r="H44" s="302" t="s">
        <v>1337</v>
      </c>
      <c r="I44" s="183" t="e">
        <f>VLOOKUP(G44,Příjmení!$A$1:$B$999,2,FALSE)</f>
        <v>#N/A</v>
      </c>
      <c r="J44" s="183" t="str">
        <f>VLOOKUP(H44,Jména!$A$1:$B$997,2,FALSE)</f>
        <v>Rozalia</v>
      </c>
      <c r="K44" s="184" t="s">
        <v>1410</v>
      </c>
    </row>
    <row r="45" spans="1:11">
      <c r="A45" s="275">
        <v>5</v>
      </c>
      <c r="B45" s="275">
        <v>7</v>
      </c>
      <c r="C45" s="183" t="s">
        <v>1263</v>
      </c>
      <c r="D45" s="275">
        <v>2008</v>
      </c>
      <c r="E45" s="183" t="s">
        <v>14</v>
      </c>
      <c r="F45" s="183" t="s">
        <v>1049</v>
      </c>
      <c r="G45" s="302" t="s">
        <v>1304</v>
      </c>
      <c r="H45" s="302" t="s">
        <v>67</v>
      </c>
      <c r="I45" s="183" t="e">
        <f>VLOOKUP(G45,Příjmení!$A$1:$B$999,2,FALSE)</f>
        <v>#N/A</v>
      </c>
      <c r="J45" s="183" t="str">
        <f>VLOOKUP(H45,Jména!$A$1:$B$997,2,FALSE)</f>
        <v>Elišce</v>
      </c>
      <c r="K45" s="184" t="s">
        <v>1410</v>
      </c>
    </row>
    <row r="46" spans="1:11">
      <c r="A46" s="275">
        <v>5</v>
      </c>
      <c r="B46" s="275">
        <v>8</v>
      </c>
      <c r="C46" s="183" t="s">
        <v>1458</v>
      </c>
      <c r="D46" s="275">
        <v>2008</v>
      </c>
      <c r="E46" s="183" t="s">
        <v>1421</v>
      </c>
      <c r="F46" s="183" t="s">
        <v>1049</v>
      </c>
      <c r="G46" s="302"/>
      <c r="H46" s="302"/>
      <c r="I46" s="183"/>
      <c r="J46" s="183"/>
      <c r="K46" s="184" t="s">
        <v>1410</v>
      </c>
    </row>
    <row r="47" spans="1:11">
      <c r="A47" s="275">
        <v>5</v>
      </c>
      <c r="B47" s="275">
        <v>9</v>
      </c>
      <c r="C47" s="334" t="s">
        <v>1399</v>
      </c>
      <c r="D47" s="275">
        <v>2008</v>
      </c>
      <c r="E47" s="183" t="s">
        <v>14</v>
      </c>
      <c r="F47" s="183" t="s">
        <v>1049</v>
      </c>
      <c r="G47" s="302" t="s">
        <v>1338</v>
      </c>
      <c r="H47" s="302" t="s">
        <v>1310</v>
      </c>
      <c r="I47" s="183" t="e">
        <f>VLOOKUP(G47,Příjmení!$A$1:$B$999,2,FALSE)</f>
        <v>#N/A</v>
      </c>
      <c r="J47" s="183" t="str">
        <f>VLOOKUP(H47,Jména!$A$1:$B$997,2,FALSE)</f>
        <v>Sofii</v>
      </c>
      <c r="K47" s="184" t="s">
        <v>1410</v>
      </c>
    </row>
    <row r="48" spans="1:11">
      <c r="A48" s="275">
        <v>5</v>
      </c>
      <c r="B48" s="275">
        <v>10</v>
      </c>
      <c r="C48" s="184" t="s">
        <v>1400</v>
      </c>
      <c r="D48" s="275">
        <v>2008</v>
      </c>
      <c r="E48" s="184" t="s">
        <v>1397</v>
      </c>
      <c r="F48" s="183" t="s">
        <v>1049</v>
      </c>
      <c r="G48" s="302" t="s">
        <v>1339</v>
      </c>
      <c r="H48" s="302" t="s">
        <v>1340</v>
      </c>
      <c r="I48" s="183" t="e">
        <f>VLOOKUP(G48,Příjmení!$A$1:$B$999,2,FALSE)</f>
        <v>#N/A</v>
      </c>
      <c r="J48" s="183" t="str">
        <f>VLOOKUP(H48,Jména!$A$1:$B$997,2,FALSE)</f>
        <v>Kasimira</v>
      </c>
      <c r="K48" s="184" t="s">
        <v>1410</v>
      </c>
    </row>
    <row r="49" spans="1:11">
      <c r="A49" s="282">
        <v>6</v>
      </c>
      <c r="B49" s="282">
        <v>1</v>
      </c>
      <c r="C49" s="186" t="s">
        <v>1401</v>
      </c>
      <c r="D49" s="282">
        <v>2007</v>
      </c>
      <c r="E49" s="186" t="s">
        <v>1397</v>
      </c>
      <c r="F49" s="185" t="s">
        <v>1049</v>
      </c>
      <c r="G49" s="185" t="s">
        <v>1318</v>
      </c>
      <c r="H49" s="185" t="s">
        <v>997</v>
      </c>
      <c r="I49" s="185" t="e">
        <f>VLOOKUP(G49,Příjmení!$A$1:$B$999,2,FALSE)</f>
        <v>#N/A</v>
      </c>
      <c r="J49" s="185" t="str">
        <f>VLOOKUP(H49,Jména!$A$1:$B$997,2,FALSE)</f>
        <v>Sandře</v>
      </c>
      <c r="K49" s="186" t="s">
        <v>1411</v>
      </c>
    </row>
    <row r="50" spans="1:11">
      <c r="A50" s="282">
        <v>6</v>
      </c>
      <c r="B50" s="282">
        <v>2</v>
      </c>
      <c r="C50" s="186" t="s">
        <v>1459</v>
      </c>
      <c r="D50" s="282">
        <v>2007</v>
      </c>
      <c r="E50" s="185" t="s">
        <v>1407</v>
      </c>
      <c r="F50" s="185" t="s">
        <v>1049</v>
      </c>
      <c r="G50" s="185" t="s">
        <v>1343</v>
      </c>
      <c r="H50" s="185" t="s">
        <v>38</v>
      </c>
      <c r="I50" s="185" t="e">
        <f>VLOOKUP(G50,Příjmení!$A$1:$B$999,2,FALSE)</f>
        <v>#N/A</v>
      </c>
      <c r="J50" s="185" t="str">
        <f>VLOOKUP(H50,Jména!$A$1:$B$997,2,FALSE)</f>
        <v>Natálii</v>
      </c>
      <c r="K50" s="186" t="s">
        <v>1411</v>
      </c>
    </row>
    <row r="51" spans="1:11">
      <c r="A51" s="282">
        <v>6</v>
      </c>
      <c r="B51" s="282">
        <v>4</v>
      </c>
      <c r="C51" s="186" t="s">
        <v>1460</v>
      </c>
      <c r="D51" s="282">
        <v>2007</v>
      </c>
      <c r="E51" s="186" t="s">
        <v>1428</v>
      </c>
      <c r="F51" s="185" t="s">
        <v>1049</v>
      </c>
      <c r="G51" s="185" t="s">
        <v>1344</v>
      </c>
      <c r="H51" s="185" t="s">
        <v>1000</v>
      </c>
      <c r="I51" s="185" t="e">
        <f>VLOOKUP(G51,Příjmení!$A$1:$B$999,2,FALSE)</f>
        <v>#N/A</v>
      </c>
      <c r="J51" s="185" t="str">
        <f>VLOOKUP(H51,Jména!$A$1:$B$997,2,FALSE)</f>
        <v>Sáře</v>
      </c>
      <c r="K51" s="186" t="s">
        <v>1411</v>
      </c>
    </row>
    <row r="52" spans="1:11">
      <c r="A52" s="276">
        <v>7</v>
      </c>
      <c r="B52" s="276">
        <v>1</v>
      </c>
      <c r="C52" s="326" t="s">
        <v>1461</v>
      </c>
      <c r="D52" s="276">
        <v>2006</v>
      </c>
      <c r="E52" s="278" t="s">
        <v>1421</v>
      </c>
      <c r="F52" s="277" t="s">
        <v>1049</v>
      </c>
      <c r="G52" s="277"/>
      <c r="H52" s="277"/>
      <c r="I52" s="277"/>
      <c r="J52" s="277"/>
      <c r="K52" s="278" t="s">
        <v>1412</v>
      </c>
    </row>
    <row r="53" spans="1:11">
      <c r="A53" s="276">
        <v>7</v>
      </c>
      <c r="B53" s="276">
        <v>2</v>
      </c>
      <c r="C53" s="278" t="s">
        <v>1302</v>
      </c>
      <c r="D53" s="276">
        <v>2007</v>
      </c>
      <c r="E53" s="278" t="s">
        <v>1407</v>
      </c>
      <c r="F53" s="277" t="s">
        <v>1049</v>
      </c>
      <c r="G53" s="277" t="s">
        <v>1351</v>
      </c>
      <c r="H53" s="277" t="s">
        <v>34</v>
      </c>
      <c r="I53" s="277" t="e">
        <f>VLOOKUP(G53,Příjmení!$A$1:$B$999,2,FALSE)</f>
        <v>#N/A</v>
      </c>
      <c r="J53" s="277" t="str">
        <f>VLOOKUP(H53,Jména!$A$1:$B$997,2,FALSE)</f>
        <v>Tereze</v>
      </c>
      <c r="K53" s="278" t="s">
        <v>1412</v>
      </c>
    </row>
    <row r="54" spans="1:11">
      <c r="A54" s="276">
        <v>7</v>
      </c>
      <c r="B54" s="276">
        <v>3</v>
      </c>
      <c r="C54" s="278" t="s">
        <v>1403</v>
      </c>
      <c r="D54" s="276">
        <v>2007</v>
      </c>
      <c r="E54" s="278" t="s">
        <v>1421</v>
      </c>
      <c r="F54" s="277" t="s">
        <v>1049</v>
      </c>
      <c r="G54" s="277" t="s">
        <v>1352</v>
      </c>
      <c r="H54" s="277" t="s">
        <v>1353</v>
      </c>
      <c r="I54" s="277" t="e">
        <f>VLOOKUP(G54,Příjmení!$A$1:$B$999,2,FALSE)</f>
        <v>#N/A</v>
      </c>
      <c r="J54" s="277" t="str">
        <f>VLOOKUP(H54,Jména!$A$1:$B$997,2,FALSE)</f>
        <v>Barbara</v>
      </c>
      <c r="K54" s="278" t="s">
        <v>1412</v>
      </c>
    </row>
    <row r="55" spans="1:11">
      <c r="A55" s="276">
        <v>7</v>
      </c>
      <c r="B55" s="276">
        <v>4</v>
      </c>
      <c r="C55" s="278" t="s">
        <v>1462</v>
      </c>
      <c r="D55" s="276">
        <v>2006</v>
      </c>
      <c r="E55" s="277" t="s">
        <v>14</v>
      </c>
      <c r="F55" s="277" t="s">
        <v>1049</v>
      </c>
      <c r="G55" s="277" t="s">
        <v>1354</v>
      </c>
      <c r="H55" s="277" t="s">
        <v>1355</v>
      </c>
      <c r="I55" s="277" t="e">
        <f>VLOOKUP(G55,Příjmení!$A$1:$B$999,2,FALSE)</f>
        <v>#N/A</v>
      </c>
      <c r="J55" s="277" t="str">
        <f>VLOOKUP(H55,Jména!$A$1:$B$997,2,FALSE)</f>
        <v>Sophia</v>
      </c>
      <c r="K55" s="278" t="s">
        <v>1412</v>
      </c>
    </row>
    <row r="56" spans="1:11">
      <c r="A56" s="276">
        <v>7</v>
      </c>
      <c r="B56" s="276">
        <v>5</v>
      </c>
      <c r="C56" s="278" t="s">
        <v>1463</v>
      </c>
      <c r="D56" s="276">
        <v>2007</v>
      </c>
      <c r="E56" s="278" t="s">
        <v>1421</v>
      </c>
      <c r="F56" s="277" t="s">
        <v>1049</v>
      </c>
      <c r="G56" s="277" t="s">
        <v>1067</v>
      </c>
      <c r="H56" s="277" t="s">
        <v>46</v>
      </c>
      <c r="I56" s="277" t="str">
        <f>VLOOKUP(G56,Příjmení!$A$1:$B$999,2,FALSE)</f>
        <v>Bendové</v>
      </c>
      <c r="J56" s="277" t="str">
        <f>VLOOKUP(H56,Jména!$A$1:$B$997,2,FALSE)</f>
        <v>Barboře</v>
      </c>
      <c r="K56" s="278" t="s">
        <v>1412</v>
      </c>
    </row>
    <row r="57" spans="1:11">
      <c r="A57" s="276">
        <v>7</v>
      </c>
      <c r="B57" s="276">
        <v>6</v>
      </c>
      <c r="C57" s="278" t="s">
        <v>1265</v>
      </c>
      <c r="D57" s="276">
        <v>2007</v>
      </c>
      <c r="E57" s="278" t="s">
        <v>14</v>
      </c>
      <c r="F57" s="277" t="s">
        <v>1049</v>
      </c>
      <c r="G57" s="277"/>
      <c r="H57" s="277"/>
      <c r="I57" s="277"/>
      <c r="J57" s="277"/>
      <c r="K57" s="278" t="s">
        <v>1412</v>
      </c>
    </row>
    <row r="58" spans="1:11">
      <c r="A58" s="276">
        <v>7</v>
      </c>
      <c r="B58" s="276">
        <v>7</v>
      </c>
      <c r="C58" s="278" t="s">
        <v>1464</v>
      </c>
      <c r="D58" s="276">
        <v>2007</v>
      </c>
      <c r="E58" s="335" t="s">
        <v>1407</v>
      </c>
      <c r="F58" s="277" t="s">
        <v>1049</v>
      </c>
      <c r="G58" s="277" t="s">
        <v>1356</v>
      </c>
      <c r="H58" s="277" t="s">
        <v>1117</v>
      </c>
      <c r="I58" s="277" t="e">
        <f>VLOOKUP(G58,Příjmení!$A$1:$B$999,2,FALSE)</f>
        <v>#N/A</v>
      </c>
      <c r="J58" s="277" t="str">
        <f>VLOOKUP(H58,Jména!$A$1:$B$997,2,FALSE)</f>
        <v>Vandě</v>
      </c>
      <c r="K58" s="278" t="s">
        <v>1412</v>
      </c>
    </row>
    <row r="59" spans="1:11">
      <c r="A59" s="276">
        <v>7</v>
      </c>
      <c r="B59" s="276">
        <v>8</v>
      </c>
      <c r="C59" s="326" t="s">
        <v>1465</v>
      </c>
      <c r="D59" s="276">
        <v>2007</v>
      </c>
      <c r="E59" s="277" t="s">
        <v>1421</v>
      </c>
      <c r="F59" s="277" t="s">
        <v>1049</v>
      </c>
      <c r="G59" s="277" t="s">
        <v>1112</v>
      </c>
      <c r="H59" s="277" t="s">
        <v>67</v>
      </c>
      <c r="I59" s="277" t="str">
        <f>VLOOKUP(G59,Příjmení!$A$1:$B$999,2,FALSE)</f>
        <v>Machalové</v>
      </c>
      <c r="J59" s="277" t="str">
        <f>VLOOKUP(H59,Jména!$A$1:$B$997,2,FALSE)</f>
        <v>Elišce</v>
      </c>
      <c r="K59" s="278" t="s">
        <v>1412</v>
      </c>
    </row>
    <row r="60" spans="1:11">
      <c r="A60" s="279">
        <v>8</v>
      </c>
      <c r="B60" s="279">
        <v>1</v>
      </c>
      <c r="C60" s="281" t="s">
        <v>1404</v>
      </c>
      <c r="D60" s="279">
        <v>2005</v>
      </c>
      <c r="E60" s="280" t="s">
        <v>1407</v>
      </c>
      <c r="F60" s="280" t="s">
        <v>1049</v>
      </c>
      <c r="G60" s="280" t="s">
        <v>1358</v>
      </c>
      <c r="H60" s="280" t="s">
        <v>50</v>
      </c>
      <c r="I60" s="280" t="e">
        <f>VLOOKUP(G60,Příjmení!$A$1:$B$999,2,FALSE)</f>
        <v>#N/A</v>
      </c>
      <c r="J60" s="280" t="str">
        <f>VLOOKUP(H60,Jména!$A$1:$B$997,2,FALSE)</f>
        <v>Gabriele</v>
      </c>
      <c r="K60" s="281" t="s">
        <v>1413</v>
      </c>
    </row>
    <row r="61" spans="1:11">
      <c r="A61" s="279">
        <v>8</v>
      </c>
      <c r="B61" s="279">
        <v>2</v>
      </c>
      <c r="C61" s="281" t="s">
        <v>1266</v>
      </c>
      <c r="D61" s="279">
        <v>2005</v>
      </c>
      <c r="E61" s="280" t="s">
        <v>14</v>
      </c>
      <c r="F61" s="280" t="s">
        <v>1049</v>
      </c>
      <c r="G61" s="280"/>
      <c r="H61" s="280"/>
      <c r="I61" s="280"/>
      <c r="J61" s="280"/>
      <c r="K61" s="281" t="s">
        <v>1413</v>
      </c>
    </row>
    <row r="62" spans="1:11">
      <c r="A62" s="279">
        <v>8</v>
      </c>
      <c r="B62" s="279">
        <v>3</v>
      </c>
      <c r="C62" s="281" t="s">
        <v>1466</v>
      </c>
      <c r="D62" s="279">
        <v>2004</v>
      </c>
      <c r="E62" s="280" t="s">
        <v>1421</v>
      </c>
      <c r="F62" s="280" t="s">
        <v>1049</v>
      </c>
      <c r="G62" s="280"/>
      <c r="H62" s="280"/>
      <c r="I62" s="280"/>
      <c r="J62" s="280"/>
      <c r="K62" s="281" t="s">
        <v>1413</v>
      </c>
    </row>
    <row r="63" spans="1:11">
      <c r="A63" s="279">
        <v>8</v>
      </c>
      <c r="B63" s="279">
        <v>4</v>
      </c>
      <c r="C63" s="281" t="s">
        <v>1269</v>
      </c>
      <c r="D63" s="279">
        <v>2003</v>
      </c>
      <c r="E63" s="280" t="s">
        <v>14</v>
      </c>
      <c r="F63" s="280" t="s">
        <v>1049</v>
      </c>
      <c r="G63" s="280"/>
      <c r="H63" s="280"/>
      <c r="I63" s="280"/>
      <c r="J63" s="280"/>
      <c r="K63" s="281" t="s">
        <v>1413</v>
      </c>
    </row>
    <row r="64" spans="1:11">
      <c r="A64" s="279">
        <v>8</v>
      </c>
      <c r="B64" s="279">
        <v>5</v>
      </c>
      <c r="C64" s="281" t="s">
        <v>1467</v>
      </c>
      <c r="D64" s="279">
        <v>2004</v>
      </c>
      <c r="E64" s="280" t="s">
        <v>1407</v>
      </c>
      <c r="F64" s="280" t="s">
        <v>1049</v>
      </c>
      <c r="G64" s="280" t="s">
        <v>1359</v>
      </c>
      <c r="H64" s="280" t="s">
        <v>1360</v>
      </c>
      <c r="I64" s="280" t="e">
        <f>VLOOKUP(G64,Příjmení!$A$1:$B$999,2,FALSE)</f>
        <v>#N/A</v>
      </c>
      <c r="J64" s="280" t="str">
        <f>VLOOKUP(H64,Jména!$A$1:$B$997,2,FALSE)</f>
        <v>Elea</v>
      </c>
      <c r="K64" s="281" t="s">
        <v>1413</v>
      </c>
    </row>
    <row r="65" spans="1:11">
      <c r="A65" s="283">
        <v>9</v>
      </c>
      <c r="B65" s="283">
        <v>1</v>
      </c>
      <c r="C65" s="253" t="s">
        <v>1468</v>
      </c>
      <c r="D65" s="283">
        <v>2005</v>
      </c>
      <c r="E65" s="253" t="s">
        <v>1397</v>
      </c>
      <c r="F65" s="254" t="s">
        <v>1049</v>
      </c>
      <c r="G65" s="254" t="s">
        <v>1361</v>
      </c>
      <c r="H65" s="254" t="s">
        <v>938</v>
      </c>
      <c r="I65" s="254" t="e">
        <f>VLOOKUP(G65,Příjmení!$A$1:$B$999,2,FALSE)</f>
        <v>#N/A</v>
      </c>
      <c r="J65" s="254" t="str">
        <f>VLOOKUP(H65,Jména!$A$1:$B$997,2,FALSE)</f>
        <v>Lena</v>
      </c>
      <c r="K65" s="253" t="s">
        <v>1414</v>
      </c>
    </row>
    <row r="66" spans="1:11">
      <c r="A66" s="283">
        <v>9</v>
      </c>
      <c r="B66" s="283">
        <v>2</v>
      </c>
      <c r="C66" s="253" t="s">
        <v>1303</v>
      </c>
      <c r="D66" s="283">
        <v>2005</v>
      </c>
      <c r="E66" s="254" t="s">
        <v>1407</v>
      </c>
      <c r="F66" s="254" t="s">
        <v>1049</v>
      </c>
      <c r="G66" s="254" t="s">
        <v>1362</v>
      </c>
      <c r="H66" s="254" t="s">
        <v>148</v>
      </c>
      <c r="I66" s="254" t="e">
        <f>VLOOKUP(G66,Příjmení!$A$1:$B$999,2,FALSE)</f>
        <v>#N/A</v>
      </c>
      <c r="J66" s="254" t="str">
        <f>VLOOKUP(H66,Jména!$A$1:$B$997,2,FALSE)</f>
        <v>Anně</v>
      </c>
      <c r="K66" s="253" t="s">
        <v>1414</v>
      </c>
    </row>
    <row r="67" spans="1:11">
      <c r="A67" s="283">
        <v>9</v>
      </c>
      <c r="B67" s="283">
        <v>3</v>
      </c>
      <c r="C67" s="253" t="s">
        <v>1469</v>
      </c>
      <c r="D67" s="283">
        <v>2005</v>
      </c>
      <c r="E67" s="253" t="s">
        <v>1397</v>
      </c>
      <c r="F67" s="254" t="s">
        <v>1049</v>
      </c>
      <c r="G67" s="254" t="s">
        <v>1363</v>
      </c>
      <c r="H67" s="254" t="s">
        <v>1364</v>
      </c>
      <c r="I67" s="254" t="e">
        <f>VLOOKUP(G67,Příjmení!$A$1:$B$999,2,FALSE)</f>
        <v>#N/A</v>
      </c>
      <c r="J67" s="254" t="str">
        <f>VLOOKUP(H67,Jména!$A$1:$B$997,2,FALSE)</f>
        <v>Alica</v>
      </c>
      <c r="K67" s="253" t="s">
        <v>1414</v>
      </c>
    </row>
    <row r="68" spans="1:11">
      <c r="A68" s="283">
        <v>9</v>
      </c>
      <c r="B68" s="283">
        <v>4</v>
      </c>
      <c r="C68" s="336" t="s">
        <v>1470</v>
      </c>
      <c r="D68" s="283">
        <v>2004</v>
      </c>
      <c r="E68" s="254" t="s">
        <v>1397</v>
      </c>
      <c r="F68" s="254" t="s">
        <v>1049</v>
      </c>
      <c r="G68" s="254" t="s">
        <v>1366</v>
      </c>
      <c r="H68" s="254" t="s">
        <v>1367</v>
      </c>
      <c r="I68" s="254" t="e">
        <f>VLOOKUP(G68,Příjmení!$A$1:$B$999,2,FALSE)</f>
        <v>#N/A</v>
      </c>
      <c r="J68" s="254" t="str">
        <f>VLOOKUP(H68,Jména!$A$1:$B$997,2,FALSE)</f>
        <v>Annika</v>
      </c>
      <c r="K68" s="253" t="s">
        <v>1414</v>
      </c>
    </row>
    <row r="69" spans="1:11">
      <c r="A69" s="337">
        <v>10</v>
      </c>
      <c r="B69" s="337">
        <v>1</v>
      </c>
      <c r="C69" s="338" t="s">
        <v>1471</v>
      </c>
      <c r="D69" s="337">
        <v>1995</v>
      </c>
      <c r="E69" s="338" t="s">
        <v>1428</v>
      </c>
      <c r="F69" s="339" t="s">
        <v>1049</v>
      </c>
      <c r="G69" s="339" t="s">
        <v>1373</v>
      </c>
      <c r="H69" s="339" t="s">
        <v>1374</v>
      </c>
      <c r="I69" s="339" t="e">
        <f>VLOOKUP(G69,Příjmení!$A$1:$B$999,2,FALSE)</f>
        <v>#N/A</v>
      </c>
      <c r="J69" s="339" t="str">
        <f>VLOOKUP(H69,Jména!$A$1:$B$997,2,FALSE)</f>
        <v>Juliáně</v>
      </c>
      <c r="K69" s="338" t="s">
        <v>1415</v>
      </c>
    </row>
    <row r="70" spans="1:11">
      <c r="A70" s="337">
        <v>10</v>
      </c>
      <c r="B70" s="337">
        <v>2</v>
      </c>
      <c r="C70" s="339" t="s">
        <v>1405</v>
      </c>
      <c r="D70" s="337">
        <v>1997</v>
      </c>
      <c r="E70" s="339" t="s">
        <v>14</v>
      </c>
      <c r="F70" s="339" t="s">
        <v>1049</v>
      </c>
      <c r="G70" s="339" t="s">
        <v>1375</v>
      </c>
      <c r="H70" s="339" t="s">
        <v>1376</v>
      </c>
      <c r="I70" s="339" t="e">
        <f>VLOOKUP(G70,Příjmení!$A$1:$B$999,2,FALSE)</f>
        <v>#N/A</v>
      </c>
      <c r="J70" s="339" t="str">
        <f>VLOOKUP(H70,Jména!$A$1:$B$997,2,FALSE)</f>
        <v>Jayme</v>
      </c>
      <c r="K70" s="338" t="str">
        <f>VLOOKUP(A70,Popis!$A$7:$B$17,2,FALSE)</f>
        <v>10.kategorie - Dorostenky, ročník 2002 a starší</v>
      </c>
    </row>
    <row r="71" spans="1:11">
      <c r="A71" s="337">
        <v>10</v>
      </c>
      <c r="B71" s="337">
        <v>3</v>
      </c>
      <c r="C71" s="338" t="s">
        <v>1472</v>
      </c>
      <c r="D71" s="337">
        <v>1993</v>
      </c>
      <c r="E71" s="338" t="s">
        <v>1407</v>
      </c>
      <c r="F71" s="339" t="s">
        <v>1049</v>
      </c>
      <c r="G71" s="339" t="s">
        <v>243</v>
      </c>
      <c r="H71" s="339" t="s">
        <v>50</v>
      </c>
      <c r="I71" s="339" t="str">
        <f>VLOOKUP(G71,Příjmení!$A$1:$B$999,2,FALSE)</f>
        <v>Bojanovské</v>
      </c>
      <c r="J71" s="339" t="str">
        <f>VLOOKUP(H71,Jména!$A$1:$B$997,2,FALSE)</f>
        <v>Gabriele</v>
      </c>
      <c r="K71" s="338" t="str">
        <f>VLOOKUP(A71,Popis!$A$7:$B$17,2,FALSE)</f>
        <v>10.kategorie - Dorostenky, ročník 2002 a starší</v>
      </c>
    </row>
    <row r="72" spans="1:11">
      <c r="A72" s="337">
        <v>10</v>
      </c>
      <c r="B72" s="337">
        <v>4</v>
      </c>
      <c r="C72" s="338" t="s">
        <v>1267</v>
      </c>
      <c r="D72" s="337">
        <v>1993</v>
      </c>
      <c r="E72" s="338" t="s">
        <v>14</v>
      </c>
      <c r="F72" s="339" t="s">
        <v>1049</v>
      </c>
      <c r="G72" s="339" t="s">
        <v>1377</v>
      </c>
      <c r="H72" s="339" t="s">
        <v>183</v>
      </c>
      <c r="I72" s="339" t="e">
        <f>VLOOKUP(G72,Příjmení!$A$1:$B$999,2,FALSE)</f>
        <v>#N/A</v>
      </c>
      <c r="J72" s="339" t="str">
        <f>VLOOKUP(H72,Jména!$A$1:$B$997,2,FALSE)</f>
        <v>Evě</v>
      </c>
      <c r="K72" s="338" t="str">
        <f>VLOOKUP(A72,Popis!$A$7:$B$17,2,FALSE)</f>
        <v>10.kategorie - Dorostenky, ročník 2002 a starší</v>
      </c>
    </row>
    <row r="73" spans="1:11">
      <c r="A73" s="340">
        <v>11</v>
      </c>
      <c r="B73" s="340">
        <v>1</v>
      </c>
      <c r="C73" s="341" t="s">
        <v>1402</v>
      </c>
      <c r="D73" s="340">
        <v>2002</v>
      </c>
      <c r="E73" s="342" t="s">
        <v>1397</v>
      </c>
      <c r="F73" s="341" t="s">
        <v>1049</v>
      </c>
      <c r="G73" s="341" t="s">
        <v>1049</v>
      </c>
      <c r="H73" s="341" t="s">
        <v>1049</v>
      </c>
      <c r="I73" s="341" t="s">
        <v>1049</v>
      </c>
      <c r="J73" s="341" t="s">
        <v>1049</v>
      </c>
      <c r="K73" s="341" t="s">
        <v>1416</v>
      </c>
    </row>
  </sheetData>
  <autoFilter ref="A1:K72"/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opLeftCell="A10" workbookViewId="0">
      <selection activeCell="B28" sqref="B28"/>
    </sheetView>
  </sheetViews>
  <sheetFormatPr defaultRowHeight="12.75"/>
  <cols>
    <col min="1" max="1" width="10.7109375" customWidth="1"/>
    <col min="2" max="2" width="27.5703125" bestFit="1" customWidth="1"/>
    <col min="3" max="3" width="9" customWidth="1"/>
    <col min="4" max="4" width="34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tr">
        <f>_kat10</f>
        <v>10.kategorie - Dorostenky, ročník 2002 a starší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Kat10S1</f>
        <v>sestava s libovolným náčiním</v>
      </c>
      <c r="G4" s="502"/>
      <c r="H4" s="502"/>
      <c r="I4" s="503"/>
      <c r="J4" s="501" t="str">
        <f>Kat10S2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Seznam!B69</f>
        <v>1</v>
      </c>
      <c r="B6" s="160" t="str">
        <f>Seznam!C69</f>
        <v>Havlíková Karolína</v>
      </c>
      <c r="C6" s="125">
        <f>Seznam!D69</f>
        <v>1995</v>
      </c>
      <c r="D6" s="161" t="str">
        <f>Seznam!E69</f>
        <v>TJ Sokol Bernartice</v>
      </c>
      <c r="E6" s="365" t="str">
        <f>Seznam!F69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Seznam!B70</f>
        <v>2</v>
      </c>
      <c r="B7" s="145" t="str">
        <f>Seznam!C70</f>
        <v>Fořtová Denisa</v>
      </c>
      <c r="C7" s="128">
        <f>Seznam!D70</f>
        <v>1997</v>
      </c>
      <c r="D7" s="146" t="str">
        <f>Seznam!E70</f>
        <v>RG Proactive Milevsko</v>
      </c>
      <c r="E7" s="366" t="str">
        <f>Seznam!F70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44">
        <f>Seznam!B71</f>
        <v>3</v>
      </c>
      <c r="B8" s="145" t="str">
        <f>Seznam!C71</f>
        <v>Petržílková Klára</v>
      </c>
      <c r="C8" s="128">
        <f>Seznam!D71</f>
        <v>1993</v>
      </c>
      <c r="D8" s="146" t="str">
        <f>Seznam!E71</f>
        <v>GSK Tábor</v>
      </c>
      <c r="E8" s="366" t="str">
        <f>Seznam!F71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>
      <c r="A9" s="191">
        <f>Seznam!B72</f>
        <v>4</v>
      </c>
      <c r="B9" s="192" t="str">
        <f>Seznam!C72</f>
        <v>Korytová Ludmila</v>
      </c>
      <c r="C9" s="129">
        <f>Seznam!D72</f>
        <v>1993</v>
      </c>
      <c r="D9" s="193" t="str">
        <f>Seznam!E72</f>
        <v>RG Proactive Milevsko</v>
      </c>
      <c r="E9" s="367" t="str">
        <f>Seznam!F72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>
      <c r="A10" s="191" t="e">
        <f>Seznam!#REF!</f>
        <v>#REF!</v>
      </c>
      <c r="B10" s="192" t="e">
        <f>Seznam!#REF!</f>
        <v>#REF!</v>
      </c>
      <c r="C10" s="129" t="e">
        <f>Seznam!#REF!</f>
        <v>#REF!</v>
      </c>
      <c r="D10" s="193" t="e">
        <f>Seznam!#REF!</f>
        <v>#REF!</v>
      </c>
      <c r="E10" s="367" t="e">
        <f>Seznam!#REF!</f>
        <v>#REF!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>
      <c r="A11" s="150"/>
      <c r="B11" s="151"/>
      <c r="C11" s="132"/>
      <c r="D11" s="152"/>
      <c r="E11" s="295"/>
      <c r="F11" s="218"/>
      <c r="G11" s="153"/>
      <c r="H11" s="153"/>
      <c r="I11" s="154"/>
      <c r="J11" s="169"/>
      <c r="K11" s="153"/>
      <c r="L11" s="153"/>
      <c r="M11" s="153"/>
      <c r="N11" s="154"/>
      <c r="O11" s="170"/>
      <c r="P11" s="155"/>
    </row>
    <row r="12" spans="1:21" ht="13.5" thickTop="1"/>
    <row r="16" spans="1:21" ht="24" thickBot="1">
      <c r="A16" s="156" t="s">
        <v>1416</v>
      </c>
      <c r="B16" s="156"/>
      <c r="C16" s="156"/>
      <c r="D16" s="156"/>
      <c r="E16" s="293"/>
      <c r="F16" s="120"/>
      <c r="G16" s="120"/>
      <c r="H16" s="120"/>
      <c r="I16" s="120"/>
      <c r="J16" s="120"/>
      <c r="K16" s="120"/>
      <c r="L16" s="120"/>
      <c r="M16" s="120"/>
      <c r="N16" s="1"/>
      <c r="O16" s="123"/>
    </row>
    <row r="17" spans="1:16" ht="16.5" thickTop="1">
      <c r="A17" s="495" t="s">
        <v>0</v>
      </c>
      <c r="B17" s="479" t="s">
        <v>1</v>
      </c>
      <c r="C17" s="479" t="s">
        <v>2</v>
      </c>
      <c r="D17" s="480" t="s">
        <v>3</v>
      </c>
      <c r="E17" s="499" t="s">
        <v>4</v>
      </c>
      <c r="F17" s="501" t="str">
        <f>Kat10S1</f>
        <v>sestava s libovolným náčiním</v>
      </c>
      <c r="G17" s="502"/>
      <c r="H17" s="502"/>
      <c r="I17" s="503"/>
      <c r="J17" s="501" t="str">
        <f>Kat10S2</f>
        <v>sestava s libovolným náčiním</v>
      </c>
      <c r="K17" s="502"/>
      <c r="L17" s="502"/>
      <c r="M17" s="502"/>
      <c r="N17" s="503"/>
      <c r="O17" s="491" t="s">
        <v>13</v>
      </c>
      <c r="P17" s="493" t="s">
        <v>1053</v>
      </c>
    </row>
    <row r="18" spans="1:16" ht="16.5" thickBot="1">
      <c r="A18" s="496">
        <v>0</v>
      </c>
      <c r="B18" s="497">
        <v>0</v>
      </c>
      <c r="C18" s="497">
        <v>0</v>
      </c>
      <c r="D18" s="498">
        <v>0</v>
      </c>
      <c r="E18" s="500"/>
      <c r="F18" s="220" t="s">
        <v>8</v>
      </c>
      <c r="G18" s="157" t="s">
        <v>11</v>
      </c>
      <c r="H18" s="157" t="s">
        <v>5</v>
      </c>
      <c r="I18" s="158" t="s">
        <v>6</v>
      </c>
      <c r="J18" s="143" t="s">
        <v>1050</v>
      </c>
      <c r="K18" s="157" t="s">
        <v>8</v>
      </c>
      <c r="L18" s="157" t="s">
        <v>11</v>
      </c>
      <c r="M18" s="157" t="s">
        <v>5</v>
      </c>
      <c r="N18" s="158" t="s">
        <v>6</v>
      </c>
      <c r="O18" s="492">
        <v>0</v>
      </c>
      <c r="P18" s="494">
        <v>0</v>
      </c>
    </row>
    <row r="19" spans="1:16" ht="31.5" customHeight="1" thickTop="1">
      <c r="A19" s="159">
        <f>Seznam!B73</f>
        <v>1</v>
      </c>
      <c r="B19" s="160" t="str">
        <f>Seznam!C73</f>
        <v>Kortánová Karolína</v>
      </c>
      <c r="C19" s="125">
        <f>Seznam!D73</f>
        <v>2002</v>
      </c>
      <c r="D19" s="161" t="str">
        <f>Seznam!E73</f>
        <v xml:space="preserve">SKMG Máj České Budějovice </v>
      </c>
      <c r="E19" s="365" t="str">
        <f>Seznam!F73</f>
        <v>CZE</v>
      </c>
      <c r="F19" s="216"/>
      <c r="G19" s="162"/>
      <c r="H19" s="162"/>
      <c r="I19" s="163"/>
      <c r="J19" s="164"/>
      <c r="K19" s="162"/>
      <c r="L19" s="162"/>
      <c r="M19" s="162"/>
      <c r="N19" s="163"/>
      <c r="O19" s="165"/>
      <c r="P19" s="166"/>
    </row>
    <row r="20" spans="1:16" ht="31.5" customHeight="1">
      <c r="A20" s="144" t="e">
        <f>Seznam!#REF!</f>
        <v>#REF!</v>
      </c>
      <c r="B20" s="145" t="e">
        <f>Seznam!#REF!</f>
        <v>#REF!</v>
      </c>
      <c r="C20" s="128" t="e">
        <f>Seznam!#REF!</f>
        <v>#REF!</v>
      </c>
      <c r="D20" s="146" t="e">
        <f>Seznam!#REF!</f>
        <v>#REF!</v>
      </c>
      <c r="E20" s="366" t="e">
        <f>Seznam!#REF!</f>
        <v>#REF!</v>
      </c>
      <c r="F20" s="217"/>
      <c r="G20" s="147"/>
      <c r="H20" s="147"/>
      <c r="I20" s="148"/>
      <c r="J20" s="167" t="s">
        <v>1256</v>
      </c>
      <c r="K20" s="147"/>
      <c r="L20" s="147"/>
      <c r="M20" s="147"/>
      <c r="N20" s="148"/>
      <c r="O20" s="168"/>
      <c r="P20" s="149"/>
    </row>
    <row r="21" spans="1:16" ht="31.5" customHeight="1">
      <c r="A21" s="144" t="e">
        <f>Seznam!#REF!</f>
        <v>#REF!</v>
      </c>
      <c r="B21" s="145" t="e">
        <f>Seznam!#REF!</f>
        <v>#REF!</v>
      </c>
      <c r="C21" s="128" t="e">
        <f>Seznam!#REF!</f>
        <v>#REF!</v>
      </c>
      <c r="D21" s="146" t="e">
        <f>Seznam!#REF!</f>
        <v>#REF!</v>
      </c>
      <c r="E21" s="366" t="e">
        <f>Seznam!#REF!</f>
        <v>#REF!</v>
      </c>
      <c r="F21" s="217"/>
      <c r="G21" s="147"/>
      <c r="H21" s="147"/>
      <c r="I21" s="148"/>
      <c r="J21" s="167"/>
      <c r="K21" s="147"/>
      <c r="L21" s="147"/>
      <c r="M21" s="147"/>
      <c r="N21" s="148"/>
      <c r="O21" s="168"/>
      <c r="P21" s="149"/>
    </row>
    <row r="22" spans="1:16" ht="31.5" customHeight="1">
      <c r="A22" s="191" t="e">
        <f>Seznam!#REF!</f>
        <v>#REF!</v>
      </c>
      <c r="B22" s="192" t="e">
        <f>Seznam!#REF!</f>
        <v>#REF!</v>
      </c>
      <c r="C22" s="129" t="e">
        <f>Seznam!#REF!</f>
        <v>#REF!</v>
      </c>
      <c r="D22" s="193" t="e">
        <f>Seznam!#REF!</f>
        <v>#REF!</v>
      </c>
      <c r="E22" s="367" t="e">
        <f>Seznam!#REF!</f>
        <v>#REF!</v>
      </c>
      <c r="F22" s="234"/>
      <c r="G22" s="194"/>
      <c r="H22" s="194"/>
      <c r="I22" s="195"/>
      <c r="J22" s="232"/>
      <c r="K22" s="194"/>
      <c r="L22" s="194"/>
      <c r="M22" s="194"/>
      <c r="N22" s="195"/>
      <c r="O22" s="233"/>
      <c r="P22" s="196"/>
    </row>
    <row r="23" spans="1:16" ht="31.5" customHeight="1" thickBot="1">
      <c r="A23" s="150"/>
      <c r="B23" s="151"/>
      <c r="C23" s="132"/>
      <c r="D23" s="152"/>
      <c r="E23" s="295"/>
      <c r="F23" s="218"/>
      <c r="G23" s="153"/>
      <c r="H23" s="153"/>
      <c r="I23" s="154"/>
      <c r="J23" s="169"/>
      <c r="K23" s="153"/>
      <c r="L23" s="153"/>
      <c r="M23" s="153"/>
      <c r="N23" s="154"/>
      <c r="O23" s="170"/>
      <c r="P23" s="155"/>
    </row>
    <row r="24" spans="1:16" ht="13.5" thickTop="1"/>
  </sheetData>
  <mergeCells count="19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  <mergeCell ref="F17:I17"/>
    <mergeCell ref="J17:N17"/>
    <mergeCell ref="O17:O18"/>
    <mergeCell ref="P17:P18"/>
    <mergeCell ref="A17:A18"/>
    <mergeCell ref="B17:B18"/>
    <mergeCell ref="C17:C18"/>
    <mergeCell ref="D17:D18"/>
    <mergeCell ref="E17:E18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opLeftCell="E4" workbookViewId="0">
      <selection activeCell="P18" sqref="P18"/>
    </sheetView>
  </sheetViews>
  <sheetFormatPr defaultRowHeight="12.75"/>
  <cols>
    <col min="1" max="1" width="10.7109375" customWidth="1"/>
    <col min="2" max="2" width="25" bestFit="1" customWidth="1"/>
    <col min="3" max="3" width="7.140625" style="305" customWidth="1"/>
    <col min="4" max="4" width="30" style="14" customWidth="1"/>
    <col min="5" max="5" width="5.28515625" style="305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3"/>
      <c r="D1" s="8"/>
      <c r="E1" s="303"/>
      <c r="F1" s="4"/>
      <c r="G1" s="12"/>
      <c r="H1" s="10"/>
      <c r="N1" s="225" t="s">
        <v>1054</v>
      </c>
      <c r="O1" s="171" t="s">
        <v>11</v>
      </c>
      <c r="P1" s="1"/>
      <c r="Q1" s="262" t="s">
        <v>1268</v>
      </c>
      <c r="R1" s="263"/>
      <c r="S1" s="263"/>
    </row>
    <row r="2" spans="1:27" ht="23.25">
      <c r="A2" s="6"/>
      <c r="B2" s="1"/>
      <c r="C2" s="303"/>
      <c r="D2" s="8"/>
      <c r="E2" s="303"/>
      <c r="F2" s="4"/>
      <c r="G2" s="10"/>
      <c r="H2" s="10"/>
      <c r="M2" s="13"/>
      <c r="N2" s="13"/>
      <c r="O2" s="213">
        <v>4</v>
      </c>
      <c r="P2" s="1"/>
      <c r="Q2" s="262">
        <v>10</v>
      </c>
      <c r="R2" s="3"/>
      <c r="S2" s="3"/>
    </row>
    <row r="3" spans="1:27" ht="22.5">
      <c r="A3" s="6"/>
      <c r="B3" s="1"/>
      <c r="C3" s="303"/>
      <c r="D3" s="8"/>
      <c r="E3" s="303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3"/>
      <c r="D4" s="8"/>
      <c r="E4" s="303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303"/>
      <c r="D5" s="8"/>
      <c r="E5" s="303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Popis!B6</f>
        <v>1.kategorie, Přípravka A, ročník 2012 a mladší</v>
      </c>
      <c r="B6" s="1"/>
      <c r="C6" s="303"/>
      <c r="D6" s="8"/>
      <c r="E6" s="303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06" t="s">
        <v>191</v>
      </c>
      <c r="G7" s="248" t="str">
        <f>Kat0S1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0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235">
        <f>Seznam!B2</f>
        <v>2</v>
      </c>
      <c r="B9" s="236" t="str">
        <f>Seznam!C2</f>
        <v>Strupková Sára</v>
      </c>
      <c r="C9" s="237">
        <f>Seznam!D2</f>
        <v>2012</v>
      </c>
      <c r="D9" s="238" t="str">
        <f>Seznam!E2</f>
        <v>MG TJ Jiskra Humpolec</v>
      </c>
      <c r="E9" s="237" t="str">
        <f>Seznam!F2</f>
        <v>CZE</v>
      </c>
      <c r="F9" s="237" t="s">
        <v>1300</v>
      </c>
      <c r="G9" s="222">
        <v>0.5</v>
      </c>
      <c r="H9" s="223"/>
      <c r="I9" s="23">
        <f t="shared" ref="I9:I13" si="0">G9+H9</f>
        <v>0.5</v>
      </c>
      <c r="J9" s="239">
        <v>3.3</v>
      </c>
      <c r="K9" s="240">
        <v>4.5999999999999996</v>
      </c>
      <c r="L9" s="241">
        <v>4.7</v>
      </c>
      <c r="M9" s="242">
        <v>4.5</v>
      </c>
      <c r="N9" s="242">
        <v>3.6</v>
      </c>
      <c r="O9" s="226">
        <f t="shared" ref="O9:O13" si="1">IF($O$2=2,TRUNC(SUM(K9:L9)/2*1000)/1000,IF($O$2=3,TRUNC(SUM(K9:M9)/3*1000)/1000,IF($O$2=4,TRUNC(MEDIAN(K9:N9)*1000)/1000,"???")))</f>
        <v>4.55</v>
      </c>
      <c r="P9" s="247">
        <f>IF(AND(J9=0,O9=0),0,IF(($Q$2-J9-O9)&lt;0,0,$Q$2-J9-O9))</f>
        <v>2.1500000000000004</v>
      </c>
      <c r="Q9" s="241"/>
      <c r="R9" s="227">
        <f>I9+P9-Q9</f>
        <v>2.6500000000000004</v>
      </c>
      <c r="S9" s="24"/>
      <c r="T9" s="20">
        <f t="shared" ref="T9:T14" si="2">RANK(R9,$R$9:$R$14)</f>
        <v>5</v>
      </c>
      <c r="U9" s="264"/>
      <c r="W9" s="36"/>
      <c r="X9" s="31">
        <f t="shared" ref="X9:X11" si="3">I9</f>
        <v>0.5</v>
      </c>
      <c r="Y9" s="31">
        <f t="shared" ref="Y9:Y14" si="4">P9</f>
        <v>2.1500000000000004</v>
      </c>
      <c r="Z9" s="31">
        <f t="shared" ref="Z9:AA11" si="5">Q9</f>
        <v>0</v>
      </c>
      <c r="AA9" s="31">
        <f t="shared" si="5"/>
        <v>2.6500000000000004</v>
      </c>
    </row>
    <row r="10" spans="1:27" ht="24.95" customHeight="1">
      <c r="A10" s="235">
        <f>Seznam!B3</f>
        <v>3</v>
      </c>
      <c r="B10" s="236" t="str">
        <f>Seznam!C3</f>
        <v>Zahradníková Viktorie</v>
      </c>
      <c r="C10" s="237">
        <f>Seznam!D3</f>
        <v>2012</v>
      </c>
      <c r="D10" s="238" t="str">
        <f>Seznam!E3</f>
        <v>RG Proactive Milevsko</v>
      </c>
      <c r="E10" s="237" t="str">
        <f>Seznam!F3</f>
        <v>CZE</v>
      </c>
      <c r="F10" s="237" t="s">
        <v>1300</v>
      </c>
      <c r="G10" s="222">
        <v>0.8</v>
      </c>
      <c r="H10" s="223"/>
      <c r="I10" s="23">
        <f t="shared" si="0"/>
        <v>0.8</v>
      </c>
      <c r="J10" s="239">
        <v>2.5</v>
      </c>
      <c r="K10" s="240">
        <v>4.0999999999999996</v>
      </c>
      <c r="L10" s="241">
        <v>5.3</v>
      </c>
      <c r="M10" s="242">
        <v>4.0999999999999996</v>
      </c>
      <c r="N10" s="242">
        <v>3</v>
      </c>
      <c r="O10" s="226">
        <f t="shared" si="1"/>
        <v>4.0999999999999996</v>
      </c>
      <c r="P10" s="247">
        <f t="shared" ref="P10:P14" si="6">IF(AND(J10=0,O10=0),0,IF(($Q$2-J10-O10)&lt;0,0,$Q$2-J10-O10))</f>
        <v>3.4000000000000004</v>
      </c>
      <c r="Q10" s="241"/>
      <c r="R10" s="227">
        <f t="shared" ref="R10:R14" si="7">I10+P10-Q10</f>
        <v>4.2</v>
      </c>
      <c r="S10" s="24"/>
      <c r="T10" s="20">
        <f t="shared" si="2"/>
        <v>3</v>
      </c>
      <c r="U10" s="264"/>
      <c r="W10" s="36"/>
      <c r="X10" s="31">
        <f t="shared" si="3"/>
        <v>0.8</v>
      </c>
      <c r="Y10" s="31">
        <f t="shared" si="4"/>
        <v>3.4000000000000004</v>
      </c>
      <c r="Z10" s="31">
        <f t="shared" si="5"/>
        <v>0</v>
      </c>
      <c r="AA10" s="31">
        <f t="shared" si="5"/>
        <v>4.2</v>
      </c>
    </row>
    <row r="11" spans="1:27" ht="24.95" customHeight="1">
      <c r="A11" s="235">
        <f>Seznam!B4</f>
        <v>4</v>
      </c>
      <c r="B11" s="236" t="str">
        <f>Seznam!C4</f>
        <v>Míková Teodora</v>
      </c>
      <c r="C11" s="237">
        <f>Seznam!D4</f>
        <v>2012</v>
      </c>
      <c r="D11" s="238" t="str">
        <f>Seznam!E4</f>
        <v>GSK Tábor</v>
      </c>
      <c r="E11" s="237" t="str">
        <f>Seznam!F4</f>
        <v>CZE</v>
      </c>
      <c r="F11" s="237" t="s">
        <v>1300</v>
      </c>
      <c r="G11" s="222">
        <v>0.6</v>
      </c>
      <c r="H11" s="223"/>
      <c r="I11" s="23">
        <f t="shared" si="0"/>
        <v>0.6</v>
      </c>
      <c r="J11" s="239">
        <v>2.6</v>
      </c>
      <c r="K11" s="240">
        <v>4.4000000000000004</v>
      </c>
      <c r="L11" s="241">
        <v>5.0999999999999996</v>
      </c>
      <c r="M11" s="242">
        <v>4</v>
      </c>
      <c r="N11" s="242">
        <v>3.3</v>
      </c>
      <c r="O11" s="226">
        <f t="shared" si="1"/>
        <v>4.2</v>
      </c>
      <c r="P11" s="247">
        <f t="shared" si="6"/>
        <v>3.2</v>
      </c>
      <c r="Q11" s="241"/>
      <c r="R11" s="227">
        <f t="shared" si="7"/>
        <v>3.8000000000000003</v>
      </c>
      <c r="S11" s="24"/>
      <c r="T11" s="20">
        <f t="shared" si="2"/>
        <v>4</v>
      </c>
      <c r="U11" s="264"/>
      <c r="W11" s="36"/>
      <c r="X11" s="31">
        <f t="shared" si="3"/>
        <v>0.6</v>
      </c>
      <c r="Y11" s="31">
        <f t="shared" si="4"/>
        <v>3.2</v>
      </c>
      <c r="Z11" s="31">
        <f t="shared" si="5"/>
        <v>0</v>
      </c>
      <c r="AA11" s="31">
        <f t="shared" si="5"/>
        <v>3.8000000000000003</v>
      </c>
    </row>
    <row r="12" spans="1:27" ht="24.95" customHeight="1">
      <c r="A12" s="235">
        <f>Seznam!B5</f>
        <v>5</v>
      </c>
      <c r="B12" s="236" t="str">
        <f>Seznam!C5</f>
        <v>Fuková Emma</v>
      </c>
      <c r="C12" s="237">
        <f>Seznam!D5</f>
        <v>2012</v>
      </c>
      <c r="D12" s="238" t="str">
        <f>Seznam!E5</f>
        <v>GSK Tábor</v>
      </c>
      <c r="E12" s="237" t="str">
        <f>Seznam!F5</f>
        <v>CZE</v>
      </c>
      <c r="F12" s="237" t="s">
        <v>1300</v>
      </c>
      <c r="G12" s="222">
        <v>0.9</v>
      </c>
      <c r="H12" s="223"/>
      <c r="I12" s="23">
        <f t="shared" si="0"/>
        <v>0.9</v>
      </c>
      <c r="J12" s="239">
        <v>2.2000000000000002</v>
      </c>
      <c r="K12" s="240">
        <v>4.0999999999999996</v>
      </c>
      <c r="L12" s="241">
        <v>3.8</v>
      </c>
      <c r="M12" s="242">
        <v>4</v>
      </c>
      <c r="N12" s="242">
        <v>3</v>
      </c>
      <c r="O12" s="226">
        <f t="shared" si="1"/>
        <v>3.9</v>
      </c>
      <c r="P12" s="247">
        <f t="shared" si="6"/>
        <v>3.9</v>
      </c>
      <c r="Q12" s="241"/>
      <c r="R12" s="227">
        <f t="shared" si="7"/>
        <v>4.8</v>
      </c>
      <c r="S12" s="24">
        <f>R12</f>
        <v>4.8</v>
      </c>
      <c r="T12" s="20">
        <f t="shared" si="2"/>
        <v>2</v>
      </c>
      <c r="U12" s="264"/>
      <c r="W12" s="36" t="str">
        <f>F12</f>
        <v>bez</v>
      </c>
      <c r="X12" s="31">
        <f>I12</f>
        <v>0.9</v>
      </c>
      <c r="Y12" s="31">
        <f t="shared" si="4"/>
        <v>3.9</v>
      </c>
      <c r="Z12" s="31">
        <f t="shared" ref="Z12:AA13" si="8">Q12</f>
        <v>0</v>
      </c>
      <c r="AA12" s="31">
        <f t="shared" si="8"/>
        <v>4.8</v>
      </c>
    </row>
    <row r="13" spans="1:27" ht="24.95" customHeight="1">
      <c r="A13" s="235">
        <f>Seznam!B6</f>
        <v>6</v>
      </c>
      <c r="B13" s="236" t="str">
        <f>Seznam!C6</f>
        <v>Pintová Andrea</v>
      </c>
      <c r="C13" s="237">
        <f>Seznam!D6</f>
        <v>2012</v>
      </c>
      <c r="D13" s="238" t="str">
        <f>Seznam!E6</f>
        <v>RG Proactive Milevsko</v>
      </c>
      <c r="E13" s="237" t="str">
        <f>Seznam!F6</f>
        <v>CZE</v>
      </c>
      <c r="F13" s="237" t="s">
        <v>1300</v>
      </c>
      <c r="G13" s="222">
        <v>1.8</v>
      </c>
      <c r="H13" s="223"/>
      <c r="I13" s="23">
        <f t="shared" si="0"/>
        <v>1.8</v>
      </c>
      <c r="J13" s="239">
        <v>3</v>
      </c>
      <c r="K13" s="240">
        <v>3.9</v>
      </c>
      <c r="L13" s="241">
        <v>3.5</v>
      </c>
      <c r="M13" s="242">
        <v>3.9</v>
      </c>
      <c r="N13" s="242">
        <v>2.7</v>
      </c>
      <c r="O13" s="226">
        <f t="shared" si="1"/>
        <v>3.7</v>
      </c>
      <c r="P13" s="247">
        <f t="shared" si="6"/>
        <v>3.3</v>
      </c>
      <c r="Q13" s="241"/>
      <c r="R13" s="227">
        <f t="shared" si="7"/>
        <v>5.0999999999999996</v>
      </c>
      <c r="S13" s="24">
        <f>R13</f>
        <v>5.0999999999999996</v>
      </c>
      <c r="T13" s="20">
        <f>RANK(R13,$R$9:$R$14)</f>
        <v>1</v>
      </c>
      <c r="U13" s="264"/>
      <c r="W13" s="36" t="str">
        <f>F13</f>
        <v>bez</v>
      </c>
      <c r="X13" s="31">
        <f>I13</f>
        <v>1.8</v>
      </c>
      <c r="Y13" s="31">
        <f t="shared" si="4"/>
        <v>3.3</v>
      </c>
      <c r="Z13" s="31">
        <f t="shared" si="8"/>
        <v>0</v>
      </c>
      <c r="AA13" s="31">
        <f t="shared" si="8"/>
        <v>5.0999999999999996</v>
      </c>
    </row>
    <row r="14" spans="1:27" ht="24.95" customHeight="1">
      <c r="A14" s="33">
        <f>Seznam!B7</f>
        <v>7</v>
      </c>
      <c r="B14" s="2" t="str">
        <f>Seznam!C7</f>
        <v>Tučková Justýna</v>
      </c>
      <c r="C14" s="9">
        <f>Seznam!D7</f>
        <v>2012</v>
      </c>
      <c r="D14" s="34" t="str">
        <f>Seznam!E7</f>
        <v>GSK Tábor</v>
      </c>
      <c r="E14" s="237" t="str">
        <f>Seznam!F7</f>
        <v>CZE</v>
      </c>
      <c r="F14" s="237" t="s">
        <v>1300</v>
      </c>
      <c r="G14" s="32">
        <v>0.2</v>
      </c>
      <c r="H14" s="15"/>
      <c r="I14" s="23">
        <f>G14+H14</f>
        <v>0.2</v>
      </c>
      <c r="J14" s="221">
        <v>3.6</v>
      </c>
      <c r="K14" s="17">
        <v>4.9000000000000004</v>
      </c>
      <c r="L14" s="16">
        <v>5.8</v>
      </c>
      <c r="M14" s="26">
        <v>4.9000000000000004</v>
      </c>
      <c r="N14" s="26">
        <v>4</v>
      </c>
      <c r="O14" s="226">
        <f>IF($O$2=2,TRUNC(SUM(K14:L14)/2*1000)/1000,IF($O$2=3,TRUNC(SUM(K14:M14)/3*1000)/1000,IF($O$2=4,TRUNC(MEDIAN(K14:N14)*1000)/1000,"???")))</f>
        <v>4.9000000000000004</v>
      </c>
      <c r="P14" s="247">
        <f t="shared" si="6"/>
        <v>1.5</v>
      </c>
      <c r="Q14" s="16"/>
      <c r="R14" s="227">
        <f t="shared" si="7"/>
        <v>1.7</v>
      </c>
      <c r="S14" s="24">
        <f>R14</f>
        <v>1.7</v>
      </c>
      <c r="T14" s="20">
        <f t="shared" si="2"/>
        <v>6</v>
      </c>
      <c r="U14" s="264"/>
      <c r="W14" s="36"/>
      <c r="X14" s="31">
        <f>I14</f>
        <v>0.2</v>
      </c>
      <c r="Y14" s="31">
        <f t="shared" si="4"/>
        <v>1.5</v>
      </c>
      <c r="Z14" s="31">
        <f>Q14</f>
        <v>0</v>
      </c>
      <c r="AA14" s="31">
        <f>R14</f>
        <v>1.7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3 J9:N14">
    <cfRule type="cellIs" dxfId="45" priority="1" stopIfTrue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opLeftCell="F4" workbookViewId="0">
      <selection activeCell="U18" sqref="U18"/>
    </sheetView>
  </sheetViews>
  <sheetFormatPr defaultRowHeight="12.75"/>
  <cols>
    <col min="1" max="1" width="10.7109375" customWidth="1"/>
    <col min="2" max="2" width="25" bestFit="1" customWidth="1"/>
    <col min="3" max="3" width="7.140625" style="304" customWidth="1"/>
    <col min="4" max="4" width="30" style="14" customWidth="1"/>
    <col min="5" max="5" width="5.28515625" style="305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3"/>
      <c r="D1" s="8"/>
      <c r="E1" s="303"/>
      <c r="F1" s="4"/>
      <c r="G1" s="12"/>
      <c r="H1" s="10"/>
      <c r="N1" s="225" t="s">
        <v>1054</v>
      </c>
      <c r="O1" s="171" t="s">
        <v>11</v>
      </c>
      <c r="P1" s="1"/>
      <c r="Q1" s="262" t="s">
        <v>1268</v>
      </c>
      <c r="R1" s="263"/>
      <c r="S1" s="263"/>
    </row>
    <row r="2" spans="1:27" ht="23.25">
      <c r="A2" s="6"/>
      <c r="B2" s="1"/>
      <c r="C2" s="303"/>
      <c r="D2" s="8"/>
      <c r="E2" s="303"/>
      <c r="F2" s="4"/>
      <c r="G2" s="10"/>
      <c r="H2" s="10"/>
      <c r="M2" s="13"/>
      <c r="N2" s="13"/>
      <c r="O2" s="213">
        <v>4</v>
      </c>
      <c r="P2" s="1"/>
      <c r="Q2" s="262">
        <v>10</v>
      </c>
      <c r="R2" s="3"/>
      <c r="S2" s="3"/>
    </row>
    <row r="3" spans="1:27" ht="22.5">
      <c r="A3" s="6"/>
      <c r="B3" s="1"/>
      <c r="C3" s="303"/>
      <c r="D3" s="8"/>
      <c r="E3" s="303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3"/>
      <c r="D4" s="8"/>
      <c r="E4" s="303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303"/>
      <c r="D5" s="8"/>
      <c r="E5" s="303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_kat1</f>
        <v>2.kategorie -Přípravka B, ročník 2011</v>
      </c>
      <c r="B6" s="1"/>
      <c r="C6" s="303"/>
      <c r="D6" s="8"/>
      <c r="E6" s="303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06" t="s">
        <v>191</v>
      </c>
      <c r="G7" s="248" t="str">
        <f>Kat1S1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0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235">
        <f>Seznam!B8</f>
        <v>1</v>
      </c>
      <c r="B9" s="236" t="str">
        <f>Seznam!C8</f>
        <v>Bauerová Anna</v>
      </c>
      <c r="C9" s="237">
        <f>Seznam!D8</f>
        <v>2011</v>
      </c>
      <c r="D9" s="238" t="str">
        <f>Seznam!E8</f>
        <v>GSK Tábor</v>
      </c>
      <c r="E9" s="237" t="str">
        <f>Seznam!F8</f>
        <v>CZE</v>
      </c>
      <c r="F9" s="237" t="s">
        <v>1300</v>
      </c>
      <c r="G9" s="222">
        <v>0.3</v>
      </c>
      <c r="H9" s="223"/>
      <c r="I9" s="224">
        <f t="shared" ref="I9:I17" si="0">G9+H9</f>
        <v>0.3</v>
      </c>
      <c r="J9" s="239">
        <v>2.7</v>
      </c>
      <c r="K9" s="240">
        <v>5</v>
      </c>
      <c r="L9" s="241">
        <v>5.2</v>
      </c>
      <c r="M9" s="242">
        <v>3.9</v>
      </c>
      <c r="N9" s="242">
        <v>4</v>
      </c>
      <c r="O9" s="243">
        <f t="shared" ref="O9:O17" si="1">IF($O$2=2,TRUNC(SUM(K9:L9)/2*1000)/1000,IF($O$2=3,TRUNC(SUM(K9:M9)/3*1000)/1000,IF($O$2=4,TRUNC(MEDIAN(K9:N9)*1000)/1000,"???")))</f>
        <v>4.5</v>
      </c>
      <c r="P9" s="403">
        <f>IF(AND(J9=0,O9=0),0,IF(($Q$2-J9-O9)&lt;0,0,$Q$2-J9-O9))</f>
        <v>2.8</v>
      </c>
      <c r="Q9" s="241"/>
      <c r="R9" s="227">
        <f>I9+P9-Q9</f>
        <v>3.0999999999999996</v>
      </c>
      <c r="S9" s="24">
        <f t="shared" ref="S9:S17" si="2">R9</f>
        <v>3.0999999999999996</v>
      </c>
      <c r="T9" s="20">
        <f>RANK(R9,$R$9:$R$17)</f>
        <v>7</v>
      </c>
      <c r="U9" s="264"/>
      <c r="W9" s="36" t="str">
        <f t="shared" ref="W9:W17" si="3">F9</f>
        <v>bez</v>
      </c>
      <c r="X9" s="31">
        <f t="shared" ref="X9:X17" si="4">I9</f>
        <v>0.3</v>
      </c>
      <c r="Y9" s="31">
        <f t="shared" ref="Y9:Y17" si="5">P9</f>
        <v>2.8</v>
      </c>
      <c r="Z9" s="31">
        <f t="shared" ref="Z9:Z17" si="6">Q9</f>
        <v>0</v>
      </c>
      <c r="AA9" s="31">
        <f t="shared" ref="AA9:AA17" si="7">R9</f>
        <v>3.0999999999999996</v>
      </c>
    </row>
    <row r="10" spans="1:27" ht="24.95" customHeight="1">
      <c r="A10" s="235">
        <f>Seznam!B9</f>
        <v>2</v>
      </c>
      <c r="B10" s="236" t="str">
        <f>Seznam!C9</f>
        <v>Řezníková Amélie Jana</v>
      </c>
      <c r="C10" s="237">
        <f>Seznam!D9</f>
        <v>2011</v>
      </c>
      <c r="D10" s="238" t="str">
        <f>Seznam!E9</f>
        <v>RG Proactive Milevsko</v>
      </c>
      <c r="E10" s="237" t="str">
        <f>Seznam!F9</f>
        <v>CZE</v>
      </c>
      <c r="F10" s="237" t="s">
        <v>1300</v>
      </c>
      <c r="G10" s="222">
        <v>0.8</v>
      </c>
      <c r="H10" s="223"/>
      <c r="I10" s="224">
        <f t="shared" si="0"/>
        <v>0.8</v>
      </c>
      <c r="J10" s="239">
        <v>3.2</v>
      </c>
      <c r="K10" s="240">
        <v>4.5999999999999996</v>
      </c>
      <c r="L10" s="241">
        <v>4.5</v>
      </c>
      <c r="M10" s="242">
        <v>4.0999999999999996</v>
      </c>
      <c r="N10" s="242">
        <v>3.4</v>
      </c>
      <c r="O10" s="243">
        <f t="shared" si="1"/>
        <v>4.3</v>
      </c>
      <c r="P10" s="403">
        <f t="shared" ref="P10:P17" si="8">IF(AND(J10=0,O10=0),0,IF(($Q$2-J10-O10)&lt;0,0,$Q$2-J10-O10))</f>
        <v>2.5</v>
      </c>
      <c r="Q10" s="241"/>
      <c r="R10" s="227">
        <f t="shared" ref="R10:R17" si="9">I10+P10-Q10</f>
        <v>3.3</v>
      </c>
      <c r="S10" s="24">
        <f t="shared" si="2"/>
        <v>3.3</v>
      </c>
      <c r="T10" s="20">
        <f t="shared" ref="T10:T17" si="10">RANK(R10,$R$9:$R$17)</f>
        <v>6</v>
      </c>
      <c r="U10" s="264"/>
      <c r="W10" s="36" t="str">
        <f t="shared" si="3"/>
        <v>bez</v>
      </c>
      <c r="X10" s="31">
        <f t="shared" si="4"/>
        <v>0.8</v>
      </c>
      <c r="Y10" s="31">
        <f t="shared" si="5"/>
        <v>2.5</v>
      </c>
      <c r="Z10" s="31">
        <f t="shared" si="6"/>
        <v>0</v>
      </c>
      <c r="AA10" s="31">
        <f t="shared" si="7"/>
        <v>3.3</v>
      </c>
    </row>
    <row r="11" spans="1:27" ht="24.95" customHeight="1">
      <c r="A11" s="235">
        <f>Seznam!B10</f>
        <v>3</v>
      </c>
      <c r="B11" s="236" t="str">
        <f>Seznam!C10</f>
        <v>Lopes De Mendonca Elisa</v>
      </c>
      <c r="C11" s="237">
        <f>Seznam!D10</f>
        <v>2011</v>
      </c>
      <c r="D11" s="238" t="str">
        <f>Seznam!E10</f>
        <v>TJ Sokol Bernartice</v>
      </c>
      <c r="E11" s="237" t="str">
        <f>Seznam!F10</f>
        <v>CZE</v>
      </c>
      <c r="F11" s="237" t="s">
        <v>1300</v>
      </c>
      <c r="G11" s="222">
        <v>1.1000000000000001</v>
      </c>
      <c r="H11" s="223"/>
      <c r="I11" s="224">
        <f t="shared" si="0"/>
        <v>1.1000000000000001</v>
      </c>
      <c r="J11" s="239">
        <v>3.5</v>
      </c>
      <c r="K11" s="240">
        <v>3.7</v>
      </c>
      <c r="L11" s="241">
        <v>3.6</v>
      </c>
      <c r="M11" s="242">
        <v>4</v>
      </c>
      <c r="N11" s="242">
        <v>3.8</v>
      </c>
      <c r="O11" s="243">
        <f t="shared" si="1"/>
        <v>3.75</v>
      </c>
      <c r="P11" s="403">
        <f t="shared" si="8"/>
        <v>2.75</v>
      </c>
      <c r="Q11" s="241"/>
      <c r="R11" s="227">
        <f t="shared" si="9"/>
        <v>3.85</v>
      </c>
      <c r="S11" s="24"/>
      <c r="T11" s="20">
        <f t="shared" si="10"/>
        <v>5</v>
      </c>
      <c r="U11" s="264"/>
      <c r="W11" s="36"/>
      <c r="X11" s="31">
        <f t="shared" si="4"/>
        <v>1.1000000000000001</v>
      </c>
      <c r="Y11" s="31">
        <f t="shared" si="5"/>
        <v>2.75</v>
      </c>
      <c r="Z11" s="31">
        <f t="shared" si="6"/>
        <v>0</v>
      </c>
      <c r="AA11" s="31">
        <f t="shared" si="7"/>
        <v>3.85</v>
      </c>
    </row>
    <row r="12" spans="1:27" ht="24.95" customHeight="1">
      <c r="A12" s="235">
        <f>Seznam!B11</f>
        <v>4</v>
      </c>
      <c r="B12" s="236" t="str">
        <f>Seznam!C11</f>
        <v>Procházková Beata</v>
      </c>
      <c r="C12" s="237">
        <f>Seznam!D11</f>
        <v>2011</v>
      </c>
      <c r="D12" s="238" t="str">
        <f>Seznam!E11</f>
        <v>GSK Tábor</v>
      </c>
      <c r="E12" s="237" t="str">
        <f>Seznam!F11</f>
        <v>CZE</v>
      </c>
      <c r="F12" s="237" t="s">
        <v>1300</v>
      </c>
      <c r="G12" s="222">
        <v>0.6</v>
      </c>
      <c r="H12" s="223"/>
      <c r="I12" s="224">
        <f t="shared" si="0"/>
        <v>0.6</v>
      </c>
      <c r="J12" s="239">
        <v>2.5</v>
      </c>
      <c r="K12" s="240">
        <v>3.6</v>
      </c>
      <c r="L12" s="241">
        <v>3.4</v>
      </c>
      <c r="M12" s="242">
        <v>3.8</v>
      </c>
      <c r="N12" s="242">
        <v>3.4</v>
      </c>
      <c r="O12" s="243">
        <f t="shared" si="1"/>
        <v>3.5</v>
      </c>
      <c r="P12" s="403">
        <f t="shared" si="8"/>
        <v>4</v>
      </c>
      <c r="Q12" s="241"/>
      <c r="R12" s="227">
        <f t="shared" si="9"/>
        <v>4.5999999999999996</v>
      </c>
      <c r="S12" s="24"/>
      <c r="T12" s="20">
        <f t="shared" si="10"/>
        <v>4</v>
      </c>
      <c r="U12" s="264"/>
      <c r="W12" s="36"/>
      <c r="X12" s="31">
        <f t="shared" si="4"/>
        <v>0.6</v>
      </c>
      <c r="Y12" s="31">
        <f t="shared" si="5"/>
        <v>4</v>
      </c>
      <c r="Z12" s="31">
        <f t="shared" si="6"/>
        <v>0</v>
      </c>
      <c r="AA12" s="31">
        <f t="shared" si="7"/>
        <v>4.5999999999999996</v>
      </c>
    </row>
    <row r="13" spans="1:27" ht="24.95" customHeight="1">
      <c r="A13" s="235">
        <f>Seznam!B12</f>
        <v>6</v>
      </c>
      <c r="B13" s="236" t="str">
        <f>Seznam!C12</f>
        <v>Filipová Eliška</v>
      </c>
      <c r="C13" s="237">
        <f>Seznam!D12</f>
        <v>2011</v>
      </c>
      <c r="D13" s="238" t="str">
        <f>Seznam!E12</f>
        <v>RG Proactive Milevsko</v>
      </c>
      <c r="E13" s="237" t="str">
        <f>Seznam!F12</f>
        <v>CZE</v>
      </c>
      <c r="F13" s="237" t="s">
        <v>1300</v>
      </c>
      <c r="G13" s="222">
        <v>1.7</v>
      </c>
      <c r="H13" s="223"/>
      <c r="I13" s="224">
        <f t="shared" si="0"/>
        <v>1.7</v>
      </c>
      <c r="J13" s="239">
        <v>2.1</v>
      </c>
      <c r="K13" s="240">
        <v>3.6</v>
      </c>
      <c r="L13" s="241">
        <v>3.7</v>
      </c>
      <c r="M13" s="242">
        <v>3.8</v>
      </c>
      <c r="N13" s="242">
        <v>2.7</v>
      </c>
      <c r="O13" s="243">
        <f t="shared" si="1"/>
        <v>3.65</v>
      </c>
      <c r="P13" s="403">
        <f t="shared" si="8"/>
        <v>4.25</v>
      </c>
      <c r="Q13" s="241"/>
      <c r="R13" s="227">
        <f t="shared" si="9"/>
        <v>5.95</v>
      </c>
      <c r="S13" s="24"/>
      <c r="T13" s="20">
        <f t="shared" si="10"/>
        <v>2</v>
      </c>
      <c r="U13" s="264"/>
      <c r="W13" s="36"/>
      <c r="X13" s="31">
        <f t="shared" si="4"/>
        <v>1.7</v>
      </c>
      <c r="Y13" s="31">
        <f t="shared" si="5"/>
        <v>4.25</v>
      </c>
      <c r="Z13" s="31">
        <f t="shared" si="6"/>
        <v>0</v>
      </c>
      <c r="AA13" s="31">
        <f t="shared" si="7"/>
        <v>5.95</v>
      </c>
    </row>
    <row r="14" spans="1:27" ht="24.95" customHeight="1">
      <c r="A14" s="235">
        <f>Seznam!B13</f>
        <v>7</v>
      </c>
      <c r="B14" s="236" t="str">
        <f>Seznam!C13</f>
        <v>Berchová Adina</v>
      </c>
      <c r="C14" s="237">
        <f>Seznam!D13</f>
        <v>2011</v>
      </c>
      <c r="D14" s="238" t="str">
        <f>Seznam!E13</f>
        <v xml:space="preserve">SKMG Máj České Budějovice </v>
      </c>
      <c r="E14" s="237" t="str">
        <f>Seznam!F13</f>
        <v>CZE</v>
      </c>
      <c r="F14" s="237" t="s">
        <v>1300</v>
      </c>
      <c r="G14" s="222">
        <v>2</v>
      </c>
      <c r="H14" s="223"/>
      <c r="I14" s="224">
        <f t="shared" si="0"/>
        <v>2</v>
      </c>
      <c r="J14" s="239">
        <v>2.6</v>
      </c>
      <c r="K14" s="240">
        <v>3</v>
      </c>
      <c r="L14" s="241">
        <v>3.3</v>
      </c>
      <c r="M14" s="242">
        <v>3.5</v>
      </c>
      <c r="N14" s="242">
        <v>2.2000000000000002</v>
      </c>
      <c r="O14" s="243">
        <f t="shared" si="1"/>
        <v>3.15</v>
      </c>
      <c r="P14" s="403">
        <f t="shared" si="8"/>
        <v>4.25</v>
      </c>
      <c r="Q14" s="241"/>
      <c r="R14" s="227">
        <f t="shared" si="9"/>
        <v>6.25</v>
      </c>
      <c r="S14" s="24"/>
      <c r="T14" s="20">
        <f t="shared" si="10"/>
        <v>1</v>
      </c>
      <c r="U14" s="264"/>
      <c r="W14" s="36"/>
      <c r="X14" s="31">
        <f t="shared" si="4"/>
        <v>2</v>
      </c>
      <c r="Y14" s="31">
        <f t="shared" si="5"/>
        <v>4.25</v>
      </c>
      <c r="Z14" s="31">
        <f t="shared" si="6"/>
        <v>0</v>
      </c>
      <c r="AA14" s="31">
        <f t="shared" si="7"/>
        <v>6.25</v>
      </c>
    </row>
    <row r="15" spans="1:27" ht="24.95" customHeight="1">
      <c r="A15" s="235">
        <f>Seznam!B14</f>
        <v>8</v>
      </c>
      <c r="B15" s="236" t="str">
        <f>Seznam!C14</f>
        <v>Tomandlová Marie</v>
      </c>
      <c r="C15" s="237">
        <f>Seznam!D14</f>
        <v>2011</v>
      </c>
      <c r="D15" s="238" t="str">
        <f>Seznam!E14</f>
        <v>GSK Tábor</v>
      </c>
      <c r="E15" s="237" t="str">
        <f>Seznam!F14</f>
        <v>CZE</v>
      </c>
      <c r="F15" s="237" t="s">
        <v>1300</v>
      </c>
      <c r="G15" s="222">
        <v>0</v>
      </c>
      <c r="H15" s="223"/>
      <c r="I15" s="224">
        <f t="shared" si="0"/>
        <v>0</v>
      </c>
      <c r="J15" s="239">
        <v>3.4</v>
      </c>
      <c r="K15" s="240">
        <v>6.1</v>
      </c>
      <c r="L15" s="241">
        <v>5.6</v>
      </c>
      <c r="M15" s="242">
        <v>4.0999999999999996</v>
      </c>
      <c r="N15" s="242">
        <v>4</v>
      </c>
      <c r="O15" s="243">
        <f t="shared" si="1"/>
        <v>4.8499999999999996</v>
      </c>
      <c r="P15" s="403">
        <f t="shared" si="8"/>
        <v>1.75</v>
      </c>
      <c r="Q15" s="241"/>
      <c r="R15" s="227">
        <f t="shared" si="9"/>
        <v>1.75</v>
      </c>
      <c r="S15" s="24">
        <f t="shared" si="2"/>
        <v>1.75</v>
      </c>
      <c r="T15" s="20">
        <f t="shared" si="10"/>
        <v>9</v>
      </c>
      <c r="U15" s="264"/>
      <c r="W15" s="36" t="str">
        <f t="shared" si="3"/>
        <v>bez</v>
      </c>
      <c r="X15" s="31">
        <f t="shared" si="4"/>
        <v>0</v>
      </c>
      <c r="Y15" s="31">
        <f t="shared" si="5"/>
        <v>1.75</v>
      </c>
      <c r="Z15" s="31">
        <f t="shared" si="6"/>
        <v>0</v>
      </c>
      <c r="AA15" s="31">
        <f t="shared" si="7"/>
        <v>1.75</v>
      </c>
    </row>
    <row r="16" spans="1:27" ht="24.95" customHeight="1">
      <c r="A16" s="235">
        <f>Seznam!B15</f>
        <v>9</v>
      </c>
      <c r="B16" s="236" t="str">
        <f>Seznam!C15</f>
        <v>Škochová Adéla</v>
      </c>
      <c r="C16" s="237">
        <f>Seznam!D15</f>
        <v>2011</v>
      </c>
      <c r="D16" s="238" t="str">
        <f>Seznam!E15</f>
        <v>RG Proactive Milevsko</v>
      </c>
      <c r="E16" s="237" t="str">
        <f>Seznam!F15</f>
        <v>CZE</v>
      </c>
      <c r="F16" s="237" t="s">
        <v>1300</v>
      </c>
      <c r="G16" s="222">
        <v>1.6</v>
      </c>
      <c r="H16" s="223"/>
      <c r="I16" s="224">
        <f t="shared" si="0"/>
        <v>1.6</v>
      </c>
      <c r="J16" s="239">
        <v>2.7</v>
      </c>
      <c r="K16" s="240">
        <v>4.5</v>
      </c>
      <c r="L16" s="241">
        <v>4.5</v>
      </c>
      <c r="M16" s="242">
        <v>3.9</v>
      </c>
      <c r="N16" s="242">
        <v>3.3</v>
      </c>
      <c r="O16" s="243">
        <f t="shared" si="1"/>
        <v>4.2</v>
      </c>
      <c r="P16" s="403">
        <f t="shared" si="8"/>
        <v>3.0999999999999996</v>
      </c>
      <c r="Q16" s="241"/>
      <c r="R16" s="227">
        <f t="shared" si="9"/>
        <v>4.6999999999999993</v>
      </c>
      <c r="S16" s="24">
        <f t="shared" si="2"/>
        <v>4.6999999999999993</v>
      </c>
      <c r="T16" s="20">
        <f t="shared" si="10"/>
        <v>3</v>
      </c>
      <c r="U16" s="264"/>
      <c r="W16" s="36" t="str">
        <f t="shared" si="3"/>
        <v>bez</v>
      </c>
      <c r="X16" s="31">
        <f t="shared" si="4"/>
        <v>1.6</v>
      </c>
      <c r="Y16" s="31">
        <f t="shared" si="5"/>
        <v>3.0999999999999996</v>
      </c>
      <c r="Z16" s="31">
        <f t="shared" si="6"/>
        <v>0</v>
      </c>
      <c r="AA16" s="31">
        <f t="shared" si="7"/>
        <v>4.6999999999999993</v>
      </c>
    </row>
    <row r="17" spans="1:27" ht="24.95" customHeight="1">
      <c r="A17" s="235">
        <f>Seznam!B16</f>
        <v>10</v>
      </c>
      <c r="B17" s="236" t="str">
        <f>Seznam!C16</f>
        <v>Kratochvílová Monika</v>
      </c>
      <c r="C17" s="237">
        <f>Seznam!D16</f>
        <v>2011</v>
      </c>
      <c r="D17" s="238" t="str">
        <f>Seznam!E16</f>
        <v>GSK Tábor</v>
      </c>
      <c r="E17" s="237" t="str">
        <f>Seznam!F16</f>
        <v>CZE</v>
      </c>
      <c r="F17" s="237" t="s">
        <v>1300</v>
      </c>
      <c r="G17" s="222">
        <v>0.2</v>
      </c>
      <c r="H17" s="223"/>
      <c r="I17" s="224">
        <f t="shared" si="0"/>
        <v>0.2</v>
      </c>
      <c r="J17" s="239">
        <v>3.2</v>
      </c>
      <c r="K17" s="240">
        <v>4.5</v>
      </c>
      <c r="L17" s="241">
        <v>4.7</v>
      </c>
      <c r="M17" s="242">
        <v>4.9000000000000004</v>
      </c>
      <c r="N17" s="242">
        <v>3.5</v>
      </c>
      <c r="O17" s="243">
        <f t="shared" si="1"/>
        <v>4.5999999999999996</v>
      </c>
      <c r="P17" s="403">
        <f t="shared" si="8"/>
        <v>2.2000000000000002</v>
      </c>
      <c r="Q17" s="241"/>
      <c r="R17" s="227">
        <f t="shared" si="9"/>
        <v>2.4000000000000004</v>
      </c>
      <c r="S17" s="24">
        <f t="shared" si="2"/>
        <v>2.4000000000000004</v>
      </c>
      <c r="T17" s="20">
        <f t="shared" si="10"/>
        <v>8</v>
      </c>
      <c r="U17" s="264"/>
      <c r="W17" s="36" t="str">
        <f t="shared" si="3"/>
        <v>bez</v>
      </c>
      <c r="X17" s="31">
        <f t="shared" si="4"/>
        <v>0.2</v>
      </c>
      <c r="Y17" s="31">
        <f t="shared" si="5"/>
        <v>2.2000000000000002</v>
      </c>
      <c r="Z17" s="31">
        <f t="shared" si="6"/>
        <v>0</v>
      </c>
      <c r="AA17" s="31">
        <f t="shared" si="7"/>
        <v>2.4000000000000004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17 G9:H17">
    <cfRule type="cellIs" dxfId="44" priority="1" stopIfTrue="1" operator="equal">
      <formula>0</formula>
    </cfRule>
  </conditionalFormatting>
  <conditionalFormatting sqref="I9:I17">
    <cfRule type="cellIs" dxfId="43" priority="2" stopIfTrue="1" operator="equal">
      <formula>0</formula>
    </cfRule>
    <cfRule type="cellIs" dxfId="42" priority="3" stopIfTrue="1" operator="greaterThan">
      <formula>-100</formula>
    </cfRule>
  </conditionalFormatting>
  <conditionalFormatting sqref="O9:O17">
    <cfRule type="cellIs" dxfId="41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opLeftCell="F4" workbookViewId="0">
      <selection activeCell="U17" sqref="U17"/>
    </sheetView>
  </sheetViews>
  <sheetFormatPr defaultRowHeight="12.75"/>
  <cols>
    <col min="1" max="1" width="10.7109375" customWidth="1"/>
    <col min="2" max="2" width="25" bestFit="1" customWidth="1"/>
    <col min="3" max="3" width="7.140625" style="305" customWidth="1"/>
    <col min="4" max="4" width="30" style="14" customWidth="1"/>
    <col min="5" max="5" width="5.28515625" style="305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3"/>
      <c r="D1" s="8"/>
      <c r="E1" s="303"/>
      <c r="F1" s="4"/>
      <c r="G1" s="12"/>
      <c r="H1" s="10"/>
      <c r="N1" s="225" t="s">
        <v>1054</v>
      </c>
      <c r="O1" s="171" t="s">
        <v>11</v>
      </c>
      <c r="P1" s="1"/>
      <c r="Q1" s="262" t="s">
        <v>1268</v>
      </c>
      <c r="R1" s="263"/>
      <c r="S1" s="263"/>
    </row>
    <row r="2" spans="1:27" ht="23.25">
      <c r="A2" s="6"/>
      <c r="B2" s="1"/>
      <c r="C2" s="303"/>
      <c r="D2" s="8"/>
      <c r="E2" s="303"/>
      <c r="F2" s="4"/>
      <c r="G2" s="10"/>
      <c r="H2" s="10"/>
      <c r="M2" s="13"/>
      <c r="N2" s="13"/>
      <c r="O2" s="213">
        <v>4</v>
      </c>
      <c r="P2" s="1"/>
      <c r="Q2" s="262">
        <v>10</v>
      </c>
      <c r="R2" s="3"/>
      <c r="S2" s="3"/>
    </row>
    <row r="3" spans="1:27" ht="22.5">
      <c r="A3" s="6"/>
      <c r="B3" s="1"/>
      <c r="C3" s="303"/>
      <c r="D3" s="8"/>
      <c r="E3" s="303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3"/>
      <c r="D4" s="8"/>
      <c r="E4" s="303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303"/>
      <c r="D5" s="8"/>
      <c r="E5" s="303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_kat2</f>
        <v>3A kategorie - Naděje nejmladší, ročník 2010</v>
      </c>
      <c r="B6" s="1"/>
      <c r="C6" s="303"/>
      <c r="D6" s="8"/>
      <c r="E6" s="303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06" t="s">
        <v>191</v>
      </c>
      <c r="G7" s="248" t="str">
        <f>Kat2S1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0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235">
        <f>Seznam!B17</f>
        <v>1</v>
      </c>
      <c r="B9" s="236" t="str">
        <f>Seznam!C17</f>
        <v>Pravdová Jitka</v>
      </c>
      <c r="C9" s="237">
        <f>Seznam!D17</f>
        <v>2010</v>
      </c>
      <c r="D9" s="238" t="str">
        <f>Seznam!E17</f>
        <v xml:space="preserve">SKMG Máj České Budějovice </v>
      </c>
      <c r="E9" s="237" t="str">
        <f>Seznam!F17</f>
        <v>CZE</v>
      </c>
      <c r="F9" s="237" t="s">
        <v>1300</v>
      </c>
      <c r="G9" s="222">
        <v>1.5</v>
      </c>
      <c r="H9" s="223"/>
      <c r="I9" s="224">
        <f t="shared" ref="I9:I14" si="0">G9+H9</f>
        <v>1.5</v>
      </c>
      <c r="J9" s="239">
        <v>3.4</v>
      </c>
      <c r="K9" s="240">
        <v>4.8</v>
      </c>
      <c r="L9" s="241">
        <v>3.6</v>
      </c>
      <c r="M9" s="242">
        <v>3.4</v>
      </c>
      <c r="N9" s="242">
        <v>3.9</v>
      </c>
      <c r="O9" s="243">
        <f t="shared" ref="O9:O14" si="1">IF($O$2=2,TRUNC(SUM(K9:L9)/2*1000)/1000,IF($O$2=3,TRUNC(SUM(K9:M9)/3*1000)/1000,IF($O$2=4,TRUNC(MEDIAN(K9:N9)*1000)/1000,"???")))</f>
        <v>3.75</v>
      </c>
      <c r="P9" s="247">
        <f t="shared" ref="P9:P14" si="2">IF(AND(J9=0,O9=0),0,IF(($Q$2-J9-O9)&lt;0,0,$Q$2-J9-O9))</f>
        <v>2.8499999999999996</v>
      </c>
      <c r="Q9" s="241"/>
      <c r="R9" s="227">
        <f t="shared" ref="R9:R14" si="3">I9+P9-Q9</f>
        <v>4.3499999999999996</v>
      </c>
      <c r="S9" s="24">
        <f t="shared" ref="S9:S14" si="4">R9</f>
        <v>4.3499999999999996</v>
      </c>
      <c r="T9" s="20">
        <f t="shared" ref="T9:T14" si="5">RANK(R9,$R$9:$R$14)</f>
        <v>4</v>
      </c>
      <c r="U9" s="264"/>
      <c r="W9" s="36" t="str">
        <f t="shared" ref="W9:W14" si="6">F9</f>
        <v>bez</v>
      </c>
      <c r="X9" s="31">
        <f t="shared" ref="X9:X14" si="7">I9</f>
        <v>1.5</v>
      </c>
      <c r="Y9" s="31">
        <f t="shared" ref="Y9:Y14" si="8">P9</f>
        <v>2.8499999999999996</v>
      </c>
      <c r="Z9" s="31">
        <f t="shared" ref="Z9:Z14" si="9">Q9</f>
        <v>0</v>
      </c>
      <c r="AA9" s="31">
        <f t="shared" ref="AA9:AA14" si="10">R9</f>
        <v>4.3499999999999996</v>
      </c>
    </row>
    <row r="10" spans="1:27" ht="24.95" customHeight="1">
      <c r="A10" s="235">
        <f>Seznam!B18</f>
        <v>2</v>
      </c>
      <c r="B10" s="236" t="str">
        <f>Seznam!C18</f>
        <v>Bromová Karolína</v>
      </c>
      <c r="C10" s="237">
        <f>Seznam!D18</f>
        <v>2010</v>
      </c>
      <c r="D10" s="238" t="str">
        <f>Seznam!E18</f>
        <v>RG Proactive Milevsko</v>
      </c>
      <c r="E10" s="237" t="str">
        <f>Seznam!F18</f>
        <v>CZE</v>
      </c>
      <c r="F10" s="237" t="s">
        <v>1300</v>
      </c>
      <c r="G10" s="222">
        <v>1.4</v>
      </c>
      <c r="H10" s="223"/>
      <c r="I10" s="224">
        <f t="shared" si="0"/>
        <v>1.4</v>
      </c>
      <c r="J10" s="239">
        <v>3.2</v>
      </c>
      <c r="K10" s="240">
        <v>4.5999999999999996</v>
      </c>
      <c r="L10" s="241">
        <v>4.0999999999999996</v>
      </c>
      <c r="M10" s="242">
        <v>3.6</v>
      </c>
      <c r="N10" s="242">
        <v>4.9000000000000004</v>
      </c>
      <c r="O10" s="243">
        <f t="shared" si="1"/>
        <v>4.3499999999999996</v>
      </c>
      <c r="P10" s="247">
        <f t="shared" si="2"/>
        <v>2.4500000000000002</v>
      </c>
      <c r="Q10" s="241"/>
      <c r="R10" s="227">
        <f t="shared" si="3"/>
        <v>3.85</v>
      </c>
      <c r="S10" s="24">
        <f t="shared" si="4"/>
        <v>3.85</v>
      </c>
      <c r="T10" s="20">
        <f t="shared" si="5"/>
        <v>5</v>
      </c>
      <c r="U10" s="264"/>
      <c r="W10" s="36" t="str">
        <f t="shared" si="6"/>
        <v>bez</v>
      </c>
      <c r="X10" s="31">
        <f t="shared" si="7"/>
        <v>1.4</v>
      </c>
      <c r="Y10" s="31">
        <f t="shared" si="8"/>
        <v>2.4500000000000002</v>
      </c>
      <c r="Z10" s="31">
        <f t="shared" si="9"/>
        <v>0</v>
      </c>
      <c r="AA10" s="31">
        <f t="shared" si="10"/>
        <v>3.85</v>
      </c>
    </row>
    <row r="11" spans="1:27" ht="24.95" customHeight="1">
      <c r="A11" s="235">
        <f>Seznam!B19</f>
        <v>3</v>
      </c>
      <c r="B11" s="236" t="str">
        <f>Seznam!C19</f>
        <v>Pindurová Eliška</v>
      </c>
      <c r="C11" s="237">
        <f>Seznam!D19</f>
        <v>2010</v>
      </c>
      <c r="D11" s="238" t="str">
        <f>Seznam!E19</f>
        <v xml:space="preserve">SKMG Máj České Budějovice </v>
      </c>
      <c r="E11" s="237" t="str">
        <f>Seznam!F19</f>
        <v>CZE</v>
      </c>
      <c r="F11" s="237" t="s">
        <v>1300</v>
      </c>
      <c r="G11" s="222">
        <v>1.3</v>
      </c>
      <c r="H11" s="223"/>
      <c r="I11" s="224">
        <f t="shared" si="0"/>
        <v>1.3</v>
      </c>
      <c r="J11" s="239">
        <v>2.6</v>
      </c>
      <c r="K11" s="240">
        <v>3.8</v>
      </c>
      <c r="L11" s="241">
        <v>3.3</v>
      </c>
      <c r="M11" s="242">
        <v>3</v>
      </c>
      <c r="N11" s="242">
        <v>3</v>
      </c>
      <c r="O11" s="243">
        <f t="shared" si="1"/>
        <v>3.15</v>
      </c>
      <c r="P11" s="247">
        <f t="shared" si="2"/>
        <v>4.25</v>
      </c>
      <c r="Q11" s="241"/>
      <c r="R11" s="227">
        <f t="shared" si="3"/>
        <v>5.55</v>
      </c>
      <c r="S11" s="24">
        <f t="shared" si="4"/>
        <v>5.55</v>
      </c>
      <c r="T11" s="20">
        <f t="shared" si="5"/>
        <v>3</v>
      </c>
      <c r="U11" s="264"/>
      <c r="W11" s="36" t="str">
        <f t="shared" si="6"/>
        <v>bez</v>
      </c>
      <c r="X11" s="31">
        <f t="shared" si="7"/>
        <v>1.3</v>
      </c>
      <c r="Y11" s="31">
        <f t="shared" si="8"/>
        <v>4.25</v>
      </c>
      <c r="Z11" s="31">
        <f t="shared" si="9"/>
        <v>0</v>
      </c>
      <c r="AA11" s="31">
        <f t="shared" si="10"/>
        <v>5.55</v>
      </c>
    </row>
    <row r="12" spans="1:27" ht="24.95" customHeight="1">
      <c r="A12" s="235">
        <f>Seznam!B20</f>
        <v>4</v>
      </c>
      <c r="B12" s="236" t="str">
        <f>Seznam!C20</f>
        <v>Jiráková Anika</v>
      </c>
      <c r="C12" s="237">
        <f>Seznam!D20</f>
        <v>2010</v>
      </c>
      <c r="D12" s="238" t="str">
        <f>Seznam!E20</f>
        <v>MG TJ Jiskra Humpolec</v>
      </c>
      <c r="E12" s="237" t="str">
        <f>Seznam!F20</f>
        <v>CZE</v>
      </c>
      <c r="F12" s="237" t="s">
        <v>1300</v>
      </c>
      <c r="G12" s="222">
        <v>0.8</v>
      </c>
      <c r="H12" s="223"/>
      <c r="I12" s="224">
        <f t="shared" si="0"/>
        <v>0.8</v>
      </c>
      <c r="J12" s="239">
        <v>3.6</v>
      </c>
      <c r="K12" s="240">
        <v>4.9000000000000004</v>
      </c>
      <c r="L12" s="241">
        <v>4.0999999999999996</v>
      </c>
      <c r="M12" s="242">
        <v>5.0999999999999996</v>
      </c>
      <c r="N12" s="242">
        <v>4.4000000000000004</v>
      </c>
      <c r="O12" s="243">
        <f t="shared" si="1"/>
        <v>4.6500000000000004</v>
      </c>
      <c r="P12" s="247">
        <f t="shared" si="2"/>
        <v>1.75</v>
      </c>
      <c r="Q12" s="241"/>
      <c r="R12" s="227">
        <f t="shared" si="3"/>
        <v>2.5499999999999998</v>
      </c>
      <c r="S12" s="24">
        <f t="shared" si="4"/>
        <v>2.5499999999999998</v>
      </c>
      <c r="T12" s="20">
        <f t="shared" si="5"/>
        <v>6</v>
      </c>
      <c r="U12" s="264"/>
      <c r="W12" s="36" t="str">
        <f t="shared" si="6"/>
        <v>bez</v>
      </c>
      <c r="X12" s="31">
        <f t="shared" si="7"/>
        <v>0.8</v>
      </c>
      <c r="Y12" s="31">
        <f t="shared" si="8"/>
        <v>1.75</v>
      </c>
      <c r="Z12" s="31">
        <f t="shared" si="9"/>
        <v>0</v>
      </c>
      <c r="AA12" s="31">
        <f t="shared" si="10"/>
        <v>2.5499999999999998</v>
      </c>
    </row>
    <row r="13" spans="1:27" ht="24.95" customHeight="1">
      <c r="A13" s="235">
        <f>Seznam!B21</f>
        <v>5</v>
      </c>
      <c r="B13" s="236" t="str">
        <f>Seznam!C21</f>
        <v>Gallinová Anna</v>
      </c>
      <c r="C13" s="237">
        <f>Seznam!D21</f>
        <v>2010</v>
      </c>
      <c r="D13" s="238" t="str">
        <f>Seznam!E21</f>
        <v xml:space="preserve">SKMG Máj České Budějovice </v>
      </c>
      <c r="E13" s="237" t="str">
        <f>Seznam!F21</f>
        <v>CZE</v>
      </c>
      <c r="F13" s="237" t="s">
        <v>1300</v>
      </c>
      <c r="G13" s="222">
        <v>1.2</v>
      </c>
      <c r="H13" s="223"/>
      <c r="I13" s="224">
        <f t="shared" si="0"/>
        <v>1.2</v>
      </c>
      <c r="J13" s="239">
        <v>2.2000000000000002</v>
      </c>
      <c r="K13" s="240">
        <v>3.4</v>
      </c>
      <c r="L13" s="241">
        <v>3.2</v>
      </c>
      <c r="M13" s="242">
        <v>4</v>
      </c>
      <c r="N13" s="242">
        <v>3.1</v>
      </c>
      <c r="O13" s="243">
        <f t="shared" si="1"/>
        <v>3.3</v>
      </c>
      <c r="P13" s="247">
        <f t="shared" si="2"/>
        <v>4.5</v>
      </c>
      <c r="Q13" s="241"/>
      <c r="R13" s="227">
        <f t="shared" si="3"/>
        <v>5.7</v>
      </c>
      <c r="S13" s="24">
        <f t="shared" si="4"/>
        <v>5.7</v>
      </c>
      <c r="T13" s="20">
        <f t="shared" si="5"/>
        <v>2</v>
      </c>
      <c r="U13" s="264"/>
      <c r="W13" s="36" t="str">
        <f t="shared" si="6"/>
        <v>bez</v>
      </c>
      <c r="X13" s="31">
        <f t="shared" si="7"/>
        <v>1.2</v>
      </c>
      <c r="Y13" s="31">
        <f t="shared" si="8"/>
        <v>4.5</v>
      </c>
      <c r="Z13" s="31">
        <f t="shared" si="9"/>
        <v>0</v>
      </c>
      <c r="AA13" s="31">
        <f t="shared" si="10"/>
        <v>5.7</v>
      </c>
    </row>
    <row r="14" spans="1:27" ht="24.95" customHeight="1">
      <c r="A14" s="235">
        <f>Seznam!B22</f>
        <v>6</v>
      </c>
      <c r="B14" s="236" t="str">
        <f>Seznam!C22</f>
        <v>Kruťková Laura</v>
      </c>
      <c r="C14" s="237">
        <f>Seznam!D22</f>
        <v>2010</v>
      </c>
      <c r="D14" s="238" t="str">
        <f>Seznam!E22</f>
        <v xml:space="preserve">SKMG Máj České Budějovice </v>
      </c>
      <c r="E14" s="237" t="str">
        <f>Seznam!F22</f>
        <v>CZE</v>
      </c>
      <c r="F14" s="237" t="s">
        <v>1300</v>
      </c>
      <c r="G14" s="222">
        <v>1.8</v>
      </c>
      <c r="H14" s="223"/>
      <c r="I14" s="224">
        <f t="shared" si="0"/>
        <v>1.8</v>
      </c>
      <c r="J14" s="239">
        <v>2.6</v>
      </c>
      <c r="K14" s="240">
        <v>3</v>
      </c>
      <c r="L14" s="241">
        <v>3</v>
      </c>
      <c r="M14" s="242">
        <v>2.8</v>
      </c>
      <c r="N14" s="242">
        <v>3.3</v>
      </c>
      <c r="O14" s="243">
        <f t="shared" si="1"/>
        <v>3</v>
      </c>
      <c r="P14" s="247">
        <f t="shared" si="2"/>
        <v>4.4000000000000004</v>
      </c>
      <c r="Q14" s="241"/>
      <c r="R14" s="227">
        <f t="shared" si="3"/>
        <v>6.2</v>
      </c>
      <c r="S14" s="24">
        <f t="shared" si="4"/>
        <v>6.2</v>
      </c>
      <c r="T14" s="20">
        <f t="shared" si="5"/>
        <v>1</v>
      </c>
      <c r="U14" s="264"/>
      <c r="W14" s="36" t="str">
        <f t="shared" si="6"/>
        <v>bez</v>
      </c>
      <c r="X14" s="31">
        <f t="shared" si="7"/>
        <v>1.8</v>
      </c>
      <c r="Y14" s="31">
        <f t="shared" si="8"/>
        <v>4.4000000000000004</v>
      </c>
      <c r="Z14" s="31">
        <f t="shared" si="9"/>
        <v>0</v>
      </c>
      <c r="AA14" s="31">
        <f t="shared" si="10"/>
        <v>6.2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14 G9:H14">
    <cfRule type="cellIs" dxfId="40" priority="1" stopIfTrue="1" operator="equal">
      <formula>0</formula>
    </cfRule>
  </conditionalFormatting>
  <conditionalFormatting sqref="I9:I14">
    <cfRule type="cellIs" dxfId="39" priority="2" stopIfTrue="1" operator="equal">
      <formula>0</formula>
    </cfRule>
    <cfRule type="cellIs" dxfId="38" priority="3" stopIfTrue="1" operator="greaterThan">
      <formula>-100</formula>
    </cfRule>
  </conditionalFormatting>
  <conditionalFormatting sqref="O9:O14">
    <cfRule type="cellIs" dxfId="37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opLeftCell="B10" workbookViewId="0">
      <selection activeCell="O22" sqref="O2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45.855468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_kat3</f>
        <v>3Bkategorie - Naděje nejmladší, ročník 2010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Kat3S1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Seznam!B23</f>
        <v>1</v>
      </c>
      <c r="B9" s="260" t="str">
        <f>Seznam!C23</f>
        <v>Fedáková Johana</v>
      </c>
      <c r="C9" s="260">
        <f>Seznam!D23</f>
        <v>2010</v>
      </c>
      <c r="D9" s="260" t="str">
        <f>Seznam!E23</f>
        <v>TJ Sokol Bernartice</v>
      </c>
      <c r="E9" s="260" t="str">
        <f>Seznam!F23</f>
        <v>CZE</v>
      </c>
      <c r="F9" s="9" t="str">
        <f t="shared" ref="F9:F13" si="0">IF($G$7="sestava bez náčiní","bez"," ")</f>
        <v>bez</v>
      </c>
      <c r="G9" s="222">
        <v>1.5</v>
      </c>
      <c r="H9" s="223"/>
      <c r="I9" s="224">
        <f t="shared" ref="I9:I14" si="1">G9+H9</f>
        <v>1.5</v>
      </c>
      <c r="J9" s="239">
        <v>3.6</v>
      </c>
      <c r="K9" s="240">
        <v>5.2</v>
      </c>
      <c r="L9" s="241">
        <v>3.6</v>
      </c>
      <c r="M9" s="242">
        <v>3</v>
      </c>
      <c r="N9" s="242">
        <v>4.5</v>
      </c>
      <c r="O9" s="243">
        <f t="shared" ref="O9:O14" si="2">IF($O$2=2,TRUNC(SUM(K9:L9)/2*1000)/1000,IF($O$2=3,TRUNC(SUM(K9:M9)/3*1000)/1000,IF($O$2=4,TRUNC(MEDIAN(K9:N9)*1000)/1000,"???")))</f>
        <v>4.05</v>
      </c>
      <c r="P9" s="247">
        <f t="shared" ref="P9:P14" si="3">IF(AND(J9=0,O9=0),0,IF(($Q$2-J9-O9)&lt;0,0,$Q$2-J9-O9))</f>
        <v>2.3500000000000005</v>
      </c>
      <c r="Q9" s="241"/>
      <c r="R9" s="227">
        <f t="shared" ref="R9:R14" si="4">I9+P9-Q9</f>
        <v>3.8500000000000005</v>
      </c>
      <c r="S9" s="24" t="s">
        <v>200</v>
      </c>
      <c r="T9" s="20">
        <f t="shared" ref="T9:T14" si="5">RANK(R9,$R$9:$R$14)</f>
        <v>4</v>
      </c>
      <c r="U9" s="264" t="s">
        <v>200</v>
      </c>
      <c r="W9" s="36" t="str">
        <f t="shared" ref="W9:W14" si="6">F9</f>
        <v>bez</v>
      </c>
      <c r="X9" s="31">
        <f t="shared" ref="X9:X14" si="7">I9</f>
        <v>1.5</v>
      </c>
      <c r="Y9" s="31">
        <f t="shared" ref="Y9:Y14" si="8">P9</f>
        <v>2.3500000000000005</v>
      </c>
      <c r="Z9" s="31">
        <f t="shared" ref="Z9:Z14" si="9">Q9</f>
        <v>0</v>
      </c>
      <c r="AA9" s="31">
        <f t="shared" ref="AA9:AA14" si="10">R9</f>
        <v>3.8500000000000005</v>
      </c>
    </row>
    <row r="10" spans="1:27" ht="24.95" customHeight="1">
      <c r="A10" s="33">
        <f>Seznam!B24</f>
        <v>2</v>
      </c>
      <c r="B10" s="260" t="str">
        <f>Seznam!C24</f>
        <v>Škaroupková Veronika</v>
      </c>
      <c r="C10" s="260">
        <f>Seznam!D24</f>
        <v>2010</v>
      </c>
      <c r="D10" s="260" t="str">
        <f>Seznam!E24</f>
        <v xml:space="preserve">SKMG Máj České Budějovice </v>
      </c>
      <c r="E10" s="260" t="str">
        <f>Seznam!F24</f>
        <v>CZE</v>
      </c>
      <c r="F10" s="9" t="str">
        <f t="shared" si="0"/>
        <v>bez</v>
      </c>
      <c r="G10" s="222">
        <v>2.5</v>
      </c>
      <c r="H10" s="223"/>
      <c r="I10" s="224">
        <f t="shared" si="1"/>
        <v>2.5</v>
      </c>
      <c r="J10" s="239">
        <v>2.8</v>
      </c>
      <c r="K10" s="240">
        <v>2.2999999999999998</v>
      </c>
      <c r="L10" s="241">
        <v>3.8</v>
      </c>
      <c r="M10" s="242">
        <v>3.3</v>
      </c>
      <c r="N10" s="242">
        <v>2.9</v>
      </c>
      <c r="O10" s="243">
        <f t="shared" si="2"/>
        <v>3.1</v>
      </c>
      <c r="P10" s="247">
        <f t="shared" si="3"/>
        <v>4.0999999999999996</v>
      </c>
      <c r="Q10" s="241"/>
      <c r="R10" s="227">
        <f t="shared" si="4"/>
        <v>6.6</v>
      </c>
      <c r="S10" s="24" t="s">
        <v>200</v>
      </c>
      <c r="T10" s="20">
        <f t="shared" si="5"/>
        <v>1</v>
      </c>
      <c r="U10" s="264" t="s">
        <v>200</v>
      </c>
      <c r="W10" s="36" t="str">
        <f t="shared" si="6"/>
        <v>bez</v>
      </c>
      <c r="X10" s="31">
        <f t="shared" si="7"/>
        <v>2.5</v>
      </c>
      <c r="Y10" s="31">
        <f t="shared" si="8"/>
        <v>4.0999999999999996</v>
      </c>
      <c r="Z10" s="31">
        <f t="shared" si="9"/>
        <v>0</v>
      </c>
      <c r="AA10" s="31">
        <f t="shared" si="10"/>
        <v>6.6</v>
      </c>
    </row>
    <row r="11" spans="1:27" ht="24.95" customHeight="1">
      <c r="A11" s="172">
        <f>Seznam!B25</f>
        <v>3</v>
      </c>
      <c r="B11" s="306" t="str">
        <f>Seznam!C25</f>
        <v>Hančlová Veronika</v>
      </c>
      <c r="C11" s="306">
        <f>Seznam!D25</f>
        <v>2010</v>
      </c>
      <c r="D11" s="306" t="str">
        <f>Seznam!E25</f>
        <v xml:space="preserve">SKMG Máj České Budějovice </v>
      </c>
      <c r="E11" s="306" t="str">
        <f>Seznam!F25</f>
        <v>CZE</v>
      </c>
      <c r="F11" s="9" t="str">
        <f t="shared" si="0"/>
        <v>bez</v>
      </c>
      <c r="G11" s="222">
        <v>0.9</v>
      </c>
      <c r="H11" s="223"/>
      <c r="I11" s="224">
        <f t="shared" si="1"/>
        <v>0.9</v>
      </c>
      <c r="J11" s="239">
        <v>3.4</v>
      </c>
      <c r="K11" s="240">
        <v>4.8</v>
      </c>
      <c r="L11" s="241">
        <v>4.0999999999999996</v>
      </c>
      <c r="M11" s="242">
        <v>3.8</v>
      </c>
      <c r="N11" s="242">
        <v>4.8</v>
      </c>
      <c r="O11" s="243">
        <f t="shared" si="2"/>
        <v>4.45</v>
      </c>
      <c r="P11" s="247">
        <f t="shared" si="3"/>
        <v>2.1499999999999995</v>
      </c>
      <c r="Q11" s="241"/>
      <c r="R11" s="227">
        <f t="shared" si="4"/>
        <v>3.0499999999999994</v>
      </c>
      <c r="S11" s="24" t="s">
        <v>200</v>
      </c>
      <c r="T11" s="20">
        <f t="shared" si="5"/>
        <v>5</v>
      </c>
      <c r="U11" s="264" t="s">
        <v>200</v>
      </c>
      <c r="W11" s="36" t="str">
        <f t="shared" si="6"/>
        <v>bez</v>
      </c>
      <c r="X11" s="31">
        <f t="shared" si="7"/>
        <v>0.9</v>
      </c>
      <c r="Y11" s="31">
        <f t="shared" si="8"/>
        <v>2.1499999999999995</v>
      </c>
      <c r="Z11" s="31">
        <f t="shared" si="9"/>
        <v>0</v>
      </c>
      <c r="AA11" s="31">
        <f t="shared" si="10"/>
        <v>3.0499999999999994</v>
      </c>
    </row>
    <row r="12" spans="1:27" ht="24.95" customHeight="1">
      <c r="A12" s="172">
        <f>Seznam!B26</f>
        <v>4</v>
      </c>
      <c r="B12" s="306" t="str">
        <f>Seznam!C26</f>
        <v>Cuřínová Denisa</v>
      </c>
      <c r="C12" s="306">
        <f>Seznam!D26</f>
        <v>2010</v>
      </c>
      <c r="D12" s="306" t="str">
        <f>Seznam!E26</f>
        <v>GSK Tábor</v>
      </c>
      <c r="E12" s="306" t="str">
        <f>Seznam!F26</f>
        <v>CZE</v>
      </c>
      <c r="F12" s="9" t="str">
        <f t="shared" si="0"/>
        <v>bez</v>
      </c>
      <c r="G12" s="222">
        <v>0.7</v>
      </c>
      <c r="H12" s="223"/>
      <c r="I12" s="224">
        <f t="shared" si="1"/>
        <v>0.7</v>
      </c>
      <c r="J12" s="239">
        <v>2.8</v>
      </c>
      <c r="K12" s="240">
        <v>4.3</v>
      </c>
      <c r="L12" s="241">
        <v>3.6</v>
      </c>
      <c r="M12" s="242">
        <v>3.6</v>
      </c>
      <c r="N12" s="242">
        <v>3.5</v>
      </c>
      <c r="O12" s="243">
        <f t="shared" si="2"/>
        <v>3.6</v>
      </c>
      <c r="P12" s="247">
        <f t="shared" si="3"/>
        <v>3.6</v>
      </c>
      <c r="Q12" s="241"/>
      <c r="R12" s="227">
        <f t="shared" si="4"/>
        <v>4.3</v>
      </c>
      <c r="S12" s="24" t="s">
        <v>200</v>
      </c>
      <c r="T12" s="20">
        <f t="shared" si="5"/>
        <v>3</v>
      </c>
      <c r="U12" s="264" t="s">
        <v>200</v>
      </c>
      <c r="W12" s="36" t="str">
        <f t="shared" si="6"/>
        <v>bez</v>
      </c>
      <c r="X12" s="31">
        <f t="shared" si="7"/>
        <v>0.7</v>
      </c>
      <c r="Y12" s="31">
        <f t="shared" si="8"/>
        <v>3.6</v>
      </c>
      <c r="Z12" s="31">
        <f t="shared" si="9"/>
        <v>0</v>
      </c>
      <c r="AA12" s="31">
        <f t="shared" si="10"/>
        <v>4.3</v>
      </c>
    </row>
    <row r="13" spans="1:27" ht="24.95" customHeight="1">
      <c r="A13" s="172">
        <f>Seznam!B27</f>
        <v>5</v>
      </c>
      <c r="B13" s="306" t="str">
        <f>Seznam!C27</f>
        <v>Špirochová Tereza</v>
      </c>
      <c r="C13" s="306">
        <f>Seznam!D27</f>
        <v>2010</v>
      </c>
      <c r="D13" s="306" t="str">
        <f>Seznam!E27</f>
        <v xml:space="preserve">SKMG Máj České Budějovice </v>
      </c>
      <c r="E13" s="306" t="str">
        <f>Seznam!F27</f>
        <v>CZE</v>
      </c>
      <c r="F13" s="9" t="str">
        <f t="shared" si="0"/>
        <v>bez</v>
      </c>
      <c r="G13" s="222">
        <v>2.1</v>
      </c>
      <c r="H13" s="223"/>
      <c r="I13" s="224">
        <f t="shared" si="1"/>
        <v>2.1</v>
      </c>
      <c r="J13" s="239">
        <v>2.9</v>
      </c>
      <c r="K13" s="240">
        <v>2.4</v>
      </c>
      <c r="L13" s="241">
        <v>3</v>
      </c>
      <c r="M13" s="242">
        <v>3.1</v>
      </c>
      <c r="N13" s="242">
        <v>3.4</v>
      </c>
      <c r="O13" s="243">
        <f t="shared" si="2"/>
        <v>3.05</v>
      </c>
      <c r="P13" s="247">
        <f t="shared" si="3"/>
        <v>4.05</v>
      </c>
      <c r="Q13" s="241"/>
      <c r="R13" s="227">
        <f t="shared" si="4"/>
        <v>6.15</v>
      </c>
      <c r="S13" s="24" t="s">
        <v>200</v>
      </c>
      <c r="T13" s="20">
        <f t="shared" si="5"/>
        <v>2</v>
      </c>
      <c r="U13" s="264" t="s">
        <v>200</v>
      </c>
      <c r="W13" s="36" t="str">
        <f t="shared" si="6"/>
        <v>bez</v>
      </c>
      <c r="X13" s="31">
        <f t="shared" si="7"/>
        <v>2.1</v>
      </c>
      <c r="Y13" s="31">
        <f t="shared" si="8"/>
        <v>4.05</v>
      </c>
      <c r="Z13" s="31">
        <f t="shared" si="9"/>
        <v>0</v>
      </c>
      <c r="AA13" s="31">
        <f t="shared" si="10"/>
        <v>6.15</v>
      </c>
    </row>
    <row r="14" spans="1:27" ht="24.95" customHeight="1">
      <c r="A14" s="172"/>
      <c r="B14" s="173"/>
      <c r="C14" s="174"/>
      <c r="D14" s="175"/>
      <c r="E14" s="175"/>
      <c r="F14" s="174"/>
      <c r="G14" s="222">
        <v>0</v>
      </c>
      <c r="H14" s="223"/>
      <c r="I14" s="224">
        <f t="shared" si="1"/>
        <v>0</v>
      </c>
      <c r="J14" s="239">
        <v>0</v>
      </c>
      <c r="K14" s="240">
        <v>0</v>
      </c>
      <c r="L14" s="241"/>
      <c r="M14" s="242"/>
      <c r="N14" s="242"/>
      <c r="O14" s="243">
        <f t="shared" si="2"/>
        <v>0</v>
      </c>
      <c r="P14" s="247">
        <f t="shared" si="3"/>
        <v>0</v>
      </c>
      <c r="Q14" s="241"/>
      <c r="R14" s="227">
        <f t="shared" si="4"/>
        <v>0</v>
      </c>
      <c r="S14" s="24" t="s">
        <v>200</v>
      </c>
      <c r="T14" s="20">
        <f t="shared" si="5"/>
        <v>6</v>
      </c>
      <c r="U14" s="264" t="s">
        <v>200</v>
      </c>
      <c r="W14" s="36">
        <f t="shared" si="6"/>
        <v>0</v>
      </c>
      <c r="X14" s="31">
        <f t="shared" si="7"/>
        <v>0</v>
      </c>
      <c r="Y14" s="31">
        <f t="shared" si="8"/>
        <v>0</v>
      </c>
      <c r="Z14" s="31">
        <f t="shared" si="9"/>
        <v>0</v>
      </c>
      <c r="AA14" s="31">
        <f t="shared" si="10"/>
        <v>0</v>
      </c>
    </row>
    <row r="15" spans="1:27" s="176" customFormat="1" ht="16.5" thickBot="1">
      <c r="C15" s="178"/>
      <c r="F15" s="177"/>
      <c r="G15" s="179"/>
      <c r="H15" s="179"/>
      <c r="I15" s="179"/>
      <c r="J15" s="179"/>
      <c r="K15" s="180"/>
      <c r="L15" s="198"/>
      <c r="M15" s="198"/>
      <c r="N15" s="198"/>
      <c r="O15" s="198"/>
      <c r="P15" s="198"/>
      <c r="Q15" s="180"/>
    </row>
    <row r="16" spans="1:27" ht="16.5" customHeight="1">
      <c r="A16" s="510" t="s">
        <v>0</v>
      </c>
      <c r="B16" s="512" t="s">
        <v>1</v>
      </c>
      <c r="C16" s="514" t="s">
        <v>2</v>
      </c>
      <c r="D16" s="512" t="s">
        <v>3</v>
      </c>
      <c r="E16" s="516" t="s">
        <v>4</v>
      </c>
      <c r="F16" s="516" t="s">
        <v>191</v>
      </c>
      <c r="G16" s="248" t="str">
        <f>Kat3S2</f>
        <v>sestava s libovolným náčiním</v>
      </c>
      <c r="H16" s="24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50"/>
      <c r="T16" s="508" t="s">
        <v>12</v>
      </c>
      <c r="U16" s="508" t="s">
        <v>1301</v>
      </c>
    </row>
    <row r="17" spans="1:28" ht="16.5" customHeight="1" thickBot="1">
      <c r="A17" s="511">
        <v>0</v>
      </c>
      <c r="B17" s="513">
        <v>0</v>
      </c>
      <c r="C17" s="515">
        <v>0</v>
      </c>
      <c r="D17" s="513">
        <v>0</v>
      </c>
      <c r="E17" s="517">
        <v>0</v>
      </c>
      <c r="F17" s="517">
        <v>0</v>
      </c>
      <c r="G17" s="246" t="s">
        <v>1257</v>
      </c>
      <c r="H17" s="244" t="s">
        <v>1262</v>
      </c>
      <c r="I17" s="245" t="s">
        <v>8</v>
      </c>
      <c r="J17" s="18" t="s">
        <v>1258</v>
      </c>
      <c r="K17" s="18" t="s">
        <v>9</v>
      </c>
      <c r="L17" s="18" t="s">
        <v>10</v>
      </c>
      <c r="M17" s="18" t="s">
        <v>1259</v>
      </c>
      <c r="N17" s="18" t="s">
        <v>1260</v>
      </c>
      <c r="O17" s="245" t="s">
        <v>1261</v>
      </c>
      <c r="P17" s="18" t="s">
        <v>11</v>
      </c>
      <c r="Q17" s="251" t="s">
        <v>5</v>
      </c>
      <c r="R17" s="245" t="s">
        <v>6</v>
      </c>
      <c r="S17" s="252" t="s">
        <v>13</v>
      </c>
      <c r="T17" s="509"/>
      <c r="U17" s="509"/>
      <c r="W17" s="35" t="s">
        <v>192</v>
      </c>
      <c r="X17" s="35" t="s">
        <v>8</v>
      </c>
      <c r="Y17" s="35" t="s">
        <v>11</v>
      </c>
      <c r="Z17" s="35" t="s">
        <v>193</v>
      </c>
      <c r="AA17" s="35" t="s">
        <v>13</v>
      </c>
      <c r="AB17" s="35" t="s">
        <v>6</v>
      </c>
    </row>
    <row r="18" spans="1:28" ht="24.95" customHeight="1">
      <c r="A18" s="33">
        <f>Seznam!B23</f>
        <v>1</v>
      </c>
      <c r="B18" s="260" t="str">
        <f>Seznam!C23</f>
        <v>Fedáková Johana</v>
      </c>
      <c r="C18" s="260">
        <f>Seznam!D23</f>
        <v>2010</v>
      </c>
      <c r="D18" s="260" t="str">
        <f>Seznam!E23</f>
        <v>TJ Sokol Bernartice</v>
      </c>
      <c r="E18" s="260" t="str">
        <f>Seznam!F23</f>
        <v>CZE</v>
      </c>
      <c r="F18" s="214" t="s">
        <v>1494</v>
      </c>
      <c r="G18" s="222">
        <v>0.7</v>
      </c>
      <c r="H18" s="223">
        <v>0</v>
      </c>
      <c r="I18" s="224">
        <f t="shared" ref="I18:I22" si="11">G18+H18</f>
        <v>0.7</v>
      </c>
      <c r="J18" s="239">
        <v>3.7</v>
      </c>
      <c r="K18" s="240">
        <v>5.3</v>
      </c>
      <c r="L18" s="241">
        <v>4.5</v>
      </c>
      <c r="M18" s="242">
        <v>5.5</v>
      </c>
      <c r="N18" s="242">
        <v>5.6</v>
      </c>
      <c r="O18" s="243">
        <f t="shared" ref="O18:O22" si="12">IF($O$2=2,TRUNC(SUM(K18:L18)/2*1000)/1000,IF($O$2=3,TRUNC(SUM(K18:M18)/3*1000)/1000,IF($O$2=4,TRUNC(MEDIAN(K18:N18)*1000)/1000,"???")))</f>
        <v>5.4</v>
      </c>
      <c r="P18" s="247">
        <f t="shared" ref="P18:P22" si="13">IF(AND(J18=0,O18=0),0,IF(($Q$2-J18-O18)&lt;0,0,$Q$2-J18-O18))</f>
        <v>0.89999999999999947</v>
      </c>
      <c r="Q18" s="241"/>
      <c r="R18" s="227">
        <f t="shared" ref="R18:R22" si="14">I18+P18-Q18</f>
        <v>1.5999999999999994</v>
      </c>
      <c r="S18" s="24">
        <f>R9+R18</f>
        <v>5.45</v>
      </c>
      <c r="T18" s="20">
        <f>RANK(R18,$R$18:$R$22)</f>
        <v>4</v>
      </c>
      <c r="U18" s="25">
        <f>RANK(S18,$S$18:$S$22)</f>
        <v>3</v>
      </c>
      <c r="W18" s="36" t="str">
        <f t="shared" ref="W18:W22" si="15">F18</f>
        <v>švih</v>
      </c>
      <c r="X18" s="31">
        <f t="shared" ref="X18:X22" si="16">I18</f>
        <v>0.7</v>
      </c>
      <c r="Y18" s="31">
        <f t="shared" ref="Y18:Y22" si="17">P18</f>
        <v>0.89999999999999947</v>
      </c>
      <c r="Z18" s="31">
        <f t="shared" ref="Z18:Z22" si="18">Q18</f>
        <v>0</v>
      </c>
      <c r="AA18" s="31">
        <f t="shared" ref="AA18:AA22" si="19">R18</f>
        <v>1.5999999999999994</v>
      </c>
      <c r="AB18" s="31">
        <f t="shared" ref="AB18:AB22" si="20">S18</f>
        <v>5.45</v>
      </c>
    </row>
    <row r="19" spans="1:28" ht="24.95" customHeight="1">
      <c r="A19" s="33">
        <f>Seznam!B24</f>
        <v>2</v>
      </c>
      <c r="B19" s="260" t="str">
        <f>Seznam!C24</f>
        <v>Škaroupková Veronika</v>
      </c>
      <c r="C19" s="260">
        <f>Seznam!D24</f>
        <v>2010</v>
      </c>
      <c r="D19" s="260" t="str">
        <f>Seznam!E24</f>
        <v xml:space="preserve">SKMG Máj České Budějovice </v>
      </c>
      <c r="E19" s="260" t="str">
        <f>Seznam!F24</f>
        <v>CZE</v>
      </c>
      <c r="F19" s="214" t="s">
        <v>1494</v>
      </c>
      <c r="G19" s="222">
        <v>1.6</v>
      </c>
      <c r="H19" s="223">
        <v>0.2</v>
      </c>
      <c r="I19" s="224">
        <f t="shared" si="11"/>
        <v>1.8</v>
      </c>
      <c r="J19" s="239">
        <v>2.9</v>
      </c>
      <c r="K19" s="240">
        <v>3.9</v>
      </c>
      <c r="L19" s="241">
        <v>4.3</v>
      </c>
      <c r="M19" s="242">
        <v>4.5</v>
      </c>
      <c r="N19" s="242">
        <v>5.2</v>
      </c>
      <c r="O19" s="243">
        <f t="shared" si="12"/>
        <v>4.4000000000000004</v>
      </c>
      <c r="P19" s="247">
        <f t="shared" si="13"/>
        <v>2.6999999999999993</v>
      </c>
      <c r="Q19" s="241"/>
      <c r="R19" s="227">
        <f t="shared" si="14"/>
        <v>4.4999999999999991</v>
      </c>
      <c r="S19" s="24">
        <f>R10+R19</f>
        <v>11.099999999999998</v>
      </c>
      <c r="T19" s="20">
        <f>RANK(R19,$R$18:$R$22)</f>
        <v>1</v>
      </c>
      <c r="U19" s="25">
        <f>RANK(S19,$S$18:$S$22)</f>
        <v>1</v>
      </c>
      <c r="W19" s="36" t="str">
        <f t="shared" si="15"/>
        <v>švih</v>
      </c>
      <c r="X19" s="31">
        <f t="shared" si="16"/>
        <v>1.8</v>
      </c>
      <c r="Y19" s="31">
        <f t="shared" si="17"/>
        <v>2.6999999999999993</v>
      </c>
      <c r="Z19" s="31">
        <f t="shared" si="18"/>
        <v>0</v>
      </c>
      <c r="AA19" s="31">
        <f t="shared" si="19"/>
        <v>4.4999999999999991</v>
      </c>
      <c r="AB19" s="31">
        <f t="shared" si="20"/>
        <v>11.099999999999998</v>
      </c>
    </row>
    <row r="20" spans="1:28" ht="24.95" customHeight="1">
      <c r="A20" s="33">
        <f>Seznam!B25</f>
        <v>3</v>
      </c>
      <c r="B20" s="260" t="str">
        <f>Seznam!C25</f>
        <v>Hančlová Veronika</v>
      </c>
      <c r="C20" s="260">
        <f>Seznam!D25</f>
        <v>2010</v>
      </c>
      <c r="D20" s="260" t="str">
        <f>Seznam!E25</f>
        <v xml:space="preserve">SKMG Máj České Budějovice </v>
      </c>
      <c r="E20" s="260" t="str">
        <f>Seznam!F25</f>
        <v>CZE</v>
      </c>
      <c r="F20" s="214" t="s">
        <v>1494</v>
      </c>
      <c r="G20" s="222">
        <v>0.5</v>
      </c>
      <c r="H20" s="223">
        <v>0</v>
      </c>
      <c r="I20" s="224">
        <f t="shared" si="11"/>
        <v>0.5</v>
      </c>
      <c r="J20" s="239">
        <v>3.6</v>
      </c>
      <c r="K20" s="240">
        <v>4.8</v>
      </c>
      <c r="L20" s="241">
        <v>4.7</v>
      </c>
      <c r="M20" s="242">
        <v>5.2</v>
      </c>
      <c r="N20" s="242">
        <v>5.5</v>
      </c>
      <c r="O20" s="243">
        <f t="shared" si="12"/>
        <v>5</v>
      </c>
      <c r="P20" s="247">
        <f t="shared" si="13"/>
        <v>1.4000000000000004</v>
      </c>
      <c r="Q20" s="241"/>
      <c r="R20" s="227">
        <f t="shared" si="14"/>
        <v>1.9000000000000004</v>
      </c>
      <c r="S20" s="24">
        <f>R11+R20</f>
        <v>4.9499999999999993</v>
      </c>
      <c r="T20" s="20">
        <f>RANK(R20,$R$18:$R$22)</f>
        <v>3</v>
      </c>
      <c r="U20" s="25">
        <f>RANK(S20,$S$18:$S$22)</f>
        <v>5</v>
      </c>
      <c r="W20" s="36" t="str">
        <f t="shared" si="15"/>
        <v>švih</v>
      </c>
      <c r="X20" s="31">
        <f t="shared" si="16"/>
        <v>0.5</v>
      </c>
      <c r="Y20" s="31">
        <f t="shared" si="17"/>
        <v>1.4000000000000004</v>
      </c>
      <c r="Z20" s="31">
        <f t="shared" si="18"/>
        <v>0</v>
      </c>
      <c r="AA20" s="31">
        <f t="shared" si="19"/>
        <v>1.9000000000000004</v>
      </c>
      <c r="AB20" s="31">
        <f t="shared" si="20"/>
        <v>4.9499999999999993</v>
      </c>
    </row>
    <row r="21" spans="1:28" ht="24.95" customHeight="1">
      <c r="A21" s="33">
        <f>Seznam!B26</f>
        <v>4</v>
      </c>
      <c r="B21" s="260" t="str">
        <f>Seznam!C26</f>
        <v>Cuřínová Denisa</v>
      </c>
      <c r="C21" s="260">
        <f>Seznam!D26</f>
        <v>2010</v>
      </c>
      <c r="D21" s="260" t="str">
        <f>Seznam!E26</f>
        <v>GSK Tábor</v>
      </c>
      <c r="E21" s="260" t="str">
        <f>Seznam!F26</f>
        <v>CZE</v>
      </c>
      <c r="F21" s="214" t="s">
        <v>1494</v>
      </c>
      <c r="G21" s="222">
        <v>0.2</v>
      </c>
      <c r="H21" s="223">
        <v>0</v>
      </c>
      <c r="I21" s="224">
        <f t="shared" si="11"/>
        <v>0.2</v>
      </c>
      <c r="J21" s="239">
        <v>3.8</v>
      </c>
      <c r="K21" s="240">
        <v>4.3</v>
      </c>
      <c r="L21" s="241">
        <v>4.9000000000000004</v>
      </c>
      <c r="M21" s="242">
        <v>5.9</v>
      </c>
      <c r="N21" s="242">
        <v>5.9</v>
      </c>
      <c r="O21" s="243">
        <f t="shared" si="12"/>
        <v>5.4</v>
      </c>
      <c r="P21" s="247">
        <f t="shared" si="13"/>
        <v>0.79999999999999982</v>
      </c>
      <c r="Q21" s="241"/>
      <c r="R21" s="227">
        <f t="shared" si="14"/>
        <v>0.99999999999999978</v>
      </c>
      <c r="S21" s="24">
        <f>R12+R21</f>
        <v>5.3</v>
      </c>
      <c r="T21" s="20">
        <f>RANK(R21,$R$18:$R$22)</f>
        <v>5</v>
      </c>
      <c r="U21" s="25">
        <f>RANK(S21,$S$18:$S$22)</f>
        <v>4</v>
      </c>
      <c r="W21" s="36" t="str">
        <f t="shared" si="15"/>
        <v>švih</v>
      </c>
      <c r="X21" s="31">
        <f t="shared" si="16"/>
        <v>0.2</v>
      </c>
      <c r="Y21" s="31">
        <f t="shared" si="17"/>
        <v>0.79999999999999982</v>
      </c>
      <c r="Z21" s="31">
        <f t="shared" si="18"/>
        <v>0</v>
      </c>
      <c r="AA21" s="31">
        <f t="shared" si="19"/>
        <v>0.99999999999999978</v>
      </c>
      <c r="AB21" s="31">
        <f t="shared" si="20"/>
        <v>5.3</v>
      </c>
    </row>
    <row r="22" spans="1:28" ht="24.95" customHeight="1">
      <c r="A22" s="33">
        <f>Seznam!B27</f>
        <v>5</v>
      </c>
      <c r="B22" s="260" t="str">
        <f>Seznam!C27</f>
        <v>Špirochová Tereza</v>
      </c>
      <c r="C22" s="260">
        <f>Seznam!D27</f>
        <v>2010</v>
      </c>
      <c r="D22" s="260" t="str">
        <f>Seznam!E27</f>
        <v xml:space="preserve">SKMG Máj České Budějovice </v>
      </c>
      <c r="E22" s="260" t="str">
        <f>Seznam!F27</f>
        <v>CZE</v>
      </c>
      <c r="F22" s="214" t="s">
        <v>1494</v>
      </c>
      <c r="G22" s="222">
        <v>0.7</v>
      </c>
      <c r="H22" s="223">
        <v>0</v>
      </c>
      <c r="I22" s="224">
        <f t="shared" si="11"/>
        <v>0.7</v>
      </c>
      <c r="J22" s="239">
        <v>2.7</v>
      </c>
      <c r="K22" s="240">
        <v>4.2</v>
      </c>
      <c r="L22" s="241">
        <v>4.2</v>
      </c>
      <c r="M22" s="242">
        <v>4.8</v>
      </c>
      <c r="N22" s="242">
        <v>4.5999999999999996</v>
      </c>
      <c r="O22" s="243">
        <f t="shared" si="12"/>
        <v>4.4000000000000004</v>
      </c>
      <c r="P22" s="247">
        <f t="shared" si="13"/>
        <v>2.8999999999999995</v>
      </c>
      <c r="Q22" s="241"/>
      <c r="R22" s="227">
        <f t="shared" si="14"/>
        <v>3.5999999999999996</v>
      </c>
      <c r="S22" s="24">
        <f>R13+R22</f>
        <v>9.75</v>
      </c>
      <c r="T22" s="20">
        <f>RANK(R22,$R$18:$R$22)</f>
        <v>2</v>
      </c>
      <c r="U22" s="25">
        <f>RANK(S22,$S$18:$S$22)</f>
        <v>2</v>
      </c>
      <c r="W22" s="36" t="str">
        <f t="shared" si="15"/>
        <v>švih</v>
      </c>
      <c r="X22" s="31">
        <f t="shared" si="16"/>
        <v>0.7</v>
      </c>
      <c r="Y22" s="31">
        <f t="shared" si="17"/>
        <v>2.8999999999999995</v>
      </c>
      <c r="Z22" s="31">
        <f t="shared" si="18"/>
        <v>0</v>
      </c>
      <c r="AA22" s="31">
        <f t="shared" si="19"/>
        <v>3.5999999999999996</v>
      </c>
      <c r="AB22" s="31">
        <f t="shared" si="20"/>
        <v>9.75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6:T17"/>
    <mergeCell ref="U16:U17"/>
    <mergeCell ref="A16:A17"/>
    <mergeCell ref="B16:B17"/>
    <mergeCell ref="C16:C17"/>
    <mergeCell ref="D16:D17"/>
    <mergeCell ref="E16:E17"/>
    <mergeCell ref="F16:F17"/>
  </mergeCells>
  <phoneticPr fontId="13" type="noConversion"/>
  <conditionalFormatting sqref="J18:N22 G18:H22 G9:H14 J9:N14">
    <cfRule type="cellIs" dxfId="36" priority="1" stopIfTrue="1" operator="equal">
      <formula>0</formula>
    </cfRule>
  </conditionalFormatting>
  <conditionalFormatting sqref="I18:I22 I9:I14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18:O22 O9:O14">
    <cfRule type="cellIs" dxfId="33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>
      <selection activeCell="Q35" sqref="P35:Q35"/>
    </sheetView>
  </sheetViews>
  <sheetFormatPr defaultRowHeight="12.75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_kat4</f>
        <v>4.kategorie - Naděje mladší, ročník 2009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Kat4S1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245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Seznam!B28</f>
        <v>1</v>
      </c>
      <c r="B9" s="260" t="str">
        <f>Seznam!C28</f>
        <v>Lacinová Andrea</v>
      </c>
      <c r="C9" s="260">
        <f>Seznam!D28</f>
        <v>2009</v>
      </c>
      <c r="D9" s="260" t="str">
        <f>Seznam!E28</f>
        <v xml:space="preserve">SKMG Máj České Budějovice </v>
      </c>
      <c r="E9" s="260" t="str">
        <f>Seznam!F28</f>
        <v>CZE</v>
      </c>
      <c r="F9" s="9" t="str">
        <f>IF($G$7="sestava bez náčiní","bez"," ")</f>
        <v>bez</v>
      </c>
      <c r="G9" s="222">
        <v>2.6</v>
      </c>
      <c r="H9" s="223"/>
      <c r="I9" s="224">
        <f>G9+H9</f>
        <v>2.6</v>
      </c>
      <c r="J9" s="239">
        <v>1.8</v>
      </c>
      <c r="K9" s="240">
        <v>2.1</v>
      </c>
      <c r="L9" s="241">
        <v>2.6</v>
      </c>
      <c r="M9" s="242">
        <v>3</v>
      </c>
      <c r="N9" s="242">
        <v>2.8</v>
      </c>
      <c r="O9" s="243">
        <f>IF($O$2=2,TRUNC(SUM(K9:L9)/2*1000)/1000,IF($O$2=3,TRUNC(SUM(K9:M9)/3*1000)/1000,IF($O$2=4,TRUNC(MEDIAN(K9:N9)*1000)/1000,"???")))</f>
        <v>2.7</v>
      </c>
      <c r="P9" s="261">
        <f>IF(AND(J9=0,O9=0),0,IF(($Q$2-J9-O9)&lt;0,0,$Q$2-J9-O9))</f>
        <v>5.4999999999999991</v>
      </c>
      <c r="Q9" s="241"/>
      <c r="R9" s="227">
        <f>I9+P9-Q9</f>
        <v>8.1</v>
      </c>
      <c r="S9" s="24" t="s">
        <v>200</v>
      </c>
      <c r="T9" s="20">
        <f t="shared" ref="T9:T19" si="0">RANK(R9,$R$9:$R$19)</f>
        <v>3</v>
      </c>
      <c r="U9" s="264" t="s">
        <v>200</v>
      </c>
      <c r="W9" s="36" t="str">
        <f>F9</f>
        <v>bez</v>
      </c>
      <c r="X9" s="31">
        <f>I9</f>
        <v>2.6</v>
      </c>
      <c r="Y9" s="31">
        <f t="shared" ref="Y9:AA10" si="1">P9</f>
        <v>5.4999999999999991</v>
      </c>
      <c r="Z9" s="31">
        <f t="shared" si="1"/>
        <v>0</v>
      </c>
      <c r="AA9" s="31">
        <f t="shared" si="1"/>
        <v>8.1</v>
      </c>
    </row>
    <row r="10" spans="1:27" ht="24.95" customHeight="1">
      <c r="A10" s="33">
        <f>Seznam!B29</f>
        <v>2</v>
      </c>
      <c r="B10" s="260" t="str">
        <f>Seznam!C29</f>
        <v>Míková Eliška</v>
      </c>
      <c r="C10" s="260">
        <f>Seznam!D29</f>
        <v>2009</v>
      </c>
      <c r="D10" s="260" t="str">
        <f>Seznam!E29</f>
        <v>GSK Tábor</v>
      </c>
      <c r="E10" s="260" t="str">
        <f>Seznam!F29</f>
        <v>CZE</v>
      </c>
      <c r="F10" s="9" t="str">
        <f>IF($G$7="sestava bez náčiní","bez"," ")</f>
        <v>bez</v>
      </c>
      <c r="G10" s="222">
        <v>0.5</v>
      </c>
      <c r="H10" s="223"/>
      <c r="I10" s="224">
        <f>G10+H10</f>
        <v>0.5</v>
      </c>
      <c r="J10" s="239">
        <v>3.4</v>
      </c>
      <c r="K10" s="240">
        <v>5.3</v>
      </c>
      <c r="L10" s="241">
        <v>5.9</v>
      </c>
      <c r="M10" s="242">
        <v>4.0999999999999996</v>
      </c>
      <c r="N10" s="242">
        <v>5.2</v>
      </c>
      <c r="O10" s="243">
        <f>IF($O$2=2,TRUNC(SUM(K10:L10)/2*1000)/1000,IF($O$2=3,TRUNC(SUM(K10:M10)/3*1000)/1000,IF($O$2=4,TRUNC(MEDIAN(K10:N10)*1000)/1000,"???")))</f>
        <v>5.25</v>
      </c>
      <c r="P10" s="261">
        <f>IF(AND(J10=0,O10=0),0,IF(($Q$2-J10-O10)&lt;0,0,$Q$2-J10-O10))</f>
        <v>1.3499999999999996</v>
      </c>
      <c r="Q10" s="241"/>
      <c r="R10" s="227">
        <f>I10+P10-Q10</f>
        <v>1.8499999999999996</v>
      </c>
      <c r="S10" s="24" t="s">
        <v>200</v>
      </c>
      <c r="T10" s="20">
        <f t="shared" si="0"/>
        <v>10</v>
      </c>
      <c r="U10" s="264" t="s">
        <v>200</v>
      </c>
      <c r="W10" s="36" t="str">
        <f>F10</f>
        <v>bez</v>
      </c>
      <c r="X10" s="31">
        <f>I10</f>
        <v>0.5</v>
      </c>
      <c r="Y10" s="31">
        <f t="shared" si="1"/>
        <v>1.3499999999999996</v>
      </c>
      <c r="Z10" s="31">
        <f t="shared" si="1"/>
        <v>0</v>
      </c>
      <c r="AA10" s="31">
        <f t="shared" si="1"/>
        <v>1.8499999999999996</v>
      </c>
    </row>
    <row r="11" spans="1:27" ht="24.95" customHeight="1">
      <c r="A11" s="33">
        <f>Seznam!B30</f>
        <v>3</v>
      </c>
      <c r="B11" s="260" t="str">
        <f>Seznam!C30</f>
        <v>Ketnerová Natali</v>
      </c>
      <c r="C11" s="260">
        <f>Seznam!D30</f>
        <v>2009</v>
      </c>
      <c r="D11" s="260" t="str">
        <f>Seznam!E30</f>
        <v xml:space="preserve">SKMG Máj České Budějovice </v>
      </c>
      <c r="E11" s="260" t="str">
        <f>Seznam!F30</f>
        <v>CZE</v>
      </c>
      <c r="F11" s="9" t="str">
        <f t="shared" ref="F11:F19" si="2">IF($G$7="sestava bez náčiní","bez"," ")</f>
        <v>bez</v>
      </c>
      <c r="G11" s="222">
        <v>0.9</v>
      </c>
      <c r="H11" s="223"/>
      <c r="I11" s="224">
        <f t="shared" ref="I11:I19" si="3">G11+H11</f>
        <v>0.9</v>
      </c>
      <c r="J11" s="239">
        <v>3.1</v>
      </c>
      <c r="K11" s="240">
        <v>4.2</v>
      </c>
      <c r="L11" s="241">
        <v>3.8</v>
      </c>
      <c r="M11" s="242">
        <v>4.5999999999999996</v>
      </c>
      <c r="N11" s="242">
        <v>4.5</v>
      </c>
      <c r="O11" s="243">
        <f t="shared" ref="O11:O19" si="4">IF($O$2=2,TRUNC(SUM(K11:L11)/2*1000)/1000,IF($O$2=3,TRUNC(SUM(K11:M11)/3*1000)/1000,IF($O$2=4,TRUNC(MEDIAN(K11:N11)*1000)/1000,"???")))</f>
        <v>4.3499999999999996</v>
      </c>
      <c r="P11" s="261">
        <f t="shared" ref="P11:P19" si="5">IF(AND(J11=0,O11=0),0,IF(($Q$2-J11-O11)&lt;0,0,$Q$2-J11-O11))</f>
        <v>2.5500000000000007</v>
      </c>
      <c r="Q11" s="241"/>
      <c r="R11" s="227">
        <f t="shared" ref="R11:R19" si="6">I11+P11-Q11</f>
        <v>3.4500000000000006</v>
      </c>
      <c r="S11" s="24" t="s">
        <v>200</v>
      </c>
      <c r="T11" s="20">
        <f t="shared" si="0"/>
        <v>8</v>
      </c>
      <c r="U11" s="264" t="s">
        <v>200</v>
      </c>
      <c r="W11" s="36" t="str">
        <f t="shared" ref="W11:W19" si="7">F11</f>
        <v>bez</v>
      </c>
      <c r="X11" s="31">
        <f t="shared" ref="X11:X19" si="8">I11</f>
        <v>0.9</v>
      </c>
      <c r="Y11" s="31">
        <f t="shared" ref="Y11:Y19" si="9">P11</f>
        <v>2.5500000000000007</v>
      </c>
      <c r="Z11" s="31">
        <f t="shared" ref="Z11:Z19" si="10">Q11</f>
        <v>0</v>
      </c>
      <c r="AA11" s="31">
        <f t="shared" ref="AA11:AA19" si="11">R11</f>
        <v>3.4500000000000006</v>
      </c>
    </row>
    <row r="12" spans="1:27" ht="24.95" customHeight="1">
      <c r="A12" s="33">
        <f>Seznam!B31</f>
        <v>4</v>
      </c>
      <c r="B12" s="260" t="str">
        <f>Seznam!C31</f>
        <v>Škodová Anita</v>
      </c>
      <c r="C12" s="260">
        <f>Seznam!D31</f>
        <v>2009</v>
      </c>
      <c r="D12" s="260" t="str">
        <f>Seznam!E31</f>
        <v>GSK Tábor</v>
      </c>
      <c r="E12" s="260" t="str">
        <f>Seznam!F31</f>
        <v>CZE</v>
      </c>
      <c r="F12" s="9" t="str">
        <f t="shared" si="2"/>
        <v>bez</v>
      </c>
      <c r="G12" s="222">
        <v>0.4</v>
      </c>
      <c r="H12" s="223"/>
      <c r="I12" s="224">
        <f t="shared" si="3"/>
        <v>0.4</v>
      </c>
      <c r="J12" s="239">
        <v>3.1</v>
      </c>
      <c r="K12" s="240">
        <v>4.5</v>
      </c>
      <c r="L12" s="241">
        <v>5.6</v>
      </c>
      <c r="M12" s="242">
        <v>3.9</v>
      </c>
      <c r="N12" s="242">
        <v>4.8</v>
      </c>
      <c r="O12" s="243">
        <f t="shared" si="4"/>
        <v>4.6500000000000004</v>
      </c>
      <c r="P12" s="261">
        <f t="shared" si="5"/>
        <v>2.25</v>
      </c>
      <c r="Q12" s="241"/>
      <c r="R12" s="227">
        <f t="shared" si="6"/>
        <v>2.65</v>
      </c>
      <c r="S12" s="24" t="s">
        <v>200</v>
      </c>
      <c r="T12" s="20">
        <f t="shared" si="0"/>
        <v>9</v>
      </c>
      <c r="U12" s="264" t="s">
        <v>200</v>
      </c>
      <c r="W12" s="36" t="str">
        <f t="shared" si="7"/>
        <v>bez</v>
      </c>
      <c r="X12" s="31">
        <f t="shared" si="8"/>
        <v>0.4</v>
      </c>
      <c r="Y12" s="31">
        <f t="shared" si="9"/>
        <v>2.25</v>
      </c>
      <c r="Z12" s="31">
        <f t="shared" si="10"/>
        <v>0</v>
      </c>
      <c r="AA12" s="31">
        <f t="shared" si="11"/>
        <v>2.65</v>
      </c>
    </row>
    <row r="13" spans="1:27" ht="24.95" customHeight="1">
      <c r="A13" s="33">
        <f>Seznam!B32</f>
        <v>6</v>
      </c>
      <c r="B13" s="260" t="str">
        <f>Seznam!C32</f>
        <v>Kuchtová Tereza</v>
      </c>
      <c r="C13" s="260">
        <f>Seznam!D32</f>
        <v>2009</v>
      </c>
      <c r="D13" s="260" t="str">
        <f>Seznam!E32</f>
        <v>TJ Sokol Bernartice</v>
      </c>
      <c r="E13" s="260" t="str">
        <f>Seznam!F32</f>
        <v>CZE</v>
      </c>
      <c r="F13" s="9" t="str">
        <f t="shared" si="2"/>
        <v>bez</v>
      </c>
      <c r="G13" s="222">
        <v>1.5</v>
      </c>
      <c r="H13" s="223"/>
      <c r="I13" s="224">
        <f t="shared" si="3"/>
        <v>1.5</v>
      </c>
      <c r="J13" s="239">
        <v>2.6</v>
      </c>
      <c r="K13" s="240">
        <v>3.6</v>
      </c>
      <c r="L13" s="241">
        <v>3.3</v>
      </c>
      <c r="M13" s="242">
        <v>3.3</v>
      </c>
      <c r="N13" s="242">
        <v>3.7</v>
      </c>
      <c r="O13" s="243">
        <f t="shared" si="4"/>
        <v>3.45</v>
      </c>
      <c r="P13" s="261">
        <f t="shared" si="5"/>
        <v>3.95</v>
      </c>
      <c r="Q13" s="241"/>
      <c r="R13" s="227">
        <f t="shared" si="6"/>
        <v>5.45</v>
      </c>
      <c r="S13" s="24" t="s">
        <v>200</v>
      </c>
      <c r="T13" s="20">
        <f t="shared" si="0"/>
        <v>4</v>
      </c>
      <c r="U13" s="264" t="s">
        <v>200</v>
      </c>
      <c r="W13" s="36" t="str">
        <f t="shared" si="7"/>
        <v>bez</v>
      </c>
      <c r="X13" s="31">
        <f t="shared" si="8"/>
        <v>1.5</v>
      </c>
      <c r="Y13" s="31">
        <f t="shared" si="9"/>
        <v>3.95</v>
      </c>
      <c r="Z13" s="31">
        <f t="shared" si="10"/>
        <v>0</v>
      </c>
      <c r="AA13" s="31">
        <f t="shared" si="11"/>
        <v>5.45</v>
      </c>
    </row>
    <row r="14" spans="1:27" ht="24.95" customHeight="1">
      <c r="A14" s="33">
        <f>Seznam!B33</f>
        <v>7</v>
      </c>
      <c r="B14" s="260" t="str">
        <f>Seznam!C33</f>
        <v>Volfová Viktorie</v>
      </c>
      <c r="C14" s="260">
        <f>Seznam!D33</f>
        <v>2009</v>
      </c>
      <c r="D14" s="260" t="str">
        <f>Seznam!E33</f>
        <v xml:space="preserve">SKMG Máj České Budějovice </v>
      </c>
      <c r="E14" s="260" t="str">
        <f>Seznam!F33</f>
        <v>CZE</v>
      </c>
      <c r="F14" s="9" t="str">
        <f t="shared" si="2"/>
        <v>bez</v>
      </c>
      <c r="G14" s="222">
        <v>1.4</v>
      </c>
      <c r="H14" s="223"/>
      <c r="I14" s="224">
        <f t="shared" si="3"/>
        <v>1.4</v>
      </c>
      <c r="J14" s="239">
        <v>2.6</v>
      </c>
      <c r="K14" s="240">
        <v>3.2</v>
      </c>
      <c r="L14" s="241">
        <v>3.7</v>
      </c>
      <c r="M14" s="242">
        <v>3.8</v>
      </c>
      <c r="N14" s="242">
        <v>1</v>
      </c>
      <c r="O14" s="243">
        <f t="shared" si="4"/>
        <v>3.45</v>
      </c>
      <c r="P14" s="261">
        <f t="shared" si="5"/>
        <v>3.95</v>
      </c>
      <c r="Q14" s="241"/>
      <c r="R14" s="227">
        <f t="shared" si="6"/>
        <v>5.35</v>
      </c>
      <c r="S14" s="24" t="s">
        <v>200</v>
      </c>
      <c r="T14" s="20">
        <f t="shared" si="0"/>
        <v>5</v>
      </c>
      <c r="U14" s="264" t="s">
        <v>200</v>
      </c>
      <c r="W14" s="36" t="str">
        <f t="shared" si="7"/>
        <v>bez</v>
      </c>
      <c r="X14" s="31">
        <f t="shared" si="8"/>
        <v>1.4</v>
      </c>
      <c r="Y14" s="31">
        <f t="shared" si="9"/>
        <v>3.95</v>
      </c>
      <c r="Z14" s="31">
        <f t="shared" si="10"/>
        <v>0</v>
      </c>
      <c r="AA14" s="31">
        <f t="shared" si="11"/>
        <v>5.35</v>
      </c>
    </row>
    <row r="15" spans="1:27" ht="24.95" customHeight="1">
      <c r="A15" s="33">
        <f>Seznam!B34</f>
        <v>8</v>
      </c>
      <c r="B15" s="260" t="str">
        <f>Seznam!C34</f>
        <v>Jiráková Kateřina</v>
      </c>
      <c r="C15" s="260">
        <f>Seznam!D34</f>
        <v>2009</v>
      </c>
      <c r="D15" s="260" t="str">
        <f>Seznam!E34</f>
        <v>MG TJ Jiskra Humpolec</v>
      </c>
      <c r="E15" s="260" t="str">
        <f>Seznam!F34</f>
        <v>CZE</v>
      </c>
      <c r="F15" s="9" t="str">
        <f t="shared" si="2"/>
        <v>bez</v>
      </c>
      <c r="G15" s="222">
        <v>0.3</v>
      </c>
      <c r="H15" s="223"/>
      <c r="I15" s="224">
        <f t="shared" si="3"/>
        <v>0.3</v>
      </c>
      <c r="J15" s="239">
        <v>4</v>
      </c>
      <c r="K15" s="240">
        <v>4.5999999999999996</v>
      </c>
      <c r="L15" s="241">
        <v>5.8</v>
      </c>
      <c r="M15" s="242">
        <v>5.4</v>
      </c>
      <c r="N15" s="242">
        <v>5.8</v>
      </c>
      <c r="O15" s="243">
        <f t="shared" si="4"/>
        <v>5.6</v>
      </c>
      <c r="P15" s="261">
        <f t="shared" si="5"/>
        <v>0.40000000000000036</v>
      </c>
      <c r="Q15" s="241"/>
      <c r="R15" s="227">
        <f t="shared" si="6"/>
        <v>0.7000000000000004</v>
      </c>
      <c r="S15" s="24" t="s">
        <v>200</v>
      </c>
      <c r="T15" s="20">
        <f t="shared" si="0"/>
        <v>11</v>
      </c>
      <c r="U15" s="264" t="s">
        <v>200</v>
      </c>
      <c r="W15" s="36" t="str">
        <f t="shared" si="7"/>
        <v>bez</v>
      </c>
      <c r="X15" s="31">
        <f t="shared" si="8"/>
        <v>0.3</v>
      </c>
      <c r="Y15" s="31">
        <f t="shared" si="9"/>
        <v>0.40000000000000036</v>
      </c>
      <c r="Z15" s="31">
        <f t="shared" si="10"/>
        <v>0</v>
      </c>
      <c r="AA15" s="31">
        <f t="shared" si="11"/>
        <v>0.7000000000000004</v>
      </c>
    </row>
    <row r="16" spans="1:27" ht="24.95" customHeight="1">
      <c r="A16" s="33">
        <f>Seznam!B35</f>
        <v>9</v>
      </c>
      <c r="B16" s="260" t="str">
        <f>Seznam!C35</f>
        <v>Permedlová Nikola</v>
      </c>
      <c r="C16" s="260">
        <f>Seznam!D35</f>
        <v>2009</v>
      </c>
      <c r="D16" s="260" t="str">
        <f>Seznam!E35</f>
        <v>RG Proactive Milevsko</v>
      </c>
      <c r="E16" s="260" t="str">
        <f>Seznam!F35</f>
        <v>CZE</v>
      </c>
      <c r="F16" s="9" t="str">
        <f t="shared" si="2"/>
        <v>bez</v>
      </c>
      <c r="G16" s="222">
        <v>1.7</v>
      </c>
      <c r="H16" s="223"/>
      <c r="I16" s="224">
        <f t="shared" si="3"/>
        <v>1.7</v>
      </c>
      <c r="J16" s="239">
        <v>2.8</v>
      </c>
      <c r="K16" s="240">
        <v>4.5</v>
      </c>
      <c r="L16" s="241">
        <v>4.8</v>
      </c>
      <c r="M16" s="242">
        <v>3.8</v>
      </c>
      <c r="N16" s="242">
        <v>3.6</v>
      </c>
      <c r="O16" s="243">
        <f t="shared" si="4"/>
        <v>4.1500000000000004</v>
      </c>
      <c r="P16" s="261">
        <f t="shared" si="5"/>
        <v>3.05</v>
      </c>
      <c r="Q16" s="241"/>
      <c r="R16" s="227">
        <f t="shared" si="6"/>
        <v>4.75</v>
      </c>
      <c r="S16" s="24" t="s">
        <v>200</v>
      </c>
      <c r="T16" s="20">
        <f t="shared" si="0"/>
        <v>6</v>
      </c>
      <c r="U16" s="264" t="s">
        <v>200</v>
      </c>
      <c r="W16" s="36" t="str">
        <f t="shared" si="7"/>
        <v>bez</v>
      </c>
      <c r="X16" s="31">
        <f t="shared" si="8"/>
        <v>1.7</v>
      </c>
      <c r="Y16" s="31">
        <f t="shared" si="9"/>
        <v>3.05</v>
      </c>
      <c r="Z16" s="31">
        <f t="shared" si="10"/>
        <v>0</v>
      </c>
      <c r="AA16" s="31">
        <f t="shared" si="11"/>
        <v>4.75</v>
      </c>
    </row>
    <row r="17" spans="1:28" ht="24.95" customHeight="1">
      <c r="A17" s="33">
        <f>Seznam!B36</f>
        <v>10</v>
      </c>
      <c r="B17" s="260" t="str">
        <f>Seznam!C36</f>
        <v>Návarová Adéla</v>
      </c>
      <c r="C17" s="260">
        <f>Seznam!D36</f>
        <v>2009</v>
      </c>
      <c r="D17" s="260" t="str">
        <f>Seznam!E36</f>
        <v xml:space="preserve">SKMG Máj České Budějovice </v>
      </c>
      <c r="E17" s="260" t="str">
        <f>Seznam!F36</f>
        <v>CZE</v>
      </c>
      <c r="F17" s="9" t="str">
        <f t="shared" si="2"/>
        <v>bez</v>
      </c>
      <c r="G17" s="222">
        <v>3</v>
      </c>
      <c r="H17" s="223"/>
      <c r="I17" s="224">
        <f t="shared" si="3"/>
        <v>3</v>
      </c>
      <c r="J17" s="239">
        <v>1.6</v>
      </c>
      <c r="K17" s="240">
        <v>1.8</v>
      </c>
      <c r="L17" s="241">
        <v>2.2000000000000002</v>
      </c>
      <c r="M17" s="242">
        <v>2.7</v>
      </c>
      <c r="N17" s="242">
        <v>2</v>
      </c>
      <c r="O17" s="243">
        <f t="shared" si="4"/>
        <v>2.1</v>
      </c>
      <c r="P17" s="261">
        <f t="shared" si="5"/>
        <v>6.3000000000000007</v>
      </c>
      <c r="Q17" s="241"/>
      <c r="R17" s="227">
        <f t="shared" si="6"/>
        <v>9.3000000000000007</v>
      </c>
      <c r="S17" s="24" t="s">
        <v>200</v>
      </c>
      <c r="T17" s="20">
        <f t="shared" si="0"/>
        <v>1</v>
      </c>
      <c r="U17" s="264" t="s">
        <v>200</v>
      </c>
      <c r="W17" s="36" t="str">
        <f t="shared" si="7"/>
        <v>bez</v>
      </c>
      <c r="X17" s="31">
        <f t="shared" si="8"/>
        <v>3</v>
      </c>
      <c r="Y17" s="31">
        <f t="shared" si="9"/>
        <v>6.3000000000000007</v>
      </c>
      <c r="Z17" s="31">
        <f t="shared" si="10"/>
        <v>0</v>
      </c>
      <c r="AA17" s="31">
        <f t="shared" si="11"/>
        <v>9.3000000000000007</v>
      </c>
    </row>
    <row r="18" spans="1:28" ht="24.95" customHeight="1">
      <c r="A18" s="33">
        <f>Seznam!B37</f>
        <v>11</v>
      </c>
      <c r="B18" s="260" t="str">
        <f>Seznam!C37</f>
        <v>Churanová Amélie</v>
      </c>
      <c r="C18" s="260">
        <f>Seznam!D37</f>
        <v>2009</v>
      </c>
      <c r="D18" s="260" t="str">
        <f>Seznam!E37</f>
        <v xml:space="preserve">SKMG Máj České Budějovice </v>
      </c>
      <c r="E18" s="260" t="str">
        <f>Seznam!F37</f>
        <v>CZE</v>
      </c>
      <c r="F18" s="9" t="str">
        <f t="shared" si="2"/>
        <v>bez</v>
      </c>
      <c r="G18" s="222">
        <v>2.5</v>
      </c>
      <c r="H18" s="223"/>
      <c r="I18" s="224">
        <f t="shared" si="3"/>
        <v>2.5</v>
      </c>
      <c r="J18" s="239">
        <v>1.8</v>
      </c>
      <c r="K18" s="240">
        <v>1.9</v>
      </c>
      <c r="L18" s="241">
        <v>3.5</v>
      </c>
      <c r="M18" s="242">
        <v>2.9</v>
      </c>
      <c r="N18" s="242">
        <v>2.2000000000000002</v>
      </c>
      <c r="O18" s="243">
        <f t="shared" si="4"/>
        <v>2.5499999999999998</v>
      </c>
      <c r="P18" s="261">
        <f t="shared" si="5"/>
        <v>5.6499999999999995</v>
      </c>
      <c r="Q18" s="241"/>
      <c r="R18" s="227">
        <f t="shared" si="6"/>
        <v>8.1499999999999986</v>
      </c>
      <c r="S18" s="24" t="s">
        <v>200</v>
      </c>
      <c r="T18" s="20">
        <f t="shared" si="0"/>
        <v>2</v>
      </c>
      <c r="U18" s="264" t="s">
        <v>200</v>
      </c>
      <c r="W18" s="36" t="str">
        <f t="shared" si="7"/>
        <v>bez</v>
      </c>
      <c r="X18" s="31">
        <f t="shared" si="8"/>
        <v>2.5</v>
      </c>
      <c r="Y18" s="31">
        <f t="shared" si="9"/>
        <v>5.6499999999999995</v>
      </c>
      <c r="Z18" s="31">
        <f t="shared" si="10"/>
        <v>0</v>
      </c>
      <c r="AA18" s="31">
        <f t="shared" si="11"/>
        <v>8.1499999999999986</v>
      </c>
    </row>
    <row r="19" spans="1:28" ht="24.95" customHeight="1">
      <c r="A19" s="33">
        <f>Seznam!B38</f>
        <v>12</v>
      </c>
      <c r="B19" s="260" t="str">
        <f>Seznam!C38</f>
        <v>Hanusová Kateřina</v>
      </c>
      <c r="C19" s="260">
        <f>Seznam!D38</f>
        <v>2009</v>
      </c>
      <c r="D19" s="260" t="str">
        <f>Seznam!E38</f>
        <v xml:space="preserve">SKMG Máj České Budějovice </v>
      </c>
      <c r="E19" s="260" t="str">
        <f>Seznam!F38</f>
        <v>CZE</v>
      </c>
      <c r="F19" s="9" t="str">
        <f t="shared" si="2"/>
        <v>bez</v>
      </c>
      <c r="G19" s="222">
        <v>1.2</v>
      </c>
      <c r="H19" s="223"/>
      <c r="I19" s="224">
        <f t="shared" si="3"/>
        <v>1.2</v>
      </c>
      <c r="J19" s="239">
        <v>3</v>
      </c>
      <c r="K19" s="240">
        <v>3.2</v>
      </c>
      <c r="L19" s="241">
        <v>3.6</v>
      </c>
      <c r="M19" s="242">
        <v>3.9</v>
      </c>
      <c r="N19" s="242">
        <v>5</v>
      </c>
      <c r="O19" s="243">
        <f t="shared" si="4"/>
        <v>3.75</v>
      </c>
      <c r="P19" s="261">
        <f t="shared" si="5"/>
        <v>3.25</v>
      </c>
      <c r="Q19" s="241"/>
      <c r="R19" s="227">
        <f t="shared" si="6"/>
        <v>4.45</v>
      </c>
      <c r="S19" s="24" t="s">
        <v>200</v>
      </c>
      <c r="T19" s="20">
        <f t="shared" si="0"/>
        <v>7</v>
      </c>
      <c r="U19" s="264" t="s">
        <v>200</v>
      </c>
      <c r="W19" s="36" t="str">
        <f t="shared" si="7"/>
        <v>bez</v>
      </c>
      <c r="X19" s="31">
        <f t="shared" si="8"/>
        <v>1.2</v>
      </c>
      <c r="Y19" s="31">
        <f t="shared" si="9"/>
        <v>3.25</v>
      </c>
      <c r="Z19" s="31">
        <f t="shared" si="10"/>
        <v>0</v>
      </c>
      <c r="AA19" s="31">
        <f t="shared" si="11"/>
        <v>4.45</v>
      </c>
    </row>
    <row r="20" spans="1:28" s="176" customFormat="1" ht="81.75" customHeight="1" thickBot="1">
      <c r="C20" s="178"/>
      <c r="F20" s="177"/>
      <c r="G20" s="179"/>
      <c r="H20" s="179"/>
      <c r="I20" s="179"/>
      <c r="J20" s="179"/>
      <c r="K20" s="180"/>
      <c r="L20" s="198"/>
      <c r="M20" s="198"/>
      <c r="N20" s="198"/>
      <c r="O20" s="198"/>
      <c r="P20" s="198"/>
      <c r="Q20" s="180"/>
    </row>
    <row r="21" spans="1:28" ht="16.5" customHeight="1">
      <c r="A21" s="510" t="s">
        <v>0</v>
      </c>
      <c r="B21" s="512" t="s">
        <v>1</v>
      </c>
      <c r="C21" s="514" t="s">
        <v>2</v>
      </c>
      <c r="D21" s="512" t="s">
        <v>3</v>
      </c>
      <c r="E21" s="516" t="s">
        <v>4</v>
      </c>
      <c r="F21" s="516" t="s">
        <v>191</v>
      </c>
      <c r="G21" s="248" t="str">
        <f>Kat4S2</f>
        <v>sestava s libovolným náčiním</v>
      </c>
      <c r="H21" s="24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  <c r="T21" s="508" t="s">
        <v>12</v>
      </c>
      <c r="U21" s="508" t="s">
        <v>1301</v>
      </c>
    </row>
    <row r="22" spans="1:28" ht="16.5" customHeight="1" thickBot="1">
      <c r="A22" s="511">
        <v>0</v>
      </c>
      <c r="B22" s="513">
        <v>0</v>
      </c>
      <c r="C22" s="515">
        <v>0</v>
      </c>
      <c r="D22" s="513">
        <v>0</v>
      </c>
      <c r="E22" s="517">
        <v>0</v>
      </c>
      <c r="F22" s="517">
        <v>0</v>
      </c>
      <c r="G22" s="246" t="s">
        <v>1257</v>
      </c>
      <c r="H22" s="244" t="s">
        <v>1262</v>
      </c>
      <c r="I22" s="245" t="s">
        <v>8</v>
      </c>
      <c r="J22" s="18" t="s">
        <v>1258</v>
      </c>
      <c r="K22" s="18" t="s">
        <v>9</v>
      </c>
      <c r="L22" s="18" t="s">
        <v>10</v>
      </c>
      <c r="M22" s="18" t="s">
        <v>1259</v>
      </c>
      <c r="N22" s="18" t="s">
        <v>1260</v>
      </c>
      <c r="O22" s="245" t="s">
        <v>1261</v>
      </c>
      <c r="P22" s="18" t="s">
        <v>11</v>
      </c>
      <c r="Q22" s="251" t="s">
        <v>5</v>
      </c>
      <c r="R22" s="245" t="s">
        <v>6</v>
      </c>
      <c r="S22" s="252" t="s">
        <v>13</v>
      </c>
      <c r="T22" s="509"/>
      <c r="U22" s="509"/>
      <c r="W22" s="35" t="s">
        <v>192</v>
      </c>
      <c r="X22" s="35" t="s">
        <v>8</v>
      </c>
      <c r="Y22" s="35" t="s">
        <v>11</v>
      </c>
      <c r="Z22" s="35" t="s">
        <v>193</v>
      </c>
      <c r="AA22" s="35" t="s">
        <v>13</v>
      </c>
      <c r="AB22" s="35" t="s">
        <v>6</v>
      </c>
    </row>
    <row r="23" spans="1:28" ht="24.95" customHeight="1">
      <c r="A23" s="33">
        <f>Seznam!B28</f>
        <v>1</v>
      </c>
      <c r="B23" s="260" t="str">
        <f>Seznam!C28</f>
        <v>Lacinová Andrea</v>
      </c>
      <c r="C23" s="260">
        <f>Seznam!D28</f>
        <v>2009</v>
      </c>
      <c r="D23" s="260" t="str">
        <f>Seznam!E28</f>
        <v xml:space="preserve">SKMG Máj České Budějovice </v>
      </c>
      <c r="E23" s="260" t="str">
        <f>Seznam!F28</f>
        <v>CZE</v>
      </c>
      <c r="F23" s="214" t="s">
        <v>1495</v>
      </c>
      <c r="G23" s="222">
        <v>0.2</v>
      </c>
      <c r="H23" s="223">
        <v>1.4</v>
      </c>
      <c r="I23" s="224">
        <f>G23+H23</f>
        <v>1.5999999999999999</v>
      </c>
      <c r="J23" s="239">
        <v>2.6</v>
      </c>
      <c r="K23" s="240">
        <v>5.2</v>
      </c>
      <c r="L23" s="241">
        <v>3.5</v>
      </c>
      <c r="M23" s="242">
        <v>4.8</v>
      </c>
      <c r="N23" s="242">
        <v>5.3</v>
      </c>
      <c r="O23" s="243">
        <f>IF($O$2=2,TRUNC(SUM(K23:L23)/2*1000)/1000,IF($O$2=3,TRUNC(SUM(K23:M23)/3*1000)/1000,IF($O$2=4,TRUNC(MEDIAN(K23:N23)*1000)/1000,"???")))</f>
        <v>5</v>
      </c>
      <c r="P23" s="247">
        <f>IF(AND(J23=0,O23=0),0,IF(($Q$2-J23-O23)&lt;0,0,$Q$2-J23-O23))</f>
        <v>2.4000000000000004</v>
      </c>
      <c r="Q23" s="241"/>
      <c r="R23" s="227">
        <f>I23+P23-Q23</f>
        <v>4</v>
      </c>
      <c r="S23" s="24">
        <f t="shared" ref="S23:S33" si="12">R9+R23</f>
        <v>12.1</v>
      </c>
      <c r="T23" s="20">
        <f t="shared" ref="T23:T33" si="13">RANK(R23,$R$23:$R$33)</f>
        <v>4</v>
      </c>
      <c r="U23" s="25">
        <f t="shared" ref="U23:U33" si="14">RANK(S23,$S$23:$S$33)</f>
        <v>3</v>
      </c>
      <c r="W23" s="36" t="str">
        <f>F23</f>
        <v>obruč</v>
      </c>
      <c r="X23" s="31">
        <f>I23</f>
        <v>1.5999999999999999</v>
      </c>
      <c r="Y23" s="31">
        <f t="shared" ref="Y23:AB24" si="15">P23</f>
        <v>2.4000000000000004</v>
      </c>
      <c r="Z23" s="31">
        <f t="shared" si="15"/>
        <v>0</v>
      </c>
      <c r="AA23" s="31">
        <f t="shared" si="15"/>
        <v>4</v>
      </c>
      <c r="AB23" s="31">
        <f t="shared" si="15"/>
        <v>12.1</v>
      </c>
    </row>
    <row r="24" spans="1:28" ht="24.95" customHeight="1">
      <c r="A24" s="33">
        <f>Seznam!B29</f>
        <v>2</v>
      </c>
      <c r="B24" s="260" t="str">
        <f>Seznam!C29</f>
        <v>Míková Eliška</v>
      </c>
      <c r="C24" s="260">
        <f>Seznam!D29</f>
        <v>2009</v>
      </c>
      <c r="D24" s="260" t="str">
        <f>Seznam!E29</f>
        <v>GSK Tábor</v>
      </c>
      <c r="E24" s="260" t="str">
        <f>Seznam!F29</f>
        <v>CZE</v>
      </c>
      <c r="F24" s="214" t="s">
        <v>1494</v>
      </c>
      <c r="G24" s="222">
        <v>0.1</v>
      </c>
      <c r="H24" s="223">
        <v>0</v>
      </c>
      <c r="I24" s="224">
        <f>G24+H24</f>
        <v>0.1</v>
      </c>
      <c r="J24" s="239">
        <v>4.2</v>
      </c>
      <c r="K24" s="240">
        <v>6.6</v>
      </c>
      <c r="L24" s="241">
        <v>6.5</v>
      </c>
      <c r="M24" s="242">
        <v>5.5</v>
      </c>
      <c r="N24" s="242">
        <v>8.4</v>
      </c>
      <c r="O24" s="243">
        <f>IF($O$2=2,TRUNC(SUM(K24:L24)/2*1000)/1000,IF($O$2=3,TRUNC(SUM(K24:M24)/3*1000)/1000,IF($O$2=4,TRUNC(MEDIAN(K24:N24)*1000)/1000,"???")))</f>
        <v>6.55</v>
      </c>
      <c r="P24" s="247">
        <f>IF(AND(J24=0,O24=0),0,IF(($Q$2-J24-O24)&lt;0,0,$Q$2-J24-O24))</f>
        <v>0</v>
      </c>
      <c r="Q24" s="241"/>
      <c r="R24" s="227">
        <f>I24+P24-Q24</f>
        <v>0.1</v>
      </c>
      <c r="S24" s="24">
        <f t="shared" si="12"/>
        <v>1.9499999999999997</v>
      </c>
      <c r="T24" s="20">
        <f t="shared" si="13"/>
        <v>10</v>
      </c>
      <c r="U24" s="25">
        <f t="shared" si="14"/>
        <v>10</v>
      </c>
      <c r="W24" s="36" t="str">
        <f>F24</f>
        <v>švih</v>
      </c>
      <c r="X24" s="31">
        <f>I24</f>
        <v>0.1</v>
      </c>
      <c r="Y24" s="31">
        <f t="shared" si="15"/>
        <v>0</v>
      </c>
      <c r="Z24" s="31">
        <f t="shared" si="15"/>
        <v>0</v>
      </c>
      <c r="AA24" s="31">
        <f t="shared" si="15"/>
        <v>0.1</v>
      </c>
      <c r="AB24" s="31">
        <f t="shared" si="15"/>
        <v>1.9499999999999997</v>
      </c>
    </row>
    <row r="25" spans="1:28" ht="24.95" customHeight="1">
      <c r="A25" s="33">
        <f>Seznam!B30</f>
        <v>3</v>
      </c>
      <c r="B25" s="260" t="str">
        <f>Seznam!C30</f>
        <v>Ketnerová Natali</v>
      </c>
      <c r="C25" s="260">
        <f>Seznam!D30</f>
        <v>2009</v>
      </c>
      <c r="D25" s="260" t="str">
        <f>Seznam!E30</f>
        <v xml:space="preserve">SKMG Máj České Budějovice </v>
      </c>
      <c r="E25" s="260" t="str">
        <f>Seznam!F30</f>
        <v>CZE</v>
      </c>
      <c r="F25" s="214" t="s">
        <v>1494</v>
      </c>
      <c r="G25" s="222">
        <v>0</v>
      </c>
      <c r="H25" s="223">
        <v>0.2</v>
      </c>
      <c r="I25" s="224">
        <f t="shared" ref="I25:I33" si="16">G25+H25</f>
        <v>0.2</v>
      </c>
      <c r="J25" s="239">
        <v>3.1</v>
      </c>
      <c r="K25" s="240">
        <v>6.8</v>
      </c>
      <c r="L25" s="241">
        <v>4.5</v>
      </c>
      <c r="M25" s="242">
        <v>5.4</v>
      </c>
      <c r="N25" s="242">
        <v>5.8</v>
      </c>
      <c r="O25" s="243">
        <f t="shared" ref="O25:O33" si="17">IF($O$2=2,TRUNC(SUM(K25:L25)/2*1000)/1000,IF($O$2=3,TRUNC(SUM(K25:M25)/3*1000)/1000,IF($O$2=4,TRUNC(MEDIAN(K25:N25)*1000)/1000,"???")))</f>
        <v>5.6</v>
      </c>
      <c r="P25" s="247">
        <f t="shared" ref="P25:P33" si="18">IF(AND(J25=0,O25=0),0,IF(($Q$2-J25-O25)&lt;0,0,$Q$2-J25-O25))</f>
        <v>1.3000000000000007</v>
      </c>
      <c r="Q25" s="241"/>
      <c r="R25" s="227">
        <f t="shared" ref="R25:R33" si="19">I25+P25-Q25</f>
        <v>1.5000000000000007</v>
      </c>
      <c r="S25" s="24">
        <f t="shared" si="12"/>
        <v>4.9500000000000011</v>
      </c>
      <c r="T25" s="20">
        <f t="shared" si="13"/>
        <v>8</v>
      </c>
      <c r="U25" s="25">
        <f t="shared" si="14"/>
        <v>8</v>
      </c>
      <c r="W25" s="36" t="str">
        <f t="shared" ref="W25:W33" si="20">F25</f>
        <v>švih</v>
      </c>
      <c r="X25" s="31">
        <f t="shared" ref="X25:X33" si="21">I25</f>
        <v>0.2</v>
      </c>
      <c r="Y25" s="31">
        <f t="shared" ref="Y25:Y33" si="22">P25</f>
        <v>1.3000000000000007</v>
      </c>
      <c r="Z25" s="31">
        <f t="shared" ref="Z25:Z33" si="23">Q25</f>
        <v>0</v>
      </c>
      <c r="AA25" s="31">
        <f t="shared" ref="AA25:AA33" si="24">R25</f>
        <v>1.5000000000000007</v>
      </c>
      <c r="AB25" s="31">
        <f t="shared" ref="AB25:AB33" si="25">S25</f>
        <v>4.9500000000000011</v>
      </c>
    </row>
    <row r="26" spans="1:28" ht="24.95" customHeight="1">
      <c r="A26" s="33">
        <f>Seznam!B31</f>
        <v>4</v>
      </c>
      <c r="B26" s="260" t="str">
        <f>Seznam!C31</f>
        <v>Škodová Anita</v>
      </c>
      <c r="C26" s="260">
        <f>Seznam!D31</f>
        <v>2009</v>
      </c>
      <c r="D26" s="260" t="str">
        <f>Seznam!E31</f>
        <v>GSK Tábor</v>
      </c>
      <c r="E26" s="260" t="str">
        <f>Seznam!F31</f>
        <v>CZE</v>
      </c>
      <c r="F26" s="214" t="s">
        <v>1494</v>
      </c>
      <c r="G26" s="222">
        <v>0</v>
      </c>
      <c r="H26" s="223">
        <v>0.3</v>
      </c>
      <c r="I26" s="224">
        <f t="shared" si="16"/>
        <v>0.3</v>
      </c>
      <c r="J26" s="239">
        <v>3.4</v>
      </c>
      <c r="K26" s="240">
        <v>6.2</v>
      </c>
      <c r="L26" s="241">
        <v>5.5</v>
      </c>
      <c r="M26" s="242">
        <v>5.5</v>
      </c>
      <c r="N26" s="242">
        <v>8.3000000000000007</v>
      </c>
      <c r="O26" s="243">
        <f t="shared" si="17"/>
        <v>5.85</v>
      </c>
      <c r="P26" s="247">
        <f t="shared" si="18"/>
        <v>0.75</v>
      </c>
      <c r="Q26" s="241"/>
      <c r="R26" s="227">
        <f t="shared" si="19"/>
        <v>1.05</v>
      </c>
      <c r="S26" s="24">
        <f t="shared" si="12"/>
        <v>3.7</v>
      </c>
      <c r="T26" s="20">
        <f t="shared" si="13"/>
        <v>9</v>
      </c>
      <c r="U26" s="25">
        <f t="shared" si="14"/>
        <v>9</v>
      </c>
      <c r="W26" s="36" t="str">
        <f t="shared" si="20"/>
        <v>švih</v>
      </c>
      <c r="X26" s="31">
        <f t="shared" si="21"/>
        <v>0.3</v>
      </c>
      <c r="Y26" s="31">
        <f t="shared" si="22"/>
        <v>0.75</v>
      </c>
      <c r="Z26" s="31">
        <f t="shared" si="23"/>
        <v>0</v>
      </c>
      <c r="AA26" s="31">
        <f t="shared" si="24"/>
        <v>1.05</v>
      </c>
      <c r="AB26" s="31">
        <f t="shared" si="25"/>
        <v>3.7</v>
      </c>
    </row>
    <row r="27" spans="1:28" ht="24.95" customHeight="1">
      <c r="A27" s="33">
        <f>Seznam!B32</f>
        <v>6</v>
      </c>
      <c r="B27" s="260" t="str">
        <f>Seznam!C32</f>
        <v>Kuchtová Tereza</v>
      </c>
      <c r="C27" s="260">
        <f>Seznam!D32</f>
        <v>2009</v>
      </c>
      <c r="D27" s="260" t="str">
        <f>Seznam!E32</f>
        <v>TJ Sokol Bernartice</v>
      </c>
      <c r="E27" s="260" t="str">
        <f>Seznam!F32</f>
        <v>CZE</v>
      </c>
      <c r="F27" s="214" t="s">
        <v>1495</v>
      </c>
      <c r="G27" s="222">
        <v>1</v>
      </c>
      <c r="H27" s="223">
        <v>0.8</v>
      </c>
      <c r="I27" s="224">
        <f t="shared" si="16"/>
        <v>1.8</v>
      </c>
      <c r="J27" s="239">
        <v>3</v>
      </c>
      <c r="K27" s="240">
        <v>3.7</v>
      </c>
      <c r="L27" s="241">
        <v>3.4</v>
      </c>
      <c r="M27" s="242">
        <v>2.2999999999999998</v>
      </c>
      <c r="N27" s="242">
        <v>4.5999999999999996</v>
      </c>
      <c r="O27" s="243">
        <f t="shared" si="17"/>
        <v>3.55</v>
      </c>
      <c r="P27" s="247">
        <f t="shared" si="18"/>
        <v>3.45</v>
      </c>
      <c r="Q27" s="241"/>
      <c r="R27" s="227">
        <f t="shared" si="19"/>
        <v>5.25</v>
      </c>
      <c r="S27" s="24">
        <f t="shared" si="12"/>
        <v>10.7</v>
      </c>
      <c r="T27" s="20">
        <f t="shared" si="13"/>
        <v>1</v>
      </c>
      <c r="U27" s="25">
        <f t="shared" si="14"/>
        <v>4</v>
      </c>
      <c r="W27" s="36" t="str">
        <f t="shared" si="20"/>
        <v>obruč</v>
      </c>
      <c r="X27" s="31">
        <f t="shared" si="21"/>
        <v>1.8</v>
      </c>
      <c r="Y27" s="31">
        <f t="shared" si="22"/>
        <v>3.45</v>
      </c>
      <c r="Z27" s="31">
        <f t="shared" si="23"/>
        <v>0</v>
      </c>
      <c r="AA27" s="31">
        <f t="shared" si="24"/>
        <v>5.25</v>
      </c>
      <c r="AB27" s="31">
        <f t="shared" si="25"/>
        <v>10.7</v>
      </c>
    </row>
    <row r="28" spans="1:28" ht="24.95" customHeight="1">
      <c r="A28" s="33">
        <f>Seznam!B33</f>
        <v>7</v>
      </c>
      <c r="B28" s="260" t="str">
        <f>Seznam!C33</f>
        <v>Volfová Viktorie</v>
      </c>
      <c r="C28" s="260">
        <f>Seznam!D33</f>
        <v>2009</v>
      </c>
      <c r="D28" s="260" t="str">
        <f>Seznam!E33</f>
        <v xml:space="preserve">SKMG Máj České Budějovice </v>
      </c>
      <c r="E28" s="260" t="str">
        <f>Seznam!F33</f>
        <v>CZE</v>
      </c>
      <c r="F28" s="214" t="s">
        <v>1495</v>
      </c>
      <c r="G28" s="222">
        <v>0.9</v>
      </c>
      <c r="H28" s="223">
        <v>0</v>
      </c>
      <c r="I28" s="224">
        <f t="shared" si="16"/>
        <v>0.9</v>
      </c>
      <c r="J28" s="239">
        <v>3.1</v>
      </c>
      <c r="K28" s="240">
        <v>4</v>
      </c>
      <c r="L28" s="241">
        <v>3.8</v>
      </c>
      <c r="M28" s="242">
        <v>5.2</v>
      </c>
      <c r="N28" s="242">
        <v>5.4</v>
      </c>
      <c r="O28" s="243">
        <f t="shared" si="17"/>
        <v>4.5999999999999996</v>
      </c>
      <c r="P28" s="247">
        <f t="shared" si="18"/>
        <v>2.3000000000000007</v>
      </c>
      <c r="Q28" s="241"/>
      <c r="R28" s="227">
        <f t="shared" si="19"/>
        <v>3.2000000000000006</v>
      </c>
      <c r="S28" s="24">
        <f t="shared" si="12"/>
        <v>8.5500000000000007</v>
      </c>
      <c r="T28" s="20">
        <f t="shared" si="13"/>
        <v>5</v>
      </c>
      <c r="U28" s="25">
        <f t="shared" si="14"/>
        <v>5</v>
      </c>
      <c r="W28" s="36" t="str">
        <f t="shared" si="20"/>
        <v>obruč</v>
      </c>
      <c r="X28" s="31">
        <f t="shared" si="21"/>
        <v>0.9</v>
      </c>
      <c r="Y28" s="31">
        <f t="shared" si="22"/>
        <v>2.3000000000000007</v>
      </c>
      <c r="Z28" s="31">
        <f t="shared" si="23"/>
        <v>0</v>
      </c>
      <c r="AA28" s="31">
        <f t="shared" si="24"/>
        <v>3.2000000000000006</v>
      </c>
      <c r="AB28" s="31">
        <f t="shared" si="25"/>
        <v>8.5500000000000007</v>
      </c>
    </row>
    <row r="29" spans="1:28" ht="24.95" customHeight="1">
      <c r="A29" s="33">
        <f>Seznam!B34</f>
        <v>8</v>
      </c>
      <c r="B29" s="260" t="str">
        <f>Seznam!C34</f>
        <v>Jiráková Kateřina</v>
      </c>
      <c r="C29" s="260">
        <f>Seznam!D34</f>
        <v>2009</v>
      </c>
      <c r="D29" s="260" t="str">
        <f>Seznam!E34</f>
        <v>MG TJ Jiskra Humpolec</v>
      </c>
      <c r="E29" s="260" t="str">
        <f>Seznam!F34</f>
        <v>CZE</v>
      </c>
      <c r="F29" s="214" t="s">
        <v>1494</v>
      </c>
      <c r="G29" s="222">
        <v>0</v>
      </c>
      <c r="H29" s="223">
        <v>0.1</v>
      </c>
      <c r="I29" s="224">
        <f t="shared" si="16"/>
        <v>0.1</v>
      </c>
      <c r="J29" s="239">
        <v>4.5</v>
      </c>
      <c r="K29" s="240">
        <v>6.2</v>
      </c>
      <c r="L29" s="241">
        <v>5.6</v>
      </c>
      <c r="M29" s="242">
        <v>6.7</v>
      </c>
      <c r="N29" s="242">
        <v>8.5</v>
      </c>
      <c r="O29" s="243">
        <f t="shared" si="17"/>
        <v>6.45</v>
      </c>
      <c r="P29" s="247">
        <f t="shared" si="18"/>
        <v>0</v>
      </c>
      <c r="Q29" s="241"/>
      <c r="R29" s="227">
        <f t="shared" si="19"/>
        <v>0.1</v>
      </c>
      <c r="S29" s="24">
        <f t="shared" si="12"/>
        <v>0.80000000000000038</v>
      </c>
      <c r="T29" s="20">
        <f t="shared" si="13"/>
        <v>10</v>
      </c>
      <c r="U29" s="25">
        <f t="shared" si="14"/>
        <v>11</v>
      </c>
      <c r="W29" s="36" t="str">
        <f t="shared" si="20"/>
        <v>švih</v>
      </c>
      <c r="X29" s="31">
        <f t="shared" si="21"/>
        <v>0.1</v>
      </c>
      <c r="Y29" s="31">
        <f t="shared" si="22"/>
        <v>0</v>
      </c>
      <c r="Z29" s="31">
        <f t="shared" si="23"/>
        <v>0</v>
      </c>
      <c r="AA29" s="31">
        <f t="shared" si="24"/>
        <v>0.1</v>
      </c>
      <c r="AB29" s="31">
        <f t="shared" si="25"/>
        <v>0.80000000000000038</v>
      </c>
    </row>
    <row r="30" spans="1:28" ht="24.95" customHeight="1">
      <c r="A30" s="33">
        <f>Seznam!B35</f>
        <v>9</v>
      </c>
      <c r="B30" s="260" t="str">
        <f>Seznam!C35</f>
        <v>Permedlová Nikola</v>
      </c>
      <c r="C30" s="260">
        <f>Seznam!D35</f>
        <v>2009</v>
      </c>
      <c r="D30" s="260" t="str">
        <f>Seznam!E35</f>
        <v>RG Proactive Milevsko</v>
      </c>
      <c r="E30" s="260" t="str">
        <f>Seznam!F35</f>
        <v>CZE</v>
      </c>
      <c r="F30" s="214" t="s">
        <v>1494</v>
      </c>
      <c r="G30" s="222">
        <v>0</v>
      </c>
      <c r="H30" s="223">
        <v>1.2</v>
      </c>
      <c r="I30" s="224">
        <f t="shared" si="16"/>
        <v>1.2</v>
      </c>
      <c r="J30" s="239">
        <v>3.6</v>
      </c>
      <c r="K30" s="240">
        <v>5.7</v>
      </c>
      <c r="L30" s="241">
        <v>5.8</v>
      </c>
      <c r="M30" s="242">
        <v>5.9</v>
      </c>
      <c r="N30" s="242">
        <v>5.9</v>
      </c>
      <c r="O30" s="243">
        <f t="shared" si="17"/>
        <v>5.85</v>
      </c>
      <c r="P30" s="247">
        <f t="shared" si="18"/>
        <v>0.55000000000000071</v>
      </c>
      <c r="Q30" s="241"/>
      <c r="R30" s="227">
        <f t="shared" si="19"/>
        <v>1.7500000000000007</v>
      </c>
      <c r="S30" s="24">
        <f t="shared" si="12"/>
        <v>6.5000000000000009</v>
      </c>
      <c r="T30" s="20">
        <f t="shared" si="13"/>
        <v>6</v>
      </c>
      <c r="U30" s="25">
        <f t="shared" si="14"/>
        <v>6</v>
      </c>
      <c r="W30" s="36" t="str">
        <f t="shared" si="20"/>
        <v>švih</v>
      </c>
      <c r="X30" s="31">
        <f t="shared" si="21"/>
        <v>1.2</v>
      </c>
      <c r="Y30" s="31">
        <f t="shared" si="22"/>
        <v>0.55000000000000071</v>
      </c>
      <c r="Z30" s="31">
        <f t="shared" si="23"/>
        <v>0</v>
      </c>
      <c r="AA30" s="31">
        <f t="shared" si="24"/>
        <v>1.7500000000000007</v>
      </c>
      <c r="AB30" s="31">
        <f t="shared" si="25"/>
        <v>6.5000000000000009</v>
      </c>
    </row>
    <row r="31" spans="1:28" ht="24.95" customHeight="1">
      <c r="A31" s="33">
        <f>Seznam!B36</f>
        <v>10</v>
      </c>
      <c r="B31" s="260" t="str">
        <f>Seznam!C36</f>
        <v>Návarová Adéla</v>
      </c>
      <c r="C31" s="260">
        <f>Seznam!D36</f>
        <v>2009</v>
      </c>
      <c r="D31" s="260" t="str">
        <f>Seznam!E36</f>
        <v xml:space="preserve">SKMG Máj České Budějovice </v>
      </c>
      <c r="E31" s="260" t="str">
        <f>Seznam!F36</f>
        <v>CZE</v>
      </c>
      <c r="F31" s="214" t="s">
        <v>1496</v>
      </c>
      <c r="G31" s="222">
        <v>0</v>
      </c>
      <c r="H31" s="223">
        <v>1.6</v>
      </c>
      <c r="I31" s="224">
        <f t="shared" si="16"/>
        <v>1.6</v>
      </c>
      <c r="J31" s="239">
        <v>2.7</v>
      </c>
      <c r="K31" s="240">
        <v>3.6</v>
      </c>
      <c r="L31" s="241">
        <v>4.5</v>
      </c>
      <c r="M31" s="242">
        <v>2.8</v>
      </c>
      <c r="N31" s="242">
        <v>4.2</v>
      </c>
      <c r="O31" s="243">
        <f t="shared" si="17"/>
        <v>3.9</v>
      </c>
      <c r="P31" s="247">
        <f t="shared" si="18"/>
        <v>3.4</v>
      </c>
      <c r="Q31" s="241"/>
      <c r="R31" s="227">
        <f t="shared" si="19"/>
        <v>5</v>
      </c>
      <c r="S31" s="24">
        <f t="shared" si="12"/>
        <v>14.3</v>
      </c>
      <c r="T31" s="20">
        <f t="shared" si="13"/>
        <v>2</v>
      </c>
      <c r="U31" s="25">
        <f t="shared" si="14"/>
        <v>1</v>
      </c>
      <c r="W31" s="36" t="str">
        <f t="shared" si="20"/>
        <v>kužele</v>
      </c>
      <c r="X31" s="31">
        <f t="shared" si="21"/>
        <v>1.6</v>
      </c>
      <c r="Y31" s="31">
        <f t="shared" si="22"/>
        <v>3.4</v>
      </c>
      <c r="Z31" s="31">
        <f t="shared" si="23"/>
        <v>0</v>
      </c>
      <c r="AA31" s="31">
        <f t="shared" si="24"/>
        <v>5</v>
      </c>
      <c r="AB31" s="31">
        <f t="shared" si="25"/>
        <v>14.3</v>
      </c>
    </row>
    <row r="32" spans="1:28" ht="24.95" customHeight="1">
      <c r="A32" s="33">
        <f>Seznam!B37</f>
        <v>11</v>
      </c>
      <c r="B32" s="260" t="str">
        <f>Seznam!C37</f>
        <v>Churanová Amélie</v>
      </c>
      <c r="C32" s="260">
        <f>Seznam!D37</f>
        <v>2009</v>
      </c>
      <c r="D32" s="260" t="str">
        <f>Seznam!E37</f>
        <v xml:space="preserve">SKMG Máj České Budějovice </v>
      </c>
      <c r="E32" s="260" t="str">
        <f>Seznam!F37</f>
        <v>CZE</v>
      </c>
      <c r="F32" s="214" t="s">
        <v>1496</v>
      </c>
      <c r="G32" s="222">
        <v>0.2</v>
      </c>
      <c r="H32" s="223">
        <v>2.1</v>
      </c>
      <c r="I32" s="224">
        <f t="shared" si="16"/>
        <v>2.3000000000000003</v>
      </c>
      <c r="J32" s="239">
        <v>2.9</v>
      </c>
      <c r="K32" s="240">
        <v>4</v>
      </c>
      <c r="L32" s="241">
        <v>3.8</v>
      </c>
      <c r="M32" s="242">
        <v>4.9000000000000004</v>
      </c>
      <c r="N32" s="242">
        <v>5.8</v>
      </c>
      <c r="O32" s="243">
        <f t="shared" si="17"/>
        <v>4.45</v>
      </c>
      <c r="P32" s="247">
        <f t="shared" si="18"/>
        <v>2.6499999999999995</v>
      </c>
      <c r="Q32" s="241">
        <v>0.6</v>
      </c>
      <c r="R32" s="227">
        <f t="shared" si="19"/>
        <v>4.3499999999999996</v>
      </c>
      <c r="S32" s="24">
        <f t="shared" si="12"/>
        <v>12.499999999999998</v>
      </c>
      <c r="T32" s="20">
        <f t="shared" si="13"/>
        <v>3</v>
      </c>
      <c r="U32" s="25">
        <f t="shared" si="14"/>
        <v>2</v>
      </c>
      <c r="W32" s="36" t="str">
        <f t="shared" si="20"/>
        <v>kužele</v>
      </c>
      <c r="X32" s="31">
        <f t="shared" si="21"/>
        <v>2.3000000000000003</v>
      </c>
      <c r="Y32" s="31">
        <f t="shared" si="22"/>
        <v>2.6499999999999995</v>
      </c>
      <c r="Z32" s="31">
        <f t="shared" si="23"/>
        <v>0.6</v>
      </c>
      <c r="AA32" s="31">
        <f t="shared" si="24"/>
        <v>4.3499999999999996</v>
      </c>
      <c r="AB32" s="31">
        <f t="shared" si="25"/>
        <v>12.499999999999998</v>
      </c>
    </row>
    <row r="33" spans="1:28" ht="24.95" customHeight="1">
      <c r="A33" s="33">
        <f>Seznam!B38</f>
        <v>12</v>
      </c>
      <c r="B33" s="260" t="str">
        <f>Seznam!C38</f>
        <v>Hanusová Kateřina</v>
      </c>
      <c r="C33" s="260">
        <f>Seznam!D38</f>
        <v>2009</v>
      </c>
      <c r="D33" s="260" t="str">
        <f>Seznam!E38</f>
        <v xml:space="preserve">SKMG Máj České Budějovice </v>
      </c>
      <c r="E33" s="260" t="str">
        <f>Seznam!F38</f>
        <v>CZE</v>
      </c>
      <c r="F33" s="214" t="s">
        <v>1495</v>
      </c>
      <c r="G33" s="222">
        <v>0</v>
      </c>
      <c r="H33" s="223">
        <v>1.1000000000000001</v>
      </c>
      <c r="I33" s="224">
        <f t="shared" si="16"/>
        <v>1.1000000000000001</v>
      </c>
      <c r="J33" s="239">
        <v>3.6</v>
      </c>
      <c r="K33" s="240">
        <v>5</v>
      </c>
      <c r="L33" s="241">
        <v>5.6</v>
      </c>
      <c r="M33" s="242">
        <v>5.7</v>
      </c>
      <c r="N33" s="242">
        <v>7.9</v>
      </c>
      <c r="O33" s="243">
        <f t="shared" si="17"/>
        <v>5.65</v>
      </c>
      <c r="P33" s="247">
        <f t="shared" si="18"/>
        <v>0.75</v>
      </c>
      <c r="Q33" s="241">
        <v>0.3</v>
      </c>
      <c r="R33" s="227">
        <f t="shared" si="19"/>
        <v>1.55</v>
      </c>
      <c r="S33" s="24">
        <f t="shared" si="12"/>
        <v>6</v>
      </c>
      <c r="T33" s="20">
        <f t="shared" si="13"/>
        <v>7</v>
      </c>
      <c r="U33" s="25">
        <f t="shared" si="14"/>
        <v>7</v>
      </c>
      <c r="W33" s="36" t="str">
        <f t="shared" si="20"/>
        <v>obruč</v>
      </c>
      <c r="X33" s="31">
        <f t="shared" si="21"/>
        <v>1.1000000000000001</v>
      </c>
      <c r="Y33" s="31">
        <f t="shared" si="22"/>
        <v>0.75</v>
      </c>
      <c r="Z33" s="31">
        <f t="shared" si="23"/>
        <v>0.3</v>
      </c>
      <c r="AA33" s="31">
        <f t="shared" si="24"/>
        <v>1.55</v>
      </c>
      <c r="AB33" s="31">
        <f t="shared" si="25"/>
        <v>6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1:T22"/>
    <mergeCell ref="U21:U22"/>
    <mergeCell ref="A21:A22"/>
    <mergeCell ref="B21:B22"/>
    <mergeCell ref="C21:C22"/>
    <mergeCell ref="D21:D22"/>
    <mergeCell ref="E21:E22"/>
    <mergeCell ref="F21:F22"/>
  </mergeCells>
  <phoneticPr fontId="13" type="noConversion"/>
  <conditionalFormatting sqref="G23:H33 J23:N33 G9:H19 J9:N19">
    <cfRule type="cellIs" dxfId="32" priority="1" stopIfTrue="1" operator="equal">
      <formula>0</formula>
    </cfRule>
  </conditionalFormatting>
  <conditionalFormatting sqref="I23:I33 I9:I19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23:O33">
    <cfRule type="cellIs" dxfId="29" priority="4" stopIfTrue="1" operator="greaterThan">
      <formula>-100</formula>
    </cfRule>
  </conditionalFormatting>
  <conditionalFormatting sqref="O8:O19">
    <cfRule type="cellIs" dxfId="28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opLeftCell="A4" workbookViewId="0">
      <selection activeCell="AA19" sqref="AA1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24.85546875" style="14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5.kategorie - Naděje mladší, ročník 2008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Kat5S1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>
        <v>0</v>
      </c>
      <c r="R7" s="19">
        <v>0</v>
      </c>
      <c r="S7" s="22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245" t="s">
        <v>11</v>
      </c>
      <c r="Q8" s="251" t="s">
        <v>5</v>
      </c>
      <c r="R8" s="245" t="s">
        <v>6</v>
      </c>
      <c r="S8" s="21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Seznam!B39</f>
        <v>1</v>
      </c>
      <c r="B9" s="260" t="str">
        <f>Seznam!C39</f>
        <v>Nováková Agáta</v>
      </c>
      <c r="C9" s="260">
        <f>Seznam!D39</f>
        <v>2008</v>
      </c>
      <c r="D9" s="260" t="str">
        <f>Seznam!E39</f>
        <v>MG TJ Jiskra Humpolec</v>
      </c>
      <c r="E9" s="260" t="str">
        <f>Seznam!F39</f>
        <v>CZE</v>
      </c>
      <c r="F9" s="214" t="s">
        <v>1494</v>
      </c>
      <c r="G9" s="222">
        <v>0</v>
      </c>
      <c r="H9" s="223">
        <v>0.4</v>
      </c>
      <c r="I9" s="224">
        <f>G9+H9</f>
        <v>0.4</v>
      </c>
      <c r="J9" s="239">
        <v>3.8</v>
      </c>
      <c r="K9" s="240">
        <v>7</v>
      </c>
      <c r="L9" s="241">
        <v>5.0999999999999996</v>
      </c>
      <c r="M9" s="242">
        <v>6.8</v>
      </c>
      <c r="N9" s="242">
        <v>6.9</v>
      </c>
      <c r="O9" s="243">
        <f>IF($O$2=2,TRUNC(SUM(K9:L9)/2*1000)/1000,IF($O$2=3,TRUNC(SUM(K9:M9)/3*1000)/1000,IF($O$2=4,TRUNC(MEDIAN(K9:N9)*1000)/1000,"???")))</f>
        <v>6.85</v>
      </c>
      <c r="P9" s="261">
        <f>IF(AND(J9=0,O9=0),0,IF(($Q$2-J9-O9)&lt;0,0,$Q$2-J9-O9))</f>
        <v>0</v>
      </c>
      <c r="Q9" s="241"/>
      <c r="R9" s="227">
        <f>I9+P9-Q9</f>
        <v>0.4</v>
      </c>
      <c r="S9" s="24" t="s">
        <v>200</v>
      </c>
      <c r="T9" s="20">
        <f t="shared" ref="T9:T15" si="0">RANK(R9,$R$9:$R$18)</f>
        <v>8</v>
      </c>
      <c r="U9" s="264"/>
      <c r="W9" s="36" t="str">
        <f>F9</f>
        <v>švih</v>
      </c>
      <c r="X9" s="31">
        <f>I9</f>
        <v>0.4</v>
      </c>
      <c r="Y9" s="31">
        <f t="shared" ref="Y9:AA18" si="1">P9</f>
        <v>0</v>
      </c>
      <c r="Z9" s="31">
        <f t="shared" si="1"/>
        <v>0</v>
      </c>
      <c r="AA9" s="31">
        <f t="shared" si="1"/>
        <v>0.4</v>
      </c>
    </row>
    <row r="10" spans="1:27" ht="24.95" customHeight="1">
      <c r="A10" s="33">
        <f>Seznam!B40</f>
        <v>2</v>
      </c>
      <c r="B10" s="260" t="str">
        <f>Seznam!C40</f>
        <v>Kadlecová Andrea</v>
      </c>
      <c r="C10" s="260">
        <f>Seznam!D40</f>
        <v>2008</v>
      </c>
      <c r="D10" s="260" t="str">
        <f>Seznam!E40</f>
        <v>GSK Tábor</v>
      </c>
      <c r="E10" s="260" t="str">
        <f>Seznam!F40</f>
        <v>CZE</v>
      </c>
      <c r="F10" s="214" t="s">
        <v>1494</v>
      </c>
      <c r="G10" s="222">
        <v>0</v>
      </c>
      <c r="H10" s="223">
        <v>0.2</v>
      </c>
      <c r="I10" s="224">
        <f t="shared" ref="I10:I18" si="2">G10+H10</f>
        <v>0.2</v>
      </c>
      <c r="J10" s="239">
        <v>3.6</v>
      </c>
      <c r="K10" s="240">
        <v>4.9000000000000004</v>
      </c>
      <c r="L10" s="241">
        <v>6.1</v>
      </c>
      <c r="M10" s="242">
        <v>6.1</v>
      </c>
      <c r="N10" s="242">
        <v>5.6</v>
      </c>
      <c r="O10" s="243">
        <f t="shared" ref="O10:O18" si="3">IF($O$2=2,TRUNC(SUM(K10:L10)/2*1000)/1000,IF($O$2=3,TRUNC(SUM(K10:M10)/3*1000)/1000,IF($O$2=4,TRUNC(MEDIAN(K10:N10)*1000)/1000,"???")))</f>
        <v>5.85</v>
      </c>
      <c r="P10" s="261">
        <f t="shared" ref="P10:P18" si="4">IF(AND(J10=0,O10=0),0,IF(($Q$2-J10-O10)&lt;0,0,$Q$2-J10-O10))</f>
        <v>0.55000000000000071</v>
      </c>
      <c r="Q10" s="241"/>
      <c r="R10" s="227">
        <f t="shared" ref="R10:R18" si="5">I10+P10-Q10</f>
        <v>0.75000000000000067</v>
      </c>
      <c r="S10" s="24" t="s">
        <v>200</v>
      </c>
      <c r="T10" s="20">
        <f t="shared" si="0"/>
        <v>7</v>
      </c>
      <c r="U10" s="264"/>
      <c r="W10" s="36" t="str">
        <f>F10</f>
        <v>švih</v>
      </c>
      <c r="X10" s="31">
        <f t="shared" ref="X10:X18" si="6">I10</f>
        <v>0.2</v>
      </c>
      <c r="Y10" s="31">
        <f t="shared" si="1"/>
        <v>0.55000000000000071</v>
      </c>
      <c r="Z10" s="31">
        <f t="shared" si="1"/>
        <v>0</v>
      </c>
      <c r="AA10" s="31">
        <f t="shared" si="1"/>
        <v>0.75000000000000067</v>
      </c>
    </row>
    <row r="11" spans="1:27" ht="24.95" customHeight="1">
      <c r="A11" s="33">
        <f>Seznam!B41</f>
        <v>3</v>
      </c>
      <c r="B11" s="260" t="str">
        <f>Seznam!C41</f>
        <v>Pouzarová Leona</v>
      </c>
      <c r="C11" s="260">
        <f>Seznam!D41</f>
        <v>2008</v>
      </c>
      <c r="D11" s="260" t="str">
        <f>Seznam!E41</f>
        <v xml:space="preserve">SKMG Máj České Budějovice </v>
      </c>
      <c r="E11" s="260" t="str">
        <f>Seznam!F41</f>
        <v>CZE</v>
      </c>
      <c r="F11" s="214" t="s">
        <v>1494</v>
      </c>
      <c r="G11" s="222">
        <v>1</v>
      </c>
      <c r="H11" s="223">
        <v>2</v>
      </c>
      <c r="I11" s="224">
        <f t="shared" si="2"/>
        <v>3</v>
      </c>
      <c r="J11" s="239">
        <v>1.9</v>
      </c>
      <c r="K11" s="240">
        <v>3.1</v>
      </c>
      <c r="L11" s="241">
        <v>2.6</v>
      </c>
      <c r="M11" s="242">
        <v>5</v>
      </c>
      <c r="N11" s="242">
        <v>3.4</v>
      </c>
      <c r="O11" s="243">
        <f t="shared" si="3"/>
        <v>3.25</v>
      </c>
      <c r="P11" s="261">
        <f t="shared" si="4"/>
        <v>4.8499999999999996</v>
      </c>
      <c r="Q11" s="241"/>
      <c r="R11" s="227">
        <f t="shared" si="5"/>
        <v>7.85</v>
      </c>
      <c r="S11" s="24" t="s">
        <v>200</v>
      </c>
      <c r="T11" s="20">
        <f t="shared" si="0"/>
        <v>1</v>
      </c>
      <c r="U11" s="264"/>
      <c r="W11" s="36" t="str">
        <f>F11</f>
        <v>švih</v>
      </c>
      <c r="X11" s="31">
        <f t="shared" si="6"/>
        <v>3</v>
      </c>
      <c r="Y11" s="31">
        <f t="shared" si="1"/>
        <v>4.8499999999999996</v>
      </c>
      <c r="Z11" s="31">
        <f t="shared" si="1"/>
        <v>0</v>
      </c>
      <c r="AA11" s="31">
        <f t="shared" si="1"/>
        <v>7.85</v>
      </c>
    </row>
    <row r="12" spans="1:27" ht="24.95" customHeight="1">
      <c r="A12" s="33">
        <f>Seznam!B42</f>
        <v>4</v>
      </c>
      <c r="B12" s="260" t="str">
        <f>Seznam!C42</f>
        <v>Králová Karin</v>
      </c>
      <c r="C12" s="260">
        <f>Seznam!D42</f>
        <v>2008</v>
      </c>
      <c r="D12" s="260" t="str">
        <f>Seznam!E42</f>
        <v>RG Proactive Milevsko</v>
      </c>
      <c r="E12" s="260" t="str">
        <f>Seznam!F42</f>
        <v>CZE</v>
      </c>
      <c r="F12" s="214" t="s">
        <v>1494</v>
      </c>
      <c r="G12" s="222">
        <v>1.7</v>
      </c>
      <c r="H12" s="223">
        <v>0.7</v>
      </c>
      <c r="I12" s="224">
        <f t="shared" si="2"/>
        <v>2.4</v>
      </c>
      <c r="J12" s="239">
        <v>2.7</v>
      </c>
      <c r="K12" s="240">
        <v>4.4000000000000004</v>
      </c>
      <c r="L12" s="241">
        <v>4</v>
      </c>
      <c r="M12" s="242">
        <v>2.2999999999999998</v>
      </c>
      <c r="N12" s="242">
        <v>4.8</v>
      </c>
      <c r="O12" s="243">
        <f t="shared" si="3"/>
        <v>4.2</v>
      </c>
      <c r="P12" s="261">
        <f t="shared" si="4"/>
        <v>3.0999999999999996</v>
      </c>
      <c r="Q12" s="241"/>
      <c r="R12" s="227">
        <f t="shared" si="5"/>
        <v>5.5</v>
      </c>
      <c r="S12" s="24" t="s">
        <v>200</v>
      </c>
      <c r="T12" s="20">
        <f t="shared" si="0"/>
        <v>4</v>
      </c>
      <c r="U12" s="264"/>
      <c r="W12" s="36" t="str">
        <f>F12</f>
        <v>švih</v>
      </c>
      <c r="X12" s="31">
        <f t="shared" si="6"/>
        <v>2.4</v>
      </c>
      <c r="Y12" s="31">
        <f t="shared" si="1"/>
        <v>3.0999999999999996</v>
      </c>
      <c r="Z12" s="31">
        <f t="shared" si="1"/>
        <v>0</v>
      </c>
      <c r="AA12" s="31">
        <f t="shared" si="1"/>
        <v>5.5</v>
      </c>
    </row>
    <row r="13" spans="1:27" ht="24.95" customHeight="1">
      <c r="A13" s="33">
        <f>Seznam!B43</f>
        <v>5</v>
      </c>
      <c r="B13" s="260" t="str">
        <f>Seznam!C43</f>
        <v>Procházková Kristina</v>
      </c>
      <c r="C13" s="260">
        <f>Seznam!D43</f>
        <v>2008</v>
      </c>
      <c r="D13" s="260" t="str">
        <f>Seznam!E43</f>
        <v>GSK Tábor</v>
      </c>
      <c r="E13" s="260" t="str">
        <f>Seznam!F43</f>
        <v>CZE</v>
      </c>
      <c r="F13" s="214" t="s">
        <v>1494</v>
      </c>
      <c r="G13" s="222">
        <v>0.5</v>
      </c>
      <c r="H13" s="223">
        <v>0</v>
      </c>
      <c r="I13" s="224">
        <f t="shared" si="2"/>
        <v>0.5</v>
      </c>
      <c r="J13" s="239">
        <v>3.5</v>
      </c>
      <c r="K13" s="240">
        <v>5</v>
      </c>
      <c r="L13" s="241">
        <v>5.2</v>
      </c>
      <c r="M13" s="242">
        <v>5.2</v>
      </c>
      <c r="N13" s="242">
        <v>6.2</v>
      </c>
      <c r="O13" s="243">
        <f t="shared" si="3"/>
        <v>5.2</v>
      </c>
      <c r="P13" s="261">
        <f t="shared" si="4"/>
        <v>1.2999999999999998</v>
      </c>
      <c r="Q13" s="241"/>
      <c r="R13" s="227">
        <f t="shared" si="5"/>
        <v>1.7999999999999998</v>
      </c>
      <c r="S13" s="24" t="s">
        <v>200</v>
      </c>
      <c r="T13" s="20">
        <f t="shared" si="0"/>
        <v>5</v>
      </c>
      <c r="U13" s="264"/>
      <c r="W13" s="36" t="str">
        <f t="shared" ref="W13:W18" si="7">F13</f>
        <v>švih</v>
      </c>
      <c r="X13" s="31">
        <f t="shared" si="6"/>
        <v>0.5</v>
      </c>
      <c r="Y13" s="31">
        <f t="shared" si="1"/>
        <v>1.2999999999999998</v>
      </c>
      <c r="Z13" s="31">
        <f t="shared" si="1"/>
        <v>0</v>
      </c>
      <c r="AA13" s="31">
        <f t="shared" si="1"/>
        <v>1.7999999999999998</v>
      </c>
    </row>
    <row r="14" spans="1:27" ht="24.95" customHeight="1">
      <c r="A14" s="33">
        <f>Seznam!B44</f>
        <v>6</v>
      </c>
      <c r="B14" s="260" t="str">
        <f>Seznam!C44</f>
        <v>Poulíčková Gabriela</v>
      </c>
      <c r="C14" s="260">
        <f>Seznam!D44</f>
        <v>2008</v>
      </c>
      <c r="D14" s="260" t="str">
        <f>Seznam!E44</f>
        <v>MG TJ Jiskra Humpolec</v>
      </c>
      <c r="E14" s="260" t="str">
        <f>Seznam!F44</f>
        <v>CZE</v>
      </c>
      <c r="F14" s="214" t="s">
        <v>1494</v>
      </c>
      <c r="G14" s="222">
        <v>0.2</v>
      </c>
      <c r="H14" s="223">
        <v>0</v>
      </c>
      <c r="I14" s="224">
        <f t="shared" si="2"/>
        <v>0.2</v>
      </c>
      <c r="J14" s="239">
        <v>4.0999999999999996</v>
      </c>
      <c r="K14" s="240">
        <v>5.4</v>
      </c>
      <c r="L14" s="241">
        <v>6.8</v>
      </c>
      <c r="M14" s="242">
        <v>6.9</v>
      </c>
      <c r="N14" s="242">
        <v>7.5</v>
      </c>
      <c r="O14" s="243">
        <f t="shared" si="3"/>
        <v>6.85</v>
      </c>
      <c r="P14" s="261">
        <f t="shared" si="4"/>
        <v>0</v>
      </c>
      <c r="Q14" s="241">
        <v>0.3</v>
      </c>
      <c r="R14" s="227">
        <v>0</v>
      </c>
      <c r="S14" s="24" t="s">
        <v>200</v>
      </c>
      <c r="T14" s="20">
        <f t="shared" si="0"/>
        <v>10</v>
      </c>
      <c r="U14" s="264"/>
      <c r="W14" s="36" t="str">
        <f t="shared" si="7"/>
        <v>švih</v>
      </c>
      <c r="X14" s="31">
        <f t="shared" si="6"/>
        <v>0.2</v>
      </c>
      <c r="Y14" s="31">
        <f t="shared" si="1"/>
        <v>0</v>
      </c>
      <c r="Z14" s="31">
        <f t="shared" si="1"/>
        <v>0.3</v>
      </c>
      <c r="AA14" s="31">
        <f t="shared" si="1"/>
        <v>0</v>
      </c>
    </row>
    <row r="15" spans="1:27" ht="24.95" customHeight="1">
      <c r="A15" s="33">
        <f>Seznam!B45</f>
        <v>7</v>
      </c>
      <c r="B15" s="260" t="str">
        <f>Seznam!C45</f>
        <v>Šimáková Aneta</v>
      </c>
      <c r="C15" s="260">
        <f>Seznam!D45</f>
        <v>2008</v>
      </c>
      <c r="D15" s="260" t="str">
        <f>Seznam!E45</f>
        <v>RG Proactive Milevsko</v>
      </c>
      <c r="E15" s="260" t="str">
        <f>Seznam!F45</f>
        <v>CZE</v>
      </c>
      <c r="F15" s="214" t="s">
        <v>1494</v>
      </c>
      <c r="G15" s="222">
        <v>1.5</v>
      </c>
      <c r="H15" s="223">
        <v>0.9</v>
      </c>
      <c r="I15" s="224">
        <f t="shared" si="2"/>
        <v>2.4</v>
      </c>
      <c r="J15" s="239">
        <v>2.2000000000000002</v>
      </c>
      <c r="K15" s="240">
        <v>4</v>
      </c>
      <c r="L15" s="241">
        <v>3.3</v>
      </c>
      <c r="M15" s="242">
        <v>4</v>
      </c>
      <c r="N15" s="242">
        <v>5</v>
      </c>
      <c r="O15" s="243">
        <f t="shared" si="3"/>
        <v>4</v>
      </c>
      <c r="P15" s="261">
        <f t="shared" si="4"/>
        <v>3.8</v>
      </c>
      <c r="Q15" s="241"/>
      <c r="R15" s="227">
        <f t="shared" si="5"/>
        <v>6.1999999999999993</v>
      </c>
      <c r="S15" s="24" t="s">
        <v>200</v>
      </c>
      <c r="T15" s="20">
        <f t="shared" si="0"/>
        <v>3</v>
      </c>
      <c r="U15" s="264"/>
      <c r="W15" s="36" t="str">
        <f t="shared" si="7"/>
        <v>švih</v>
      </c>
      <c r="X15" s="31">
        <f t="shared" si="6"/>
        <v>2.4</v>
      </c>
      <c r="Y15" s="31">
        <f t="shared" si="1"/>
        <v>3.8</v>
      </c>
      <c r="Z15" s="31">
        <f t="shared" si="1"/>
        <v>0</v>
      </c>
      <c r="AA15" s="31">
        <f t="shared" si="1"/>
        <v>6.1999999999999993</v>
      </c>
    </row>
    <row r="16" spans="1:27" ht="24.95" customHeight="1">
      <c r="A16" s="33">
        <f>Seznam!B46</f>
        <v>8</v>
      </c>
      <c r="B16" s="260" t="str">
        <f>Seznam!C46</f>
        <v>Vacková Kateřina</v>
      </c>
      <c r="C16" s="260">
        <f>Seznam!D46</f>
        <v>2008</v>
      </c>
      <c r="D16" s="260" t="str">
        <f>Seznam!E46</f>
        <v>MG TJ Jiskra Humpolec</v>
      </c>
      <c r="E16" s="260" t="str">
        <f>Seznam!F46</f>
        <v>CZE</v>
      </c>
      <c r="F16" s="214" t="s">
        <v>1494</v>
      </c>
      <c r="G16" s="222">
        <v>0</v>
      </c>
      <c r="H16" s="223">
        <v>0</v>
      </c>
      <c r="I16" s="224">
        <f t="shared" si="2"/>
        <v>0</v>
      </c>
      <c r="J16" s="239">
        <v>3.9</v>
      </c>
      <c r="K16" s="240">
        <v>5</v>
      </c>
      <c r="L16" s="241">
        <v>5.6</v>
      </c>
      <c r="M16" s="242">
        <v>5.9</v>
      </c>
      <c r="N16" s="242">
        <v>7.2</v>
      </c>
      <c r="O16" s="243">
        <f t="shared" si="3"/>
        <v>5.75</v>
      </c>
      <c r="P16" s="261">
        <f t="shared" si="4"/>
        <v>0.34999999999999964</v>
      </c>
      <c r="Q16" s="241">
        <v>0.3</v>
      </c>
      <c r="R16" s="227">
        <f t="shared" si="5"/>
        <v>4.9999999999999656E-2</v>
      </c>
      <c r="S16" s="24"/>
      <c r="T16" s="20"/>
      <c r="U16" s="264"/>
      <c r="W16" s="36" t="str">
        <f t="shared" si="7"/>
        <v>švih</v>
      </c>
      <c r="X16" s="31">
        <f t="shared" si="6"/>
        <v>0</v>
      </c>
      <c r="Y16" s="31">
        <f t="shared" si="1"/>
        <v>0.34999999999999964</v>
      </c>
      <c r="Z16" s="31">
        <f t="shared" si="1"/>
        <v>0.3</v>
      </c>
      <c r="AA16" s="31">
        <f t="shared" si="1"/>
        <v>4.9999999999999656E-2</v>
      </c>
    </row>
    <row r="17" spans="1:28" ht="24.95" customHeight="1">
      <c r="A17" s="33">
        <f>Seznam!B47</f>
        <v>9</v>
      </c>
      <c r="B17" s="260" t="str">
        <f>Seznam!C47</f>
        <v>Blažková Nikola</v>
      </c>
      <c r="C17" s="260">
        <f>Seznam!D47</f>
        <v>2008</v>
      </c>
      <c r="D17" s="260" t="str">
        <f>Seznam!E47</f>
        <v>RG Proactive Milevsko</v>
      </c>
      <c r="E17" s="260" t="str">
        <f>Seznam!F47</f>
        <v>CZE</v>
      </c>
      <c r="F17" s="214" t="s">
        <v>1494</v>
      </c>
      <c r="G17" s="222">
        <v>0.8</v>
      </c>
      <c r="H17" s="223">
        <v>0.2</v>
      </c>
      <c r="I17" s="224">
        <f t="shared" si="2"/>
        <v>1</v>
      </c>
      <c r="J17" s="239">
        <v>4</v>
      </c>
      <c r="K17" s="240">
        <v>5.6</v>
      </c>
      <c r="L17" s="241">
        <v>5.5</v>
      </c>
      <c r="M17" s="242">
        <v>6.5</v>
      </c>
      <c r="N17" s="242">
        <v>6.8</v>
      </c>
      <c r="O17" s="243">
        <f t="shared" si="3"/>
        <v>6.05</v>
      </c>
      <c r="P17" s="261">
        <f t="shared" si="4"/>
        <v>0</v>
      </c>
      <c r="Q17" s="241"/>
      <c r="R17" s="227">
        <f t="shared" si="5"/>
        <v>1</v>
      </c>
      <c r="S17" s="24" t="s">
        <v>200</v>
      </c>
      <c r="T17" s="20">
        <f>RANK(R17,$R$9:$R$18)</f>
        <v>6</v>
      </c>
      <c r="U17" s="264"/>
      <c r="W17" s="36" t="str">
        <f t="shared" si="7"/>
        <v>švih</v>
      </c>
      <c r="X17" s="31">
        <f t="shared" si="6"/>
        <v>1</v>
      </c>
      <c r="Y17" s="31">
        <f t="shared" si="1"/>
        <v>0</v>
      </c>
      <c r="Z17" s="31">
        <f t="shared" si="1"/>
        <v>0</v>
      </c>
      <c r="AA17" s="31">
        <f t="shared" si="1"/>
        <v>1</v>
      </c>
    </row>
    <row r="18" spans="1:28" ht="24.95" customHeight="1">
      <c r="A18" s="33">
        <f>Seznam!B48</f>
        <v>10</v>
      </c>
      <c r="B18" s="260" t="str">
        <f>Seznam!C48</f>
        <v>Říhová Karolína</v>
      </c>
      <c r="C18" s="260">
        <f>Seznam!D48</f>
        <v>2008</v>
      </c>
      <c r="D18" s="260" t="str">
        <f>Seznam!E48</f>
        <v xml:space="preserve">SKMG Máj České Budějovice </v>
      </c>
      <c r="E18" s="260" t="str">
        <f>Seznam!F48</f>
        <v>CZE</v>
      </c>
      <c r="F18" s="214" t="s">
        <v>1494</v>
      </c>
      <c r="G18" s="222">
        <v>1.5</v>
      </c>
      <c r="H18" s="223">
        <v>0.5</v>
      </c>
      <c r="I18" s="224">
        <f t="shared" si="2"/>
        <v>2</v>
      </c>
      <c r="J18" s="239">
        <v>2.2000000000000002</v>
      </c>
      <c r="K18" s="240">
        <v>1.8</v>
      </c>
      <c r="L18" s="241">
        <v>3.2</v>
      </c>
      <c r="M18" s="242">
        <v>4.9000000000000004</v>
      </c>
      <c r="N18" s="242">
        <v>3.3</v>
      </c>
      <c r="O18" s="243">
        <f t="shared" si="3"/>
        <v>3.25</v>
      </c>
      <c r="P18" s="261">
        <f t="shared" si="4"/>
        <v>4.55</v>
      </c>
      <c r="Q18" s="241"/>
      <c r="R18" s="227">
        <f t="shared" si="5"/>
        <v>6.55</v>
      </c>
      <c r="S18" s="24" t="s">
        <v>200</v>
      </c>
      <c r="T18" s="20">
        <f>RANK(R18,$R$9:$R$18)</f>
        <v>2</v>
      </c>
      <c r="U18" s="264"/>
      <c r="W18" s="36" t="str">
        <f t="shared" si="7"/>
        <v>švih</v>
      </c>
      <c r="X18" s="31">
        <f t="shared" si="6"/>
        <v>2</v>
      </c>
      <c r="Y18" s="31">
        <f t="shared" si="1"/>
        <v>4.55</v>
      </c>
      <c r="Z18" s="31">
        <f t="shared" si="1"/>
        <v>0</v>
      </c>
      <c r="AA18" s="31">
        <f t="shared" si="1"/>
        <v>6.55</v>
      </c>
    </row>
    <row r="19" spans="1:28" s="176" customFormat="1" ht="124.5" customHeight="1" thickBot="1">
      <c r="C19" s="178"/>
      <c r="F19" s="177"/>
      <c r="G19" s="179"/>
      <c r="H19" s="179"/>
      <c r="I19" s="179"/>
      <c r="J19" s="179"/>
      <c r="K19" s="180"/>
      <c r="L19" s="198"/>
      <c r="M19" s="198"/>
      <c r="N19" s="198"/>
      <c r="O19" s="198"/>
      <c r="P19" s="198"/>
      <c r="Q19" s="180"/>
    </row>
    <row r="20" spans="1:28" ht="16.5" customHeight="1">
      <c r="A20" s="520" t="s">
        <v>0</v>
      </c>
      <c r="B20" s="522" t="s">
        <v>1</v>
      </c>
      <c r="C20" s="373" t="s">
        <v>2</v>
      </c>
      <c r="D20" s="371" t="s">
        <v>3</v>
      </c>
      <c r="E20" s="524" t="s">
        <v>4</v>
      </c>
      <c r="F20" s="526" t="s">
        <v>191</v>
      </c>
      <c r="G20" s="248" t="str">
        <f>Kat5S2</f>
        <v>sestava s libovolným náčiním</v>
      </c>
      <c r="H20" s="249"/>
      <c r="I20" s="19"/>
      <c r="J20" s="19"/>
      <c r="K20" s="19"/>
      <c r="L20" s="19"/>
      <c r="M20" s="19"/>
      <c r="N20" s="19"/>
      <c r="O20" s="19"/>
      <c r="P20" s="19"/>
      <c r="Q20" s="19">
        <v>0</v>
      </c>
      <c r="R20" s="19">
        <v>0</v>
      </c>
      <c r="S20" s="22"/>
      <c r="T20" s="518" t="s">
        <v>12</v>
      </c>
      <c r="U20" s="518" t="s">
        <v>1301</v>
      </c>
    </row>
    <row r="21" spans="1:28" ht="16.5" customHeight="1" thickBot="1">
      <c r="A21" s="521"/>
      <c r="B21" s="523"/>
      <c r="C21" s="374">
        <v>0</v>
      </c>
      <c r="D21" s="372">
        <v>0</v>
      </c>
      <c r="E21" s="525"/>
      <c r="F21" s="527"/>
      <c r="G21" s="246" t="s">
        <v>1257</v>
      </c>
      <c r="H21" s="244" t="s">
        <v>1262</v>
      </c>
      <c r="I21" s="245" t="s">
        <v>8</v>
      </c>
      <c r="J21" s="18" t="s">
        <v>1258</v>
      </c>
      <c r="K21" s="18" t="s">
        <v>9</v>
      </c>
      <c r="L21" s="18" t="s">
        <v>10</v>
      </c>
      <c r="M21" s="18" t="s">
        <v>1259</v>
      </c>
      <c r="N21" s="18" t="s">
        <v>1260</v>
      </c>
      <c r="O21" s="245" t="s">
        <v>1261</v>
      </c>
      <c r="P21" s="245" t="s">
        <v>11</v>
      </c>
      <c r="Q21" s="251" t="s">
        <v>5</v>
      </c>
      <c r="R21" s="245" t="s">
        <v>6</v>
      </c>
      <c r="S21" s="21" t="s">
        <v>13</v>
      </c>
      <c r="T21" s="519"/>
      <c r="U21" s="519"/>
      <c r="W21" s="35" t="s">
        <v>192</v>
      </c>
      <c r="X21" s="35" t="s">
        <v>8</v>
      </c>
      <c r="Y21" s="35" t="s">
        <v>11</v>
      </c>
      <c r="Z21" s="35" t="s">
        <v>193</v>
      </c>
      <c r="AA21" s="35" t="s">
        <v>13</v>
      </c>
      <c r="AB21" s="35" t="s">
        <v>6</v>
      </c>
    </row>
    <row r="22" spans="1:28" ht="24.95" customHeight="1">
      <c r="A22" s="33">
        <f>Seznam!B39</f>
        <v>1</v>
      </c>
      <c r="B22" s="260" t="str">
        <f>Seznam!C39</f>
        <v>Nováková Agáta</v>
      </c>
      <c r="C22" s="260">
        <f>Seznam!D39</f>
        <v>2008</v>
      </c>
      <c r="D22" s="260" t="str">
        <f>Seznam!E39</f>
        <v>MG TJ Jiskra Humpolec</v>
      </c>
      <c r="E22" s="260" t="str">
        <f>Seznam!F39</f>
        <v>CZE</v>
      </c>
      <c r="F22" s="214" t="s">
        <v>1495</v>
      </c>
      <c r="G22" s="222">
        <v>0</v>
      </c>
      <c r="H22" s="223">
        <v>0</v>
      </c>
      <c r="I22" s="224">
        <f>G22+H22</f>
        <v>0</v>
      </c>
      <c r="J22" s="239">
        <v>4.5999999999999996</v>
      </c>
      <c r="K22" s="240">
        <v>6.6</v>
      </c>
      <c r="L22" s="241">
        <v>6.5</v>
      </c>
      <c r="M22" s="242">
        <v>7.2</v>
      </c>
      <c r="N22" s="242">
        <v>7.4</v>
      </c>
      <c r="O22" s="243">
        <f>IF($O$2=2,TRUNC(SUM(K22:L22)/2*1000)/1000,IF($O$2=3,TRUNC(SUM(K22:M22)/3*1000)/1000,IF($O$2=4,TRUNC(MEDIAN(K22:N22)*1000)/1000,"???")))</f>
        <v>6.9</v>
      </c>
      <c r="P22" s="261">
        <f>IF(AND(J22=0,O22=0),0,IF(($Q$2-J22-O22)&lt;0,0,$Q$2-J22-O22))</f>
        <v>0</v>
      </c>
      <c r="Q22" s="241"/>
      <c r="R22" s="227">
        <f>I22+P22-Q22</f>
        <v>0</v>
      </c>
      <c r="S22" s="24">
        <f t="shared" ref="S22:S30" si="8">R9+R22</f>
        <v>0.4</v>
      </c>
      <c r="T22" s="20">
        <f t="shared" ref="T22:T31" si="9">RANK(R22,$R$22:$R$31)</f>
        <v>10</v>
      </c>
      <c r="U22" s="25">
        <f t="shared" ref="U22:U31" si="10">RANK(S22,$S$22:$S$31)</f>
        <v>8</v>
      </c>
      <c r="W22" s="36" t="str">
        <f>F22</f>
        <v>obruč</v>
      </c>
      <c r="X22" s="31">
        <f>I22</f>
        <v>0</v>
      </c>
      <c r="Y22" s="31">
        <f t="shared" ref="Y22:AB31" si="11">P22</f>
        <v>0</v>
      </c>
      <c r="Z22" s="31">
        <f t="shared" si="11"/>
        <v>0</v>
      </c>
      <c r="AA22" s="31">
        <f t="shared" si="11"/>
        <v>0</v>
      </c>
      <c r="AB22" s="31">
        <f t="shared" si="11"/>
        <v>0.4</v>
      </c>
    </row>
    <row r="23" spans="1:28" ht="24.95" customHeight="1">
      <c r="A23" s="33">
        <f>Seznam!B40</f>
        <v>2</v>
      </c>
      <c r="B23" s="260" t="str">
        <f>Seznam!C40</f>
        <v>Kadlecová Andrea</v>
      </c>
      <c r="C23" s="260">
        <f>Seznam!D40</f>
        <v>2008</v>
      </c>
      <c r="D23" s="260" t="str">
        <f>Seznam!E40</f>
        <v>GSK Tábor</v>
      </c>
      <c r="E23" s="260" t="str">
        <f>Seznam!F40</f>
        <v>CZE</v>
      </c>
      <c r="F23" s="214" t="s">
        <v>1495</v>
      </c>
      <c r="G23" s="222">
        <v>0.4</v>
      </c>
      <c r="H23" s="223">
        <v>0.3</v>
      </c>
      <c r="I23" s="224">
        <f>G23+H23</f>
        <v>0.7</v>
      </c>
      <c r="J23" s="239">
        <v>3.2</v>
      </c>
      <c r="K23" s="240">
        <v>4.7</v>
      </c>
      <c r="L23" s="241">
        <v>5.3</v>
      </c>
      <c r="M23" s="242">
        <v>5.5</v>
      </c>
      <c r="N23" s="242">
        <v>5.7</v>
      </c>
      <c r="O23" s="243">
        <f>IF($O$2=2,TRUNC(SUM(K23:L23)/2*1000)/1000,IF($O$2=3,TRUNC(SUM(K23:M23)/3*1000)/1000,IF($O$2=4,TRUNC(MEDIAN(K23:N23)*1000)/1000,"???")))</f>
        <v>5.4</v>
      </c>
      <c r="P23" s="261">
        <f>IF(AND(J23=0,O23=0),0,IF(($Q$2-J23-O23)&lt;0,0,$Q$2-J23-O23))</f>
        <v>1.3999999999999995</v>
      </c>
      <c r="Q23" s="241"/>
      <c r="R23" s="227">
        <f>I23+P23-Q23</f>
        <v>2.0999999999999996</v>
      </c>
      <c r="S23" s="24">
        <f t="shared" si="8"/>
        <v>2.8500000000000005</v>
      </c>
      <c r="T23" s="20">
        <f t="shared" si="9"/>
        <v>6</v>
      </c>
      <c r="U23" s="25">
        <f t="shared" si="10"/>
        <v>6</v>
      </c>
      <c r="W23" s="36" t="str">
        <f>F23</f>
        <v>obruč</v>
      </c>
      <c r="X23" s="31">
        <f>I23</f>
        <v>0.7</v>
      </c>
      <c r="Y23" s="31">
        <f t="shared" si="11"/>
        <v>1.3999999999999995</v>
      </c>
      <c r="Z23" s="31">
        <f t="shared" si="11"/>
        <v>0</v>
      </c>
      <c r="AA23" s="31">
        <f t="shared" si="11"/>
        <v>2.0999999999999996</v>
      </c>
      <c r="AB23" s="31">
        <f t="shared" si="11"/>
        <v>2.8500000000000005</v>
      </c>
    </row>
    <row r="24" spans="1:28" ht="24.95" customHeight="1">
      <c r="A24" s="33">
        <f>Seznam!B41</f>
        <v>3</v>
      </c>
      <c r="B24" s="260" t="str">
        <f>Seznam!C41</f>
        <v>Pouzarová Leona</v>
      </c>
      <c r="C24" s="260">
        <f>Seznam!D41</f>
        <v>2008</v>
      </c>
      <c r="D24" s="260" t="str">
        <f>Seznam!E41</f>
        <v xml:space="preserve">SKMG Máj České Budějovice </v>
      </c>
      <c r="E24" s="260" t="str">
        <f>Seznam!F41</f>
        <v>CZE</v>
      </c>
      <c r="F24" s="214" t="s">
        <v>1496</v>
      </c>
      <c r="G24" s="222">
        <v>1.1000000000000001</v>
      </c>
      <c r="H24" s="223">
        <v>1.1000000000000001</v>
      </c>
      <c r="I24" s="224">
        <f>G24+H24</f>
        <v>2.2000000000000002</v>
      </c>
      <c r="J24" s="239">
        <v>2.5</v>
      </c>
      <c r="K24" s="240">
        <v>3</v>
      </c>
      <c r="L24" s="241">
        <v>3.5</v>
      </c>
      <c r="M24" s="242">
        <v>5.0999999999999996</v>
      </c>
      <c r="N24" s="242">
        <v>4.8</v>
      </c>
      <c r="O24" s="243">
        <f>IF($O$2=2,TRUNC(SUM(K24:L24)/2*1000)/1000,IF($O$2=3,TRUNC(SUM(K24:M24)/3*1000)/1000,IF($O$2=4,TRUNC(MEDIAN(K24:N24)*1000)/1000,"???")))</f>
        <v>4.1500000000000004</v>
      </c>
      <c r="P24" s="261">
        <f>IF(AND(J24=0,O24=0),0,IF(($Q$2-J24-O24)&lt;0,0,$Q$2-J24-O24))</f>
        <v>3.3499999999999996</v>
      </c>
      <c r="Q24" s="241"/>
      <c r="R24" s="227">
        <f>I24+P24-Q24</f>
        <v>5.55</v>
      </c>
      <c r="S24" s="24">
        <f t="shared" si="8"/>
        <v>13.399999999999999</v>
      </c>
      <c r="T24" s="20">
        <f t="shared" si="9"/>
        <v>3</v>
      </c>
      <c r="U24" s="25">
        <f t="shared" si="10"/>
        <v>2</v>
      </c>
      <c r="W24" s="36" t="str">
        <f>F24</f>
        <v>kužele</v>
      </c>
      <c r="X24" s="31">
        <f>I24</f>
        <v>2.2000000000000002</v>
      </c>
      <c r="Y24" s="31">
        <f t="shared" si="11"/>
        <v>3.3499999999999996</v>
      </c>
      <c r="Z24" s="31">
        <f t="shared" si="11"/>
        <v>0</v>
      </c>
      <c r="AA24" s="31">
        <f t="shared" si="11"/>
        <v>5.55</v>
      </c>
      <c r="AB24" s="31">
        <f t="shared" si="11"/>
        <v>13.399999999999999</v>
      </c>
    </row>
    <row r="25" spans="1:28" ht="24.95" customHeight="1">
      <c r="A25" s="33">
        <f>Seznam!B42</f>
        <v>4</v>
      </c>
      <c r="B25" s="260" t="str">
        <f>Seznam!C42</f>
        <v>Králová Karin</v>
      </c>
      <c r="C25" s="260">
        <f>Seznam!D42</f>
        <v>2008</v>
      </c>
      <c r="D25" s="260" t="str">
        <f>Seznam!E42</f>
        <v>RG Proactive Milevsko</v>
      </c>
      <c r="E25" s="260" t="str">
        <f>Seznam!F42</f>
        <v>CZE</v>
      </c>
      <c r="F25" s="214" t="s">
        <v>1495</v>
      </c>
      <c r="G25" s="222">
        <v>1.1000000000000001</v>
      </c>
      <c r="H25" s="223">
        <v>1.6</v>
      </c>
      <c r="I25" s="224">
        <f>G25+H25</f>
        <v>2.7</v>
      </c>
      <c r="J25" s="239">
        <v>2.7</v>
      </c>
      <c r="K25" s="240">
        <v>3.9</v>
      </c>
      <c r="L25" s="241">
        <v>3.3</v>
      </c>
      <c r="M25" s="242">
        <v>4.2</v>
      </c>
      <c r="N25" s="242">
        <v>3.6</v>
      </c>
      <c r="O25" s="243">
        <f>IF($O$2=2,TRUNC(SUM(K25:L25)/2*1000)/1000,IF($O$2=3,TRUNC(SUM(K25:M25)/3*1000)/1000,IF($O$2=4,TRUNC(MEDIAN(K25:N25)*1000)/1000,"???")))</f>
        <v>3.75</v>
      </c>
      <c r="P25" s="261">
        <f>IF(AND(J25=0,O25=0),0,IF(($Q$2-J25-O25)&lt;0,0,$Q$2-J25-O25))</f>
        <v>3.55</v>
      </c>
      <c r="Q25" s="241"/>
      <c r="R25" s="227">
        <f>I25+P25-Q25</f>
        <v>6.25</v>
      </c>
      <c r="S25" s="24">
        <f t="shared" si="8"/>
        <v>11.75</v>
      </c>
      <c r="T25" s="20">
        <f t="shared" si="9"/>
        <v>2</v>
      </c>
      <c r="U25" s="25">
        <f t="shared" si="10"/>
        <v>3</v>
      </c>
      <c r="W25" s="36" t="str">
        <f>F25</f>
        <v>obruč</v>
      </c>
      <c r="X25" s="31">
        <f>I25</f>
        <v>2.7</v>
      </c>
      <c r="Y25" s="31">
        <f t="shared" si="11"/>
        <v>3.55</v>
      </c>
      <c r="Z25" s="31">
        <f t="shared" si="11"/>
        <v>0</v>
      </c>
      <c r="AA25" s="31">
        <f t="shared" si="11"/>
        <v>6.25</v>
      </c>
      <c r="AB25" s="31">
        <f t="shared" si="11"/>
        <v>11.75</v>
      </c>
    </row>
    <row r="26" spans="1:28" ht="24.95" customHeight="1">
      <c r="A26" s="33">
        <f>Seznam!B43</f>
        <v>5</v>
      </c>
      <c r="B26" s="260" t="str">
        <f>Seznam!C43</f>
        <v>Procházková Kristina</v>
      </c>
      <c r="C26" s="260">
        <f>Seznam!D43</f>
        <v>2008</v>
      </c>
      <c r="D26" s="260" t="str">
        <f>Seznam!E43</f>
        <v>GSK Tábor</v>
      </c>
      <c r="E26" s="260" t="str">
        <f>Seznam!F43</f>
        <v>CZE</v>
      </c>
      <c r="F26" s="214" t="s">
        <v>1495</v>
      </c>
      <c r="G26" s="222">
        <v>0.7</v>
      </c>
      <c r="H26" s="223">
        <v>0.4</v>
      </c>
      <c r="I26" s="224">
        <f t="shared" ref="I26:I31" si="12">G26+H26</f>
        <v>1.1000000000000001</v>
      </c>
      <c r="J26" s="239">
        <v>3.5</v>
      </c>
      <c r="K26" s="240">
        <v>4.3</v>
      </c>
      <c r="L26" s="241">
        <v>5</v>
      </c>
      <c r="M26" s="242">
        <v>4.9000000000000004</v>
      </c>
      <c r="N26" s="242">
        <v>5.2</v>
      </c>
      <c r="O26" s="243">
        <f t="shared" ref="O26:O31" si="13">IF($O$2=2,TRUNC(SUM(K26:L26)/2*1000)/1000,IF($O$2=3,TRUNC(SUM(K26:M26)/3*1000)/1000,IF($O$2=4,TRUNC(MEDIAN(K26:N26)*1000)/1000,"???")))</f>
        <v>4.95</v>
      </c>
      <c r="P26" s="261">
        <f t="shared" ref="P26:P31" si="14">IF(AND(J26=0,O26=0),0,IF(($Q$2-J26-O26)&lt;0,0,$Q$2-J26-O26))</f>
        <v>1.5499999999999998</v>
      </c>
      <c r="Q26" s="241"/>
      <c r="R26" s="227">
        <f t="shared" ref="R26:R31" si="15">I26+P26-Q26</f>
        <v>2.65</v>
      </c>
      <c r="S26" s="24">
        <f t="shared" si="8"/>
        <v>4.4499999999999993</v>
      </c>
      <c r="T26" s="20">
        <f t="shared" si="9"/>
        <v>5</v>
      </c>
      <c r="U26" s="25">
        <f t="shared" si="10"/>
        <v>5</v>
      </c>
      <c r="W26" s="36" t="str">
        <f t="shared" ref="W26:W31" si="16">F26</f>
        <v>obruč</v>
      </c>
      <c r="X26" s="31">
        <f t="shared" ref="X26:X31" si="17">I26</f>
        <v>1.1000000000000001</v>
      </c>
      <c r="Y26" s="31">
        <f t="shared" si="11"/>
        <v>1.5499999999999998</v>
      </c>
      <c r="Z26" s="31">
        <f t="shared" ref="Z26:Z31" si="18">Q26</f>
        <v>0</v>
      </c>
      <c r="AA26" s="31">
        <f t="shared" ref="AA26:AA31" si="19">R26</f>
        <v>2.65</v>
      </c>
      <c r="AB26" s="31">
        <f t="shared" ref="AB26:AB31" si="20">S26</f>
        <v>4.4499999999999993</v>
      </c>
    </row>
    <row r="27" spans="1:28" ht="24.95" customHeight="1">
      <c r="A27" s="33">
        <f>Seznam!B44</f>
        <v>6</v>
      </c>
      <c r="B27" s="260" t="str">
        <f>Seznam!C44</f>
        <v>Poulíčková Gabriela</v>
      </c>
      <c r="C27" s="260">
        <f>Seznam!D44</f>
        <v>2008</v>
      </c>
      <c r="D27" s="260" t="str">
        <f>Seznam!E44</f>
        <v>MG TJ Jiskra Humpolec</v>
      </c>
      <c r="E27" s="260" t="str">
        <f>Seznam!F44</f>
        <v>CZE</v>
      </c>
      <c r="F27" s="214" t="s">
        <v>1495</v>
      </c>
      <c r="G27" s="222">
        <v>0.2</v>
      </c>
      <c r="H27" s="223">
        <v>0</v>
      </c>
      <c r="I27" s="224">
        <f t="shared" si="12"/>
        <v>0.2</v>
      </c>
      <c r="J27" s="239">
        <v>4.3</v>
      </c>
      <c r="K27" s="240">
        <v>5.8</v>
      </c>
      <c r="L27" s="241">
        <v>5.8</v>
      </c>
      <c r="M27" s="242">
        <v>7.3</v>
      </c>
      <c r="N27" s="242">
        <v>5.8</v>
      </c>
      <c r="O27" s="243">
        <f t="shared" si="13"/>
        <v>5.8</v>
      </c>
      <c r="P27" s="261">
        <f t="shared" si="14"/>
        <v>0</v>
      </c>
      <c r="Q27" s="241"/>
      <c r="R27" s="227">
        <f t="shared" si="15"/>
        <v>0.2</v>
      </c>
      <c r="S27" s="24">
        <f t="shared" si="8"/>
        <v>0.2</v>
      </c>
      <c r="T27" s="20">
        <f t="shared" si="9"/>
        <v>9</v>
      </c>
      <c r="U27" s="25">
        <f t="shared" si="10"/>
        <v>10</v>
      </c>
      <c r="W27" s="36" t="str">
        <f t="shared" si="16"/>
        <v>obruč</v>
      </c>
      <c r="X27" s="31">
        <f t="shared" si="17"/>
        <v>0.2</v>
      </c>
      <c r="Y27" s="31">
        <f t="shared" si="11"/>
        <v>0</v>
      </c>
      <c r="Z27" s="31">
        <f t="shared" si="18"/>
        <v>0</v>
      </c>
      <c r="AA27" s="31">
        <f t="shared" si="19"/>
        <v>0.2</v>
      </c>
      <c r="AB27" s="31">
        <f t="shared" si="20"/>
        <v>0.2</v>
      </c>
    </row>
    <row r="28" spans="1:28" ht="24.95" customHeight="1">
      <c r="A28" s="33">
        <f>Seznam!B45</f>
        <v>7</v>
      </c>
      <c r="B28" s="260" t="str">
        <f>Seznam!C45</f>
        <v>Šimáková Aneta</v>
      </c>
      <c r="C28" s="260">
        <f>Seznam!D45</f>
        <v>2008</v>
      </c>
      <c r="D28" s="260" t="str">
        <f>Seznam!E45</f>
        <v>RG Proactive Milevsko</v>
      </c>
      <c r="E28" s="260" t="str">
        <f>Seznam!F45</f>
        <v>CZE</v>
      </c>
      <c r="F28" s="214" t="s">
        <v>1495</v>
      </c>
      <c r="G28" s="222">
        <v>0.9</v>
      </c>
      <c r="H28" s="223">
        <v>1.2</v>
      </c>
      <c r="I28" s="224">
        <f t="shared" si="12"/>
        <v>2.1</v>
      </c>
      <c r="J28" s="239">
        <v>2.7</v>
      </c>
      <c r="K28" s="240">
        <v>4</v>
      </c>
      <c r="L28" s="241">
        <v>3.8</v>
      </c>
      <c r="M28" s="242">
        <v>5.3</v>
      </c>
      <c r="N28" s="242">
        <v>4</v>
      </c>
      <c r="O28" s="243">
        <f t="shared" si="13"/>
        <v>4</v>
      </c>
      <c r="P28" s="261">
        <f t="shared" si="14"/>
        <v>3.3</v>
      </c>
      <c r="Q28" s="241"/>
      <c r="R28" s="227">
        <f t="shared" si="15"/>
        <v>5.4</v>
      </c>
      <c r="S28" s="24">
        <f t="shared" si="8"/>
        <v>11.6</v>
      </c>
      <c r="T28" s="20">
        <f t="shared" si="9"/>
        <v>4</v>
      </c>
      <c r="U28" s="25">
        <f t="shared" si="10"/>
        <v>4</v>
      </c>
      <c r="W28" s="36" t="str">
        <f t="shared" si="16"/>
        <v>obruč</v>
      </c>
      <c r="X28" s="31">
        <f t="shared" si="17"/>
        <v>2.1</v>
      </c>
      <c r="Y28" s="31">
        <f t="shared" si="11"/>
        <v>3.3</v>
      </c>
      <c r="Z28" s="31">
        <f t="shared" si="18"/>
        <v>0</v>
      </c>
      <c r="AA28" s="31">
        <f t="shared" si="19"/>
        <v>5.4</v>
      </c>
      <c r="AB28" s="31">
        <f t="shared" si="20"/>
        <v>11.6</v>
      </c>
    </row>
    <row r="29" spans="1:28" ht="24.95" customHeight="1">
      <c r="A29" s="33">
        <f>Seznam!B46</f>
        <v>8</v>
      </c>
      <c r="B29" s="260" t="str">
        <f>Seznam!C46</f>
        <v>Vacková Kateřina</v>
      </c>
      <c r="C29" s="260">
        <f>Seznam!D46</f>
        <v>2008</v>
      </c>
      <c r="D29" s="260" t="str">
        <f>Seznam!E46</f>
        <v>MG TJ Jiskra Humpolec</v>
      </c>
      <c r="E29" s="260" t="str">
        <f>Seznam!F46</f>
        <v>CZE</v>
      </c>
      <c r="F29" s="214" t="s">
        <v>1495</v>
      </c>
      <c r="G29" s="222">
        <v>0</v>
      </c>
      <c r="H29" s="223">
        <v>0.3</v>
      </c>
      <c r="I29" s="224">
        <f t="shared" si="12"/>
        <v>0.3</v>
      </c>
      <c r="J29" s="239">
        <v>4.5</v>
      </c>
      <c r="K29" s="240">
        <v>6.2</v>
      </c>
      <c r="L29" s="241">
        <v>6</v>
      </c>
      <c r="M29" s="242">
        <v>6.9</v>
      </c>
      <c r="N29" s="242">
        <v>6</v>
      </c>
      <c r="O29" s="243">
        <f t="shared" si="13"/>
        <v>6.1</v>
      </c>
      <c r="P29" s="261">
        <f t="shared" si="14"/>
        <v>0</v>
      </c>
      <c r="Q29" s="241"/>
      <c r="R29" s="227">
        <f t="shared" si="15"/>
        <v>0.3</v>
      </c>
      <c r="S29" s="24">
        <f t="shared" si="8"/>
        <v>0.34999999999999964</v>
      </c>
      <c r="T29" s="20">
        <f t="shared" si="9"/>
        <v>8</v>
      </c>
      <c r="U29" s="25">
        <f t="shared" si="10"/>
        <v>9</v>
      </c>
      <c r="W29" s="36" t="str">
        <f t="shared" si="16"/>
        <v>obruč</v>
      </c>
      <c r="X29" s="31">
        <f t="shared" si="17"/>
        <v>0.3</v>
      </c>
      <c r="Y29" s="31">
        <f t="shared" si="11"/>
        <v>0</v>
      </c>
      <c r="Z29" s="31">
        <f t="shared" si="18"/>
        <v>0</v>
      </c>
      <c r="AA29" s="31">
        <f t="shared" si="19"/>
        <v>0.3</v>
      </c>
      <c r="AB29" s="31">
        <f t="shared" si="20"/>
        <v>0.34999999999999964</v>
      </c>
    </row>
    <row r="30" spans="1:28" ht="24.95" customHeight="1">
      <c r="A30" s="33">
        <f>Seznam!B47</f>
        <v>9</v>
      </c>
      <c r="B30" s="260" t="str">
        <f>Seznam!C47</f>
        <v>Blažková Nikola</v>
      </c>
      <c r="C30" s="260">
        <f>Seznam!D47</f>
        <v>2008</v>
      </c>
      <c r="D30" s="260" t="str">
        <f>Seznam!E47</f>
        <v>RG Proactive Milevsko</v>
      </c>
      <c r="E30" s="260" t="str">
        <f>Seznam!F47</f>
        <v>CZE</v>
      </c>
      <c r="F30" s="214" t="s">
        <v>1495</v>
      </c>
      <c r="G30" s="222">
        <v>0.2</v>
      </c>
      <c r="H30" s="223">
        <v>0.8</v>
      </c>
      <c r="I30" s="224">
        <f t="shared" si="12"/>
        <v>1</v>
      </c>
      <c r="J30" s="239">
        <v>4</v>
      </c>
      <c r="K30" s="240">
        <v>5</v>
      </c>
      <c r="L30" s="241">
        <v>5.7</v>
      </c>
      <c r="M30" s="242">
        <v>5.9</v>
      </c>
      <c r="N30" s="242">
        <v>6.1</v>
      </c>
      <c r="O30" s="243">
        <f t="shared" si="13"/>
        <v>5.8</v>
      </c>
      <c r="P30" s="261">
        <f t="shared" si="14"/>
        <v>0.20000000000000018</v>
      </c>
      <c r="Q30" s="241">
        <v>0.3</v>
      </c>
      <c r="R30" s="227">
        <f t="shared" si="15"/>
        <v>0.90000000000000013</v>
      </c>
      <c r="S30" s="24">
        <f t="shared" si="8"/>
        <v>1.9000000000000001</v>
      </c>
      <c r="T30" s="20">
        <f t="shared" si="9"/>
        <v>7</v>
      </c>
      <c r="U30" s="25">
        <f t="shared" si="10"/>
        <v>7</v>
      </c>
      <c r="W30" s="36" t="str">
        <f t="shared" si="16"/>
        <v>obruč</v>
      </c>
      <c r="X30" s="31">
        <f t="shared" si="17"/>
        <v>1</v>
      </c>
      <c r="Y30" s="31">
        <f t="shared" si="11"/>
        <v>0.20000000000000018</v>
      </c>
      <c r="Z30" s="31">
        <f t="shared" si="18"/>
        <v>0.3</v>
      </c>
      <c r="AA30" s="31">
        <f t="shared" si="19"/>
        <v>0.90000000000000013</v>
      </c>
      <c r="AB30" s="31">
        <f t="shared" si="20"/>
        <v>1.9000000000000001</v>
      </c>
    </row>
    <row r="31" spans="1:28" ht="24.95" customHeight="1">
      <c r="A31" s="33">
        <f>Seznam!B48</f>
        <v>10</v>
      </c>
      <c r="B31" s="260" t="str">
        <f>Seznam!C48</f>
        <v>Říhová Karolína</v>
      </c>
      <c r="C31" s="260">
        <f>Seznam!D48</f>
        <v>2008</v>
      </c>
      <c r="D31" s="260" t="str">
        <f>Seznam!E48</f>
        <v xml:space="preserve">SKMG Máj České Budějovice </v>
      </c>
      <c r="E31" s="260" t="str">
        <f>Seznam!F48</f>
        <v>CZE</v>
      </c>
      <c r="F31" s="214" t="s">
        <v>1495</v>
      </c>
      <c r="G31" s="222">
        <v>1.7</v>
      </c>
      <c r="H31" s="223">
        <v>1.7</v>
      </c>
      <c r="I31" s="224">
        <f t="shared" si="12"/>
        <v>3.4</v>
      </c>
      <c r="J31" s="239">
        <v>2.1</v>
      </c>
      <c r="K31" s="240">
        <v>1.9</v>
      </c>
      <c r="L31" s="241">
        <v>3.2</v>
      </c>
      <c r="M31" s="242">
        <v>4.9000000000000004</v>
      </c>
      <c r="N31" s="242">
        <v>3</v>
      </c>
      <c r="O31" s="243">
        <f t="shared" si="13"/>
        <v>3.1</v>
      </c>
      <c r="P31" s="261">
        <f t="shared" si="14"/>
        <v>4.8000000000000007</v>
      </c>
      <c r="Q31" s="241"/>
      <c r="R31" s="227">
        <f t="shared" si="15"/>
        <v>8.2000000000000011</v>
      </c>
      <c r="S31" s="24">
        <f>R18+R31</f>
        <v>14.75</v>
      </c>
      <c r="T31" s="20">
        <f t="shared" si="9"/>
        <v>1</v>
      </c>
      <c r="U31" s="25">
        <f t="shared" si="10"/>
        <v>1</v>
      </c>
      <c r="W31" s="36" t="str">
        <f t="shared" si="16"/>
        <v>obruč</v>
      </c>
      <c r="X31" s="31">
        <f t="shared" si="17"/>
        <v>3.4</v>
      </c>
      <c r="Y31" s="31">
        <f t="shared" si="11"/>
        <v>4.8000000000000007</v>
      </c>
      <c r="Z31" s="31">
        <f t="shared" si="18"/>
        <v>0</v>
      </c>
      <c r="AA31" s="31">
        <f t="shared" si="19"/>
        <v>8.2000000000000011</v>
      </c>
      <c r="AB31" s="31">
        <f t="shared" si="20"/>
        <v>14.75</v>
      </c>
    </row>
  </sheetData>
  <mergeCells count="14">
    <mergeCell ref="U7:U8"/>
    <mergeCell ref="F7:F8"/>
    <mergeCell ref="T7:T8"/>
    <mergeCell ref="A7:A8"/>
    <mergeCell ref="B7:B8"/>
    <mergeCell ref="C7:C8"/>
    <mergeCell ref="D7:D8"/>
    <mergeCell ref="E7:E8"/>
    <mergeCell ref="T20:T21"/>
    <mergeCell ref="U20:U21"/>
    <mergeCell ref="A20:A21"/>
    <mergeCell ref="B20:B21"/>
    <mergeCell ref="E20:E21"/>
    <mergeCell ref="F20:F21"/>
  </mergeCells>
  <phoneticPr fontId="13" type="noConversion"/>
  <conditionalFormatting sqref="J22:N31 G22:H31 G9:H18 J9:N18">
    <cfRule type="cellIs" dxfId="27" priority="1" stopIfTrue="1" operator="equal">
      <formula>0</formula>
    </cfRule>
  </conditionalFormatting>
  <conditionalFormatting sqref="I22:I31 I9:I18">
    <cfRule type="cellIs" dxfId="26" priority="2" stopIfTrue="1" operator="equal">
      <formula>0</formula>
    </cfRule>
    <cfRule type="cellIs" dxfId="25" priority="3" stopIfTrue="1" operator="greaterThan">
      <formula>-100</formula>
    </cfRule>
  </conditionalFormatting>
  <conditionalFormatting sqref="O21:O31 O8:O18">
    <cfRule type="cellIs" dxfId="2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opLeftCell="B7" workbookViewId="0">
      <selection activeCell="O21" sqref="O21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_kat6</f>
        <v>6.kategorie - Naděje starší, ročník 2006 - 2007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Kat6S1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>
      <c r="A9" s="33">
        <f>Seznam!B49</f>
        <v>1</v>
      </c>
      <c r="B9" s="260" t="str">
        <f>Seznam!C49</f>
        <v>Hadačová Vanda</v>
      </c>
      <c r="C9" s="260">
        <f>Seznam!D49</f>
        <v>2007</v>
      </c>
      <c r="D9" s="260" t="str">
        <f>Seznam!E49</f>
        <v xml:space="preserve">SKMG Máj České Budějovice </v>
      </c>
      <c r="E9" s="260" t="str">
        <f>Seznam!F49</f>
        <v>CZE</v>
      </c>
      <c r="F9" s="9" t="s">
        <v>1497</v>
      </c>
      <c r="G9" s="222">
        <v>1.5</v>
      </c>
      <c r="H9" s="223">
        <v>1.6</v>
      </c>
      <c r="I9" s="224">
        <f t="shared" ref="I9:I11" si="0">G9+H9</f>
        <v>3.1</v>
      </c>
      <c r="J9" s="239">
        <v>3.1</v>
      </c>
      <c r="K9" s="240">
        <v>4.5999999999999996</v>
      </c>
      <c r="L9" s="241">
        <v>4.5999999999999996</v>
      </c>
      <c r="M9" s="242">
        <v>5.4</v>
      </c>
      <c r="N9" s="242">
        <v>5.4</v>
      </c>
      <c r="O9" s="243">
        <f t="shared" ref="O9:O11" si="1">IF($O$2=2,TRUNC(SUM(K9:L9)/2*1000)/1000,IF($O$2=3,TRUNC(SUM(K9:M9)/3*1000)/1000,IF($O$2=4,TRUNC(MEDIAN(K9:N9)*1000)/1000,"???")))</f>
        <v>5</v>
      </c>
      <c r="P9" s="247">
        <f t="shared" ref="P9:P11" si="2">IF(AND(J9=0,O9=0),0,IF(($Q$2-J9-O9)&lt;0,0,$Q$2-J9-O9))</f>
        <v>1.9000000000000004</v>
      </c>
      <c r="Q9" s="241"/>
      <c r="R9" s="227">
        <f t="shared" ref="R9:R11" si="3">I9+P9-Q9</f>
        <v>5</v>
      </c>
      <c r="S9" s="24" t="s">
        <v>200</v>
      </c>
      <c r="T9" s="20">
        <f>RANK(R9,$R$9:$R$11)</f>
        <v>3</v>
      </c>
      <c r="U9" s="264" t="s">
        <v>200</v>
      </c>
      <c r="W9" s="36" t="str">
        <f t="shared" ref="W9:W11" si="4">F9</f>
        <v>míč</v>
      </c>
      <c r="X9" s="31">
        <f t="shared" ref="X9:X11" si="5">I9</f>
        <v>3.1</v>
      </c>
      <c r="Y9" s="31">
        <f t="shared" ref="Y9:Y11" si="6">P9</f>
        <v>1.9000000000000004</v>
      </c>
      <c r="Z9" s="31">
        <f t="shared" ref="Z9:Z11" si="7">Q9</f>
        <v>0</v>
      </c>
      <c r="AA9" s="31">
        <f t="shared" ref="AA9:AA11" si="8">R9</f>
        <v>5</v>
      </c>
    </row>
    <row r="10" spans="1:28" ht="24.95" customHeight="1">
      <c r="A10" s="33">
        <f>Seznam!B50</f>
        <v>2</v>
      </c>
      <c r="B10" s="260" t="str">
        <f>Seznam!C50</f>
        <v>Bendová Barbora</v>
      </c>
      <c r="C10" s="260">
        <f>Seznam!D50</f>
        <v>2007</v>
      </c>
      <c r="D10" s="260" t="str">
        <f>Seznam!E50</f>
        <v>GSK Tábor</v>
      </c>
      <c r="E10" s="260" t="str">
        <f>Seznam!F50</f>
        <v>CZE</v>
      </c>
      <c r="F10" s="9" t="s">
        <v>1495</v>
      </c>
      <c r="G10" s="222">
        <v>2.1</v>
      </c>
      <c r="H10" s="223">
        <v>1.2</v>
      </c>
      <c r="I10" s="224">
        <f t="shared" si="0"/>
        <v>3.3</v>
      </c>
      <c r="J10" s="239">
        <v>3.1</v>
      </c>
      <c r="K10" s="240">
        <v>3.4</v>
      </c>
      <c r="L10" s="241">
        <v>4.5</v>
      </c>
      <c r="M10" s="242">
        <v>4.9000000000000004</v>
      </c>
      <c r="N10" s="242">
        <v>4.4000000000000004</v>
      </c>
      <c r="O10" s="243">
        <f t="shared" si="1"/>
        <v>4.45</v>
      </c>
      <c r="P10" s="247">
        <f t="shared" si="2"/>
        <v>2.4500000000000002</v>
      </c>
      <c r="Q10" s="241"/>
      <c r="R10" s="227">
        <f t="shared" si="3"/>
        <v>5.75</v>
      </c>
      <c r="S10" s="24" t="s">
        <v>200</v>
      </c>
      <c r="T10" s="20">
        <f>RANK(R10,$R$9:$R$11)</f>
        <v>2</v>
      </c>
      <c r="U10" s="264" t="s">
        <v>200</v>
      </c>
      <c r="W10" s="36" t="str">
        <f t="shared" si="4"/>
        <v>obruč</v>
      </c>
      <c r="X10" s="31">
        <f t="shared" si="5"/>
        <v>3.3</v>
      </c>
      <c r="Y10" s="31">
        <f t="shared" si="6"/>
        <v>2.4500000000000002</v>
      </c>
      <c r="Z10" s="31">
        <f t="shared" si="7"/>
        <v>0</v>
      </c>
      <c r="AA10" s="31">
        <f t="shared" si="8"/>
        <v>5.75</v>
      </c>
    </row>
    <row r="11" spans="1:28" ht="24.95" customHeight="1">
      <c r="A11" s="172">
        <f>Seznam!B51</f>
        <v>4</v>
      </c>
      <c r="B11" s="306" t="str">
        <f>Seznam!C51</f>
        <v>Petříková Valentýna</v>
      </c>
      <c r="C11" s="306">
        <f>Seznam!D51</f>
        <v>2007</v>
      </c>
      <c r="D11" s="306" t="str">
        <f>Seznam!E51</f>
        <v>TJ Sokol Bernartice</v>
      </c>
      <c r="E11" s="306" t="str">
        <f>Seznam!F51</f>
        <v>CZE</v>
      </c>
      <c r="F11" s="9" t="s">
        <v>1497</v>
      </c>
      <c r="G11" s="222">
        <v>1.7</v>
      </c>
      <c r="H11" s="223">
        <v>1.4</v>
      </c>
      <c r="I11" s="224">
        <f t="shared" si="0"/>
        <v>3.0999999999999996</v>
      </c>
      <c r="J11" s="239">
        <v>2.2999999999999998</v>
      </c>
      <c r="K11" s="240">
        <v>2.2000000000000002</v>
      </c>
      <c r="L11" s="241">
        <v>2.5</v>
      </c>
      <c r="M11" s="242">
        <v>4.9000000000000004</v>
      </c>
      <c r="N11" s="242">
        <v>4.2</v>
      </c>
      <c r="O11" s="243">
        <f t="shared" si="1"/>
        <v>3.35</v>
      </c>
      <c r="P11" s="247">
        <f t="shared" si="2"/>
        <v>4.3499999999999996</v>
      </c>
      <c r="Q11" s="241"/>
      <c r="R11" s="227">
        <f t="shared" si="3"/>
        <v>7.4499999999999993</v>
      </c>
      <c r="S11" s="24" t="s">
        <v>200</v>
      </c>
      <c r="T11" s="20">
        <f>RANK(R11,$R$9:$R$11)</f>
        <v>1</v>
      </c>
      <c r="U11" s="264" t="s">
        <v>200</v>
      </c>
      <c r="W11" s="36" t="str">
        <f t="shared" si="4"/>
        <v>míč</v>
      </c>
      <c r="X11" s="31">
        <f t="shared" si="5"/>
        <v>3.0999999999999996</v>
      </c>
      <c r="Y11" s="31">
        <f t="shared" si="6"/>
        <v>4.3499999999999996</v>
      </c>
      <c r="Z11" s="31">
        <f t="shared" si="7"/>
        <v>0</v>
      </c>
      <c r="AA11" s="31">
        <f t="shared" si="8"/>
        <v>7.4499999999999993</v>
      </c>
    </row>
    <row r="12" spans="1:28" s="176" customFormat="1" ht="75" customHeight="1" thickBot="1">
      <c r="C12" s="178"/>
      <c r="F12" s="177"/>
      <c r="G12" s="179"/>
      <c r="H12" s="179"/>
      <c r="I12" s="179"/>
      <c r="J12" s="179"/>
      <c r="K12" s="180"/>
      <c r="L12" s="198"/>
      <c r="M12" s="198"/>
      <c r="N12" s="198"/>
      <c r="O12" s="198"/>
      <c r="P12" s="198"/>
      <c r="Q12" s="180"/>
    </row>
    <row r="13" spans="1:28" ht="16.5" customHeight="1">
      <c r="A13" s="510" t="s">
        <v>0</v>
      </c>
      <c r="B13" s="512" t="s">
        <v>1</v>
      </c>
      <c r="C13" s="514" t="s">
        <v>2</v>
      </c>
      <c r="D13" s="512" t="s">
        <v>3</v>
      </c>
      <c r="E13" s="516" t="s">
        <v>4</v>
      </c>
      <c r="F13" s="516" t="s">
        <v>191</v>
      </c>
      <c r="G13" s="248" t="str">
        <f>Kat6S2</f>
        <v>sestava s libovolným náčiním</v>
      </c>
      <c r="H13" s="24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50"/>
      <c r="T13" s="508" t="s">
        <v>12</v>
      </c>
      <c r="U13" s="508" t="s">
        <v>1301</v>
      </c>
    </row>
    <row r="14" spans="1:28" ht="16.5" customHeight="1" thickBot="1">
      <c r="A14" s="511">
        <v>0</v>
      </c>
      <c r="B14" s="513">
        <v>0</v>
      </c>
      <c r="C14" s="515">
        <v>0</v>
      </c>
      <c r="D14" s="513">
        <v>0</v>
      </c>
      <c r="E14" s="517">
        <v>0</v>
      </c>
      <c r="F14" s="517">
        <v>0</v>
      </c>
      <c r="G14" s="246" t="s">
        <v>1257</v>
      </c>
      <c r="H14" s="244" t="s">
        <v>1262</v>
      </c>
      <c r="I14" s="245" t="s">
        <v>8</v>
      </c>
      <c r="J14" s="18" t="s">
        <v>1258</v>
      </c>
      <c r="K14" s="18" t="s">
        <v>9</v>
      </c>
      <c r="L14" s="18" t="s">
        <v>10</v>
      </c>
      <c r="M14" s="18" t="s">
        <v>1259</v>
      </c>
      <c r="N14" s="18" t="s">
        <v>1260</v>
      </c>
      <c r="O14" s="245" t="s">
        <v>1261</v>
      </c>
      <c r="P14" s="18" t="s">
        <v>11</v>
      </c>
      <c r="Q14" s="251" t="s">
        <v>5</v>
      </c>
      <c r="R14" s="245" t="s">
        <v>6</v>
      </c>
      <c r="S14" s="252" t="s">
        <v>13</v>
      </c>
      <c r="T14" s="509"/>
      <c r="U14" s="509"/>
      <c r="W14" s="35" t="s">
        <v>192</v>
      </c>
      <c r="X14" s="35" t="s">
        <v>8</v>
      </c>
      <c r="Y14" s="35" t="s">
        <v>11</v>
      </c>
      <c r="Z14" s="35" t="s">
        <v>193</v>
      </c>
      <c r="AA14" s="35" t="s">
        <v>13</v>
      </c>
      <c r="AB14" s="35" t="s">
        <v>6</v>
      </c>
    </row>
    <row r="15" spans="1:28" ht="24.95" customHeight="1">
      <c r="A15" s="33">
        <f>Seznam!B49</f>
        <v>1</v>
      </c>
      <c r="B15" s="260" t="str">
        <f>Seznam!C49</f>
        <v>Hadačová Vanda</v>
      </c>
      <c r="C15" s="260">
        <f>Seznam!D49</f>
        <v>2007</v>
      </c>
      <c r="D15" s="260" t="str">
        <f>Seznam!E49</f>
        <v xml:space="preserve">SKMG Máj České Budějovice </v>
      </c>
      <c r="E15" s="260" t="str">
        <f>Seznam!F49</f>
        <v>CZE</v>
      </c>
      <c r="F15" s="214" t="s">
        <v>1498</v>
      </c>
      <c r="G15" s="222">
        <v>0.9</v>
      </c>
      <c r="H15" s="223">
        <v>1.1000000000000001</v>
      </c>
      <c r="I15" s="224">
        <f t="shared" ref="I15:I17" si="9">G15+H15</f>
        <v>2</v>
      </c>
      <c r="J15" s="239">
        <v>3.2</v>
      </c>
      <c r="K15" s="240">
        <v>4.5999999999999996</v>
      </c>
      <c r="L15" s="241">
        <v>4.7</v>
      </c>
      <c r="M15" s="242">
        <v>4.7</v>
      </c>
      <c r="N15" s="242">
        <v>6.5</v>
      </c>
      <c r="O15" s="243">
        <f t="shared" ref="O15:O17" si="10">IF($O$2=2,TRUNC(SUM(K15:L15)/2*1000)/1000,IF($O$2=3,TRUNC(SUM(K15:M15)/3*1000)/1000,IF($O$2=4,TRUNC(MEDIAN(K15:N15)*1000)/1000,"???")))</f>
        <v>4.7</v>
      </c>
      <c r="P15" s="247">
        <f t="shared" ref="P15:P17" si="11">IF(AND(J15=0,O15=0),0,IF(($Q$2-J15-O15)&lt;0,0,$Q$2-J15-O15))</f>
        <v>2.0999999999999996</v>
      </c>
      <c r="Q15" s="241"/>
      <c r="R15" s="227">
        <f t="shared" ref="R15:R17" si="12">I15+P15-Q15</f>
        <v>4.0999999999999996</v>
      </c>
      <c r="S15" s="24">
        <f>R9+R15</f>
        <v>9.1</v>
      </c>
      <c r="T15" s="20">
        <f>RANK(R15,$R$15:$R$17)</f>
        <v>2</v>
      </c>
      <c r="U15" s="25">
        <f>RANK(S15,$S$15:$S$17)</f>
        <v>2</v>
      </c>
      <c r="W15" s="36" t="str">
        <f t="shared" ref="W15:W17" si="13">F15</f>
        <v>stuha</v>
      </c>
      <c r="X15" s="31">
        <f t="shared" ref="X15:X17" si="14">I15</f>
        <v>2</v>
      </c>
      <c r="Y15" s="31">
        <f t="shared" ref="Y15:Y17" si="15">P15</f>
        <v>2.0999999999999996</v>
      </c>
      <c r="Z15" s="31">
        <f t="shared" ref="Z15:Z17" si="16">Q15</f>
        <v>0</v>
      </c>
      <c r="AA15" s="31">
        <f t="shared" ref="AA15:AA17" si="17">R15</f>
        <v>4.0999999999999996</v>
      </c>
      <c r="AB15" s="31">
        <f t="shared" ref="AB15:AB17" si="18">S15</f>
        <v>9.1</v>
      </c>
    </row>
    <row r="16" spans="1:28" ht="24.95" customHeight="1">
      <c r="A16" s="33">
        <f>Seznam!B50</f>
        <v>2</v>
      </c>
      <c r="B16" s="260" t="str">
        <f>Seznam!C50</f>
        <v>Bendová Barbora</v>
      </c>
      <c r="C16" s="260">
        <f>Seznam!D50</f>
        <v>2007</v>
      </c>
      <c r="D16" s="260" t="str">
        <f>Seznam!E50</f>
        <v>GSK Tábor</v>
      </c>
      <c r="E16" s="260" t="str">
        <f>Seznam!F50</f>
        <v>CZE</v>
      </c>
      <c r="F16" s="214" t="s">
        <v>1498</v>
      </c>
      <c r="G16" s="222">
        <v>0.4</v>
      </c>
      <c r="H16" s="223">
        <v>0.6</v>
      </c>
      <c r="I16" s="224">
        <f t="shared" si="9"/>
        <v>1</v>
      </c>
      <c r="J16" s="239">
        <v>3</v>
      </c>
      <c r="K16" s="240">
        <v>6.6</v>
      </c>
      <c r="L16" s="241">
        <v>5.8</v>
      </c>
      <c r="M16" s="242">
        <v>5.9</v>
      </c>
      <c r="N16" s="242">
        <v>5.4</v>
      </c>
      <c r="O16" s="243">
        <f t="shared" si="10"/>
        <v>5.85</v>
      </c>
      <c r="P16" s="247">
        <f t="shared" si="11"/>
        <v>1.1500000000000004</v>
      </c>
      <c r="Q16" s="241"/>
      <c r="R16" s="227">
        <f t="shared" si="12"/>
        <v>2.1500000000000004</v>
      </c>
      <c r="S16" s="24">
        <f>R10+R16</f>
        <v>7.9</v>
      </c>
      <c r="T16" s="20">
        <f>RANK(R16,$R$15:$R$17)</f>
        <v>3</v>
      </c>
      <c r="U16" s="25">
        <f>RANK(S16,$S$15:$S$17)</f>
        <v>3</v>
      </c>
      <c r="W16" s="36" t="str">
        <f t="shared" si="13"/>
        <v>stuha</v>
      </c>
      <c r="X16" s="31">
        <f t="shared" si="14"/>
        <v>1</v>
      </c>
      <c r="Y16" s="31">
        <f t="shared" si="15"/>
        <v>1.1500000000000004</v>
      </c>
      <c r="Z16" s="31">
        <f t="shared" si="16"/>
        <v>0</v>
      </c>
      <c r="AA16" s="31">
        <f t="shared" si="17"/>
        <v>2.1500000000000004</v>
      </c>
      <c r="AB16" s="31">
        <f t="shared" si="18"/>
        <v>7.9</v>
      </c>
    </row>
    <row r="17" spans="1:28" ht="24.95" customHeight="1">
      <c r="A17" s="33">
        <f>Seznam!B51</f>
        <v>4</v>
      </c>
      <c r="B17" s="260" t="str">
        <f>Seznam!C51</f>
        <v>Petříková Valentýna</v>
      </c>
      <c r="C17" s="260">
        <f>Seznam!D51</f>
        <v>2007</v>
      </c>
      <c r="D17" s="260" t="str">
        <f>Seznam!E51</f>
        <v>TJ Sokol Bernartice</v>
      </c>
      <c r="E17" s="260" t="str">
        <f>Seznam!F51</f>
        <v>CZE</v>
      </c>
      <c r="F17" s="214" t="s">
        <v>1496</v>
      </c>
      <c r="G17" s="222">
        <v>1.6</v>
      </c>
      <c r="H17" s="223">
        <v>1.6</v>
      </c>
      <c r="I17" s="224">
        <f t="shared" si="9"/>
        <v>3.2</v>
      </c>
      <c r="J17" s="239">
        <v>3</v>
      </c>
      <c r="K17" s="240">
        <v>1.6</v>
      </c>
      <c r="L17" s="241">
        <v>2.2999999999999998</v>
      </c>
      <c r="M17" s="242">
        <v>4.5999999999999996</v>
      </c>
      <c r="N17" s="242">
        <v>3.3</v>
      </c>
      <c r="O17" s="243">
        <f t="shared" si="10"/>
        <v>2.8</v>
      </c>
      <c r="P17" s="247">
        <f t="shared" si="11"/>
        <v>4.2</v>
      </c>
      <c r="Q17" s="241"/>
      <c r="R17" s="227">
        <f t="shared" si="12"/>
        <v>7.4</v>
      </c>
      <c r="S17" s="24">
        <f>R11+R17</f>
        <v>14.85</v>
      </c>
      <c r="T17" s="20">
        <f>RANK(R17,$R$15:$R$17)</f>
        <v>1</v>
      </c>
      <c r="U17" s="25">
        <f>RANK(S17,$S$15:$S$17)</f>
        <v>1</v>
      </c>
      <c r="W17" s="36" t="str">
        <f t="shared" si="13"/>
        <v>kužele</v>
      </c>
      <c r="X17" s="31">
        <f t="shared" si="14"/>
        <v>3.2</v>
      </c>
      <c r="Y17" s="31">
        <f t="shared" si="15"/>
        <v>4.2</v>
      </c>
      <c r="Z17" s="31">
        <f t="shared" si="16"/>
        <v>0</v>
      </c>
      <c r="AA17" s="31">
        <f t="shared" si="17"/>
        <v>7.4</v>
      </c>
      <c r="AB17" s="31">
        <f t="shared" si="18"/>
        <v>14.85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phoneticPr fontId="13" type="noConversion"/>
  <conditionalFormatting sqref="G15:H17 J15:N17 G9:H11 J9:N11">
    <cfRule type="cellIs" dxfId="23" priority="1" stopIfTrue="1" operator="equal">
      <formula>0</formula>
    </cfRule>
  </conditionalFormatting>
  <conditionalFormatting sqref="I15:I17 I9:I11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15:O17 O9:O11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A16" workbookViewId="0">
      <selection activeCell="W17" sqref="W17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_kat7</f>
        <v>7.kategorie - Kadetky mladší, ročník 2006 - 2007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Kat7S1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Seznam!B52</f>
        <v>1</v>
      </c>
      <c r="B9" s="260" t="str">
        <f>Seznam!C52</f>
        <v>Němcová Aneta</v>
      </c>
      <c r="C9" s="260">
        <f>Seznam!D52</f>
        <v>2006</v>
      </c>
      <c r="D9" s="260" t="str">
        <f>Seznam!E52</f>
        <v>MG TJ Jiskra Humpolec</v>
      </c>
      <c r="E9" s="260" t="str">
        <f>Seznam!F52</f>
        <v>CZE</v>
      </c>
      <c r="F9" s="9" t="s">
        <v>1494</v>
      </c>
      <c r="G9" s="222">
        <v>0.7</v>
      </c>
      <c r="H9" s="223">
        <v>0.8</v>
      </c>
      <c r="I9" s="224">
        <f>G9+H9</f>
        <v>1.5</v>
      </c>
      <c r="J9" s="239">
        <v>3.3</v>
      </c>
      <c r="K9" s="240">
        <v>4</v>
      </c>
      <c r="L9" s="241">
        <v>3.8</v>
      </c>
      <c r="M9" s="242">
        <v>5.2</v>
      </c>
      <c r="N9" s="242">
        <v>4.4000000000000004</v>
      </c>
      <c r="O9" s="243">
        <f>IF($O$2=2,TRUNC(SUM(K9:L9)/2*1000)/1000,IF($O$2=3,TRUNC(SUM(K9:M9)/3*1000)/1000,IF($O$2=4,TRUNC(MEDIAN(K9:N9)*1000)/1000,"???")))</f>
        <v>4.2</v>
      </c>
      <c r="P9" s="247">
        <f>IF(AND(J9=0,O9=0),0,IF(($Q$2-J9-O9)&lt;0,0,$Q$2-J9-O9))</f>
        <v>2.5</v>
      </c>
      <c r="Q9" s="241"/>
      <c r="R9" s="227">
        <f>I9+P9-Q9</f>
        <v>4</v>
      </c>
      <c r="S9" s="24" t="s">
        <v>200</v>
      </c>
      <c r="T9" s="20">
        <f>RANK(R9,$R$9:$R$16)</f>
        <v>5</v>
      </c>
      <c r="U9" s="264" t="s">
        <v>200</v>
      </c>
      <c r="W9" s="36" t="str">
        <f>F9</f>
        <v>švih</v>
      </c>
      <c r="X9" s="31">
        <f>I9</f>
        <v>1.5</v>
      </c>
      <c r="Y9" s="31">
        <f t="shared" ref="Y9:AA16" si="0">P9</f>
        <v>2.5</v>
      </c>
      <c r="Z9" s="31">
        <f t="shared" si="0"/>
        <v>0</v>
      </c>
      <c r="AA9" s="31">
        <f t="shared" si="0"/>
        <v>4</v>
      </c>
    </row>
    <row r="10" spans="1:27" ht="24.95" customHeight="1">
      <c r="A10" s="33">
        <f>Seznam!B53</f>
        <v>2</v>
      </c>
      <c r="B10" s="260" t="str">
        <f>Seznam!C53</f>
        <v>Deimová Anna</v>
      </c>
      <c r="C10" s="260">
        <f>Seznam!D53</f>
        <v>2007</v>
      </c>
      <c r="D10" s="260" t="str">
        <f>Seznam!E53</f>
        <v>GSK Tábor</v>
      </c>
      <c r="E10" s="260" t="str">
        <f>Seznam!F53</f>
        <v>CZE</v>
      </c>
      <c r="F10" s="9" t="s">
        <v>1494</v>
      </c>
      <c r="G10" s="222">
        <v>0.3</v>
      </c>
      <c r="H10" s="223">
        <v>0.8</v>
      </c>
      <c r="I10" s="224">
        <f t="shared" ref="I10:I16" si="1">G10+H10</f>
        <v>1.1000000000000001</v>
      </c>
      <c r="J10" s="239">
        <v>2.8</v>
      </c>
      <c r="K10" s="240">
        <v>3.7</v>
      </c>
      <c r="L10" s="241">
        <v>2</v>
      </c>
      <c r="M10" s="242">
        <v>5.6</v>
      </c>
      <c r="N10" s="242">
        <v>4.5999999999999996</v>
      </c>
      <c r="O10" s="243">
        <f t="shared" ref="O10:O16" si="2">IF($O$2=2,TRUNC(SUM(K10:L10)/2*1000)/1000,IF($O$2=3,TRUNC(SUM(K10:M10)/3*1000)/1000,IF($O$2=4,TRUNC(MEDIAN(K10:N10)*1000)/1000,"???")))</f>
        <v>4.1500000000000004</v>
      </c>
      <c r="P10" s="247">
        <f t="shared" ref="P10:P16" si="3">IF(AND(J10=0,O10=0),0,IF(($Q$2-J10-O10)&lt;0,0,$Q$2-J10-O10))</f>
        <v>3.05</v>
      </c>
      <c r="Q10" s="241"/>
      <c r="R10" s="227">
        <f t="shared" ref="R10:R16" si="4">I10+P10-Q10</f>
        <v>4.1500000000000004</v>
      </c>
      <c r="S10" s="24"/>
      <c r="T10" s="20"/>
      <c r="U10" s="264"/>
      <c r="W10" s="36" t="str">
        <f t="shared" ref="W10:W16" si="5">F10</f>
        <v>švih</v>
      </c>
      <c r="X10" s="31">
        <f t="shared" ref="X10:X15" si="6">I10</f>
        <v>1.1000000000000001</v>
      </c>
      <c r="Y10" s="31">
        <f t="shared" si="0"/>
        <v>3.05</v>
      </c>
      <c r="Z10" s="31">
        <f t="shared" si="0"/>
        <v>0</v>
      </c>
      <c r="AA10" s="31">
        <f t="shared" si="0"/>
        <v>4.1500000000000004</v>
      </c>
    </row>
    <row r="11" spans="1:27" ht="24.95" customHeight="1">
      <c r="A11" s="33">
        <f>Seznam!B54</f>
        <v>3</v>
      </c>
      <c r="B11" s="260" t="str">
        <f>Seznam!C54</f>
        <v>Benešová Tereza</v>
      </c>
      <c r="C11" s="260">
        <f>Seznam!D54</f>
        <v>2007</v>
      </c>
      <c r="D11" s="260" t="str">
        <f>Seznam!E54</f>
        <v>MG TJ Jiskra Humpolec</v>
      </c>
      <c r="E11" s="260" t="str">
        <f>Seznam!F54</f>
        <v>CZE</v>
      </c>
      <c r="F11" s="9" t="s">
        <v>1494</v>
      </c>
      <c r="G11" s="222">
        <v>0.7</v>
      </c>
      <c r="H11" s="223">
        <v>0.6</v>
      </c>
      <c r="I11" s="224">
        <f t="shared" si="1"/>
        <v>1.2999999999999998</v>
      </c>
      <c r="J11" s="239">
        <v>3.8</v>
      </c>
      <c r="K11" s="240">
        <v>4</v>
      </c>
      <c r="L11" s="241">
        <v>4.8</v>
      </c>
      <c r="M11" s="242">
        <v>5.5</v>
      </c>
      <c r="N11" s="242">
        <v>5.8</v>
      </c>
      <c r="O11" s="243">
        <f t="shared" si="2"/>
        <v>5.15</v>
      </c>
      <c r="P11" s="247">
        <f t="shared" si="3"/>
        <v>1.0499999999999998</v>
      </c>
      <c r="Q11" s="241"/>
      <c r="R11" s="227">
        <f t="shared" si="4"/>
        <v>2.3499999999999996</v>
      </c>
      <c r="S11" s="24"/>
      <c r="T11" s="20"/>
      <c r="U11" s="264"/>
      <c r="W11" s="36" t="str">
        <f t="shared" si="5"/>
        <v>švih</v>
      </c>
      <c r="X11" s="31">
        <f t="shared" si="6"/>
        <v>1.2999999999999998</v>
      </c>
      <c r="Y11" s="31">
        <f t="shared" si="0"/>
        <v>1.0499999999999998</v>
      </c>
      <c r="Z11" s="31">
        <f t="shared" si="0"/>
        <v>0</v>
      </c>
      <c r="AA11" s="31">
        <f t="shared" si="0"/>
        <v>2.3499999999999996</v>
      </c>
    </row>
    <row r="12" spans="1:27" ht="24.95" customHeight="1">
      <c r="A12" s="33">
        <f>Seznam!B55</f>
        <v>4</v>
      </c>
      <c r="B12" s="260" t="str">
        <f>Seznam!C55</f>
        <v>Machalová Eliška</v>
      </c>
      <c r="C12" s="260">
        <f>Seznam!D55</f>
        <v>2006</v>
      </c>
      <c r="D12" s="260" t="str">
        <f>Seznam!E55</f>
        <v>RG Proactive Milevsko</v>
      </c>
      <c r="E12" s="260" t="str">
        <f>Seznam!F55</f>
        <v>CZE</v>
      </c>
      <c r="F12" s="9" t="s">
        <v>1495</v>
      </c>
      <c r="G12" s="222">
        <v>0.9</v>
      </c>
      <c r="H12" s="223">
        <v>1.7</v>
      </c>
      <c r="I12" s="224">
        <f t="shared" si="1"/>
        <v>2.6</v>
      </c>
      <c r="J12" s="239">
        <v>2.8</v>
      </c>
      <c r="K12" s="240">
        <v>3.7</v>
      </c>
      <c r="L12" s="241">
        <v>4.5</v>
      </c>
      <c r="M12" s="242">
        <v>4.2</v>
      </c>
      <c r="N12" s="242">
        <v>3.5</v>
      </c>
      <c r="O12" s="243">
        <f t="shared" si="2"/>
        <v>3.95</v>
      </c>
      <c r="P12" s="247">
        <f t="shared" si="3"/>
        <v>3.25</v>
      </c>
      <c r="Q12" s="241"/>
      <c r="R12" s="227">
        <f t="shared" si="4"/>
        <v>5.85</v>
      </c>
      <c r="S12" s="24"/>
      <c r="T12" s="20"/>
      <c r="U12" s="264"/>
      <c r="W12" s="36" t="str">
        <f t="shared" si="5"/>
        <v>obruč</v>
      </c>
      <c r="X12" s="31">
        <f t="shared" si="6"/>
        <v>2.6</v>
      </c>
      <c r="Y12" s="31">
        <f t="shared" si="0"/>
        <v>3.25</v>
      </c>
      <c r="Z12" s="31">
        <f t="shared" si="0"/>
        <v>0</v>
      </c>
      <c r="AA12" s="31">
        <f t="shared" si="0"/>
        <v>5.85</v>
      </c>
    </row>
    <row r="13" spans="1:27" ht="24.95" customHeight="1">
      <c r="A13" s="33">
        <f>Seznam!B56</f>
        <v>5</v>
      </c>
      <c r="B13" s="260" t="str">
        <f>Seznam!C56</f>
        <v>Čechová Martina</v>
      </c>
      <c r="C13" s="260">
        <f>Seznam!D56</f>
        <v>2007</v>
      </c>
      <c r="D13" s="260" t="str">
        <f>Seznam!E56</f>
        <v>MG TJ Jiskra Humpolec</v>
      </c>
      <c r="E13" s="260" t="str">
        <f>Seznam!F56</f>
        <v>CZE</v>
      </c>
      <c r="F13" s="9" t="s">
        <v>1494</v>
      </c>
      <c r="G13" s="222">
        <v>0.6</v>
      </c>
      <c r="H13" s="223">
        <v>0.2</v>
      </c>
      <c r="I13" s="224">
        <f t="shared" si="1"/>
        <v>0.8</v>
      </c>
      <c r="J13" s="239">
        <v>3.7</v>
      </c>
      <c r="K13" s="240">
        <v>3.5</v>
      </c>
      <c r="L13" s="241">
        <v>4.7</v>
      </c>
      <c r="M13" s="242">
        <v>5.9</v>
      </c>
      <c r="N13" s="242">
        <v>4.2</v>
      </c>
      <c r="O13" s="243">
        <f t="shared" si="2"/>
        <v>4.45</v>
      </c>
      <c r="P13" s="247">
        <f t="shared" si="3"/>
        <v>1.8499999999999996</v>
      </c>
      <c r="Q13" s="241"/>
      <c r="R13" s="227">
        <f t="shared" si="4"/>
        <v>2.6499999999999995</v>
      </c>
      <c r="S13" s="24"/>
      <c r="T13" s="20"/>
      <c r="U13" s="264"/>
      <c r="W13" s="36" t="str">
        <f t="shared" si="5"/>
        <v>švih</v>
      </c>
      <c r="X13" s="31">
        <f t="shared" si="6"/>
        <v>0.8</v>
      </c>
      <c r="Y13" s="31">
        <f t="shared" si="0"/>
        <v>1.8499999999999996</v>
      </c>
      <c r="Z13" s="31">
        <f t="shared" si="0"/>
        <v>0</v>
      </c>
      <c r="AA13" s="31">
        <f t="shared" si="0"/>
        <v>2.6499999999999995</v>
      </c>
    </row>
    <row r="14" spans="1:27" ht="24.95" customHeight="1">
      <c r="A14" s="33">
        <f>Seznam!B57</f>
        <v>6</v>
      </c>
      <c r="B14" s="260" t="str">
        <f>Seznam!C57</f>
        <v>Šimáková Veronika</v>
      </c>
      <c r="C14" s="260">
        <f>Seznam!D57</f>
        <v>2007</v>
      </c>
      <c r="D14" s="260" t="str">
        <f>Seznam!E57</f>
        <v>RG Proactive Milevsko</v>
      </c>
      <c r="E14" s="260" t="str">
        <f>Seznam!F57</f>
        <v>CZE</v>
      </c>
      <c r="F14" s="9" t="s">
        <v>1494</v>
      </c>
      <c r="G14" s="222">
        <v>1.7</v>
      </c>
      <c r="H14" s="223">
        <v>2.2000000000000002</v>
      </c>
      <c r="I14" s="224">
        <f t="shared" si="1"/>
        <v>3.9000000000000004</v>
      </c>
      <c r="J14" s="239">
        <v>2</v>
      </c>
      <c r="K14" s="240">
        <v>2.6</v>
      </c>
      <c r="L14" s="241">
        <v>4.5999999999999996</v>
      </c>
      <c r="M14" s="242">
        <v>2.9</v>
      </c>
      <c r="N14" s="242">
        <v>3.4</v>
      </c>
      <c r="O14" s="243">
        <f t="shared" si="2"/>
        <v>3.15</v>
      </c>
      <c r="P14" s="247">
        <f t="shared" si="3"/>
        <v>4.8499999999999996</v>
      </c>
      <c r="Q14" s="241"/>
      <c r="R14" s="227">
        <f t="shared" si="4"/>
        <v>8.75</v>
      </c>
      <c r="S14" s="24" t="s">
        <v>200</v>
      </c>
      <c r="T14" s="20">
        <f>RANK(R14,$R$9:$R$16)</f>
        <v>1</v>
      </c>
      <c r="U14" s="264" t="s">
        <v>200</v>
      </c>
      <c r="W14" s="36" t="str">
        <f t="shared" si="5"/>
        <v>švih</v>
      </c>
      <c r="X14" s="31">
        <f t="shared" si="6"/>
        <v>3.9000000000000004</v>
      </c>
      <c r="Y14" s="31">
        <f t="shared" si="0"/>
        <v>4.8499999999999996</v>
      </c>
      <c r="Z14" s="31">
        <f t="shared" si="0"/>
        <v>0</v>
      </c>
      <c r="AA14" s="31">
        <f t="shared" si="0"/>
        <v>8.75</v>
      </c>
    </row>
    <row r="15" spans="1:27" ht="24.95" customHeight="1">
      <c r="A15" s="172">
        <f>Seznam!B58</f>
        <v>7</v>
      </c>
      <c r="B15" s="306" t="str">
        <f>Seznam!C58</f>
        <v>Spálenková Ella</v>
      </c>
      <c r="C15" s="306">
        <f>Seznam!D58</f>
        <v>2007</v>
      </c>
      <c r="D15" s="306" t="str">
        <f>Seznam!E58</f>
        <v>GSK Tábor</v>
      </c>
      <c r="E15" s="306" t="str">
        <f>Seznam!F58</f>
        <v>CZE</v>
      </c>
      <c r="F15" s="9" t="s">
        <v>1494</v>
      </c>
      <c r="G15" s="222">
        <v>1.4</v>
      </c>
      <c r="H15" s="223">
        <v>0.2</v>
      </c>
      <c r="I15" s="224">
        <f t="shared" si="1"/>
        <v>1.5999999999999999</v>
      </c>
      <c r="J15" s="239">
        <v>2.4</v>
      </c>
      <c r="K15" s="240">
        <v>3.8</v>
      </c>
      <c r="L15" s="241">
        <v>5</v>
      </c>
      <c r="M15" s="242">
        <v>2.7</v>
      </c>
      <c r="N15" s="242">
        <v>4.8</v>
      </c>
      <c r="O15" s="243">
        <f t="shared" si="2"/>
        <v>4.3</v>
      </c>
      <c r="P15" s="247">
        <f t="shared" si="3"/>
        <v>3.3</v>
      </c>
      <c r="Q15" s="241"/>
      <c r="R15" s="227">
        <f t="shared" si="4"/>
        <v>4.8999999999999995</v>
      </c>
      <c r="S15" s="24" t="s">
        <v>200</v>
      </c>
      <c r="T15" s="20">
        <f>RANK(R15,$R$9:$R$16)</f>
        <v>3</v>
      </c>
      <c r="U15" s="264" t="s">
        <v>200</v>
      </c>
      <c r="W15" s="36" t="str">
        <f t="shared" si="5"/>
        <v>švih</v>
      </c>
      <c r="X15" s="31">
        <f t="shared" si="6"/>
        <v>1.5999999999999999</v>
      </c>
      <c r="Y15" s="31">
        <f t="shared" si="0"/>
        <v>3.3</v>
      </c>
      <c r="Z15" s="31">
        <f t="shared" si="0"/>
        <v>0</v>
      </c>
      <c r="AA15" s="31">
        <f t="shared" si="0"/>
        <v>4.8999999999999995</v>
      </c>
    </row>
    <row r="16" spans="1:27" ht="24.95" customHeight="1">
      <c r="A16" s="33">
        <f>Seznam!B59</f>
        <v>8</v>
      </c>
      <c r="B16" s="2" t="str">
        <f>Seznam!C59</f>
        <v>Petriková Nikola</v>
      </c>
      <c r="C16" s="9">
        <f>Seznam!D59</f>
        <v>2007</v>
      </c>
      <c r="D16" s="34" t="str">
        <f>Seznam!E59</f>
        <v>MG TJ Jiskra Humpolec</v>
      </c>
      <c r="E16" s="34" t="str">
        <f>Seznam!F59</f>
        <v>CZE</v>
      </c>
      <c r="F16" s="9" t="s">
        <v>1494</v>
      </c>
      <c r="G16" s="222">
        <v>0.6</v>
      </c>
      <c r="H16" s="375">
        <v>0.3</v>
      </c>
      <c r="I16" s="224">
        <f t="shared" si="1"/>
        <v>0.89999999999999991</v>
      </c>
      <c r="J16" s="239">
        <v>3.6</v>
      </c>
      <c r="K16" s="240">
        <v>3.8</v>
      </c>
      <c r="L16" s="241">
        <v>5.3</v>
      </c>
      <c r="M16" s="242">
        <v>4.8</v>
      </c>
      <c r="N16" s="242">
        <v>6.8</v>
      </c>
      <c r="O16" s="243">
        <f t="shared" si="2"/>
        <v>5.05</v>
      </c>
      <c r="P16" s="247">
        <f t="shared" si="3"/>
        <v>1.3500000000000005</v>
      </c>
      <c r="Q16" s="241"/>
      <c r="R16" s="227">
        <f t="shared" si="4"/>
        <v>2.2500000000000004</v>
      </c>
      <c r="S16" s="24" t="s">
        <v>200</v>
      </c>
      <c r="T16" s="20">
        <f>RANK(R16,$R$9:$R$16)</f>
        <v>8</v>
      </c>
      <c r="U16" s="264" t="s">
        <v>200</v>
      </c>
      <c r="W16" s="36" t="str">
        <f t="shared" si="5"/>
        <v>švih</v>
      </c>
      <c r="X16" s="31">
        <f>I16</f>
        <v>0.89999999999999991</v>
      </c>
      <c r="Y16" s="31">
        <f t="shared" si="0"/>
        <v>1.3500000000000005</v>
      </c>
      <c r="Z16" s="31">
        <f t="shared" si="0"/>
        <v>0</v>
      </c>
      <c r="AA16" s="31">
        <f t="shared" si="0"/>
        <v>2.2500000000000004</v>
      </c>
    </row>
    <row r="17" spans="1:28" s="176" customFormat="1" ht="89.25" customHeight="1" thickBot="1">
      <c r="C17" s="178"/>
      <c r="F17" s="177"/>
      <c r="G17" s="179"/>
      <c r="H17" s="179"/>
      <c r="I17" s="179"/>
      <c r="J17" s="179"/>
      <c r="K17" s="180"/>
      <c r="L17" s="198"/>
      <c r="M17" s="198"/>
      <c r="N17" s="198"/>
      <c r="O17" s="198"/>
      <c r="P17" s="198"/>
      <c r="Q17" s="180"/>
    </row>
    <row r="18" spans="1:28" ht="16.5" customHeight="1">
      <c r="A18" s="510" t="s">
        <v>0</v>
      </c>
      <c r="B18" s="512" t="s">
        <v>1</v>
      </c>
      <c r="C18" s="514" t="s">
        <v>2</v>
      </c>
      <c r="D18" s="512" t="s">
        <v>3</v>
      </c>
      <c r="E18" s="516" t="s">
        <v>4</v>
      </c>
      <c r="F18" s="516" t="s">
        <v>191</v>
      </c>
      <c r="G18" s="248" t="str">
        <f>Kat7S2</f>
        <v>sestava s libovolným náčiním</v>
      </c>
      <c r="H18" s="24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50"/>
      <c r="T18" s="508" t="s">
        <v>12</v>
      </c>
      <c r="U18" s="508" t="s">
        <v>1301</v>
      </c>
    </row>
    <row r="19" spans="1:28" ht="16.5" customHeight="1" thickBot="1">
      <c r="A19" s="511">
        <v>0</v>
      </c>
      <c r="B19" s="513">
        <v>0</v>
      </c>
      <c r="C19" s="515">
        <v>0</v>
      </c>
      <c r="D19" s="513">
        <v>0</v>
      </c>
      <c r="E19" s="517">
        <v>0</v>
      </c>
      <c r="F19" s="517">
        <v>0</v>
      </c>
      <c r="G19" s="246" t="s">
        <v>1257</v>
      </c>
      <c r="H19" s="244" t="s">
        <v>1262</v>
      </c>
      <c r="I19" s="245" t="s">
        <v>8</v>
      </c>
      <c r="J19" s="18" t="s">
        <v>1258</v>
      </c>
      <c r="K19" s="18" t="s">
        <v>9</v>
      </c>
      <c r="L19" s="18" t="s">
        <v>10</v>
      </c>
      <c r="M19" s="18" t="s">
        <v>1259</v>
      </c>
      <c r="N19" s="18" t="s">
        <v>1260</v>
      </c>
      <c r="O19" s="245" t="s">
        <v>1261</v>
      </c>
      <c r="P19" s="18" t="s">
        <v>11</v>
      </c>
      <c r="Q19" s="251" t="s">
        <v>5</v>
      </c>
      <c r="R19" s="245" t="s">
        <v>6</v>
      </c>
      <c r="S19" s="252" t="s">
        <v>13</v>
      </c>
      <c r="T19" s="509"/>
      <c r="U19" s="509"/>
      <c r="W19" s="35" t="s">
        <v>192</v>
      </c>
      <c r="X19" s="35" t="s">
        <v>8</v>
      </c>
      <c r="Y19" s="35" t="s">
        <v>11</v>
      </c>
      <c r="Z19" s="35" t="s">
        <v>193</v>
      </c>
      <c r="AA19" s="35" t="s">
        <v>13</v>
      </c>
      <c r="AB19" s="35" t="s">
        <v>6</v>
      </c>
    </row>
    <row r="20" spans="1:28" ht="24.95" customHeight="1">
      <c r="A20" s="33">
        <f>Seznam!B52</f>
        <v>1</v>
      </c>
      <c r="B20" s="260" t="str">
        <f>Seznam!C52</f>
        <v>Němcová Aneta</v>
      </c>
      <c r="C20" s="260">
        <f>Seznam!D52</f>
        <v>2006</v>
      </c>
      <c r="D20" s="260" t="str">
        <f>Seznam!E52</f>
        <v>MG TJ Jiskra Humpolec</v>
      </c>
      <c r="E20" s="260" t="str">
        <f>Seznam!F52</f>
        <v>CZE</v>
      </c>
      <c r="F20" s="214" t="s">
        <v>1497</v>
      </c>
      <c r="G20" s="222">
        <v>0.4</v>
      </c>
      <c r="H20" s="223">
        <v>0.8</v>
      </c>
      <c r="I20" s="224">
        <f>G20+H20</f>
        <v>1.2000000000000002</v>
      </c>
      <c r="J20" s="239">
        <v>3.2</v>
      </c>
      <c r="K20" s="240">
        <v>3.8</v>
      </c>
      <c r="L20" s="241">
        <v>4.5999999999999996</v>
      </c>
      <c r="M20" s="242">
        <v>3.4</v>
      </c>
      <c r="N20" s="242">
        <v>4.4000000000000004</v>
      </c>
      <c r="O20" s="243">
        <f>IF($O$2=2,TRUNC(SUM(K20:L20)/2*1000)/1000,IF($O$2=3,TRUNC(SUM(K20:M20)/3*1000)/1000,IF($O$2=4,TRUNC(MEDIAN(K20:N20)*1000)/1000,"???")))</f>
        <v>4.0999999999999996</v>
      </c>
      <c r="P20" s="247">
        <f>IF(AND(J20=0,O20=0),0,IF(($Q$2-J20-O20)&lt;0,0,$Q$2-J20-O20))</f>
        <v>2.7</v>
      </c>
      <c r="Q20" s="241"/>
      <c r="R20" s="227">
        <f>I20+P20-Q20</f>
        <v>3.9000000000000004</v>
      </c>
      <c r="S20" s="24">
        <f>R9+R20</f>
        <v>7.9</v>
      </c>
      <c r="T20" s="20">
        <f>RANK(R20,$R$20:$R$27)</f>
        <v>3</v>
      </c>
      <c r="U20" s="25">
        <f>RANK(S20,$S$20:$S$27)</f>
        <v>4</v>
      </c>
      <c r="W20" s="36" t="str">
        <f>F20</f>
        <v>míč</v>
      </c>
      <c r="X20" s="31">
        <f>I20</f>
        <v>1.2000000000000002</v>
      </c>
      <c r="Y20" s="31">
        <f t="shared" ref="Y20:AB27" si="7">P20</f>
        <v>2.7</v>
      </c>
      <c r="Z20" s="31">
        <f t="shared" si="7"/>
        <v>0</v>
      </c>
      <c r="AA20" s="31">
        <f t="shared" si="7"/>
        <v>3.9000000000000004</v>
      </c>
      <c r="AB20" s="31">
        <f t="shared" si="7"/>
        <v>7.9</v>
      </c>
    </row>
    <row r="21" spans="1:28" ht="24.95" customHeight="1">
      <c r="A21" s="33">
        <f>Seznam!B53</f>
        <v>2</v>
      </c>
      <c r="B21" s="260" t="str">
        <f>Seznam!C53</f>
        <v>Deimová Anna</v>
      </c>
      <c r="C21" s="260">
        <f>Seznam!D53</f>
        <v>2007</v>
      </c>
      <c r="D21" s="260" t="str">
        <f>Seznam!E53</f>
        <v>GSK Tábor</v>
      </c>
      <c r="E21" s="260" t="str">
        <f>Seznam!F53</f>
        <v>CZE</v>
      </c>
      <c r="F21" s="214" t="s">
        <v>1497</v>
      </c>
      <c r="G21" s="222">
        <v>0.4</v>
      </c>
      <c r="H21" s="223">
        <v>1.1000000000000001</v>
      </c>
      <c r="I21" s="224">
        <f t="shared" ref="I21:I27" si="8">G21+H21</f>
        <v>1.5</v>
      </c>
      <c r="J21" s="239">
        <v>3</v>
      </c>
      <c r="K21" s="240">
        <v>5</v>
      </c>
      <c r="L21" s="241">
        <v>4.9000000000000004</v>
      </c>
      <c r="M21" s="242">
        <v>5.0999999999999996</v>
      </c>
      <c r="N21" s="242">
        <v>3.2</v>
      </c>
      <c r="O21" s="243">
        <f t="shared" ref="O21:O27" si="9">IF($O$2=2,TRUNC(SUM(K21:L21)/2*1000)/1000,IF($O$2=3,TRUNC(SUM(K21:M21)/3*1000)/1000,IF($O$2=4,TRUNC(MEDIAN(K21:N21)*1000)/1000,"???")))</f>
        <v>4.95</v>
      </c>
      <c r="P21" s="247">
        <f t="shared" ref="P21:P27" si="10">IF(AND(J21=0,O21=0),0,IF(($Q$2-J21-O21)&lt;0,0,$Q$2-J21-O21))</f>
        <v>2.0499999999999998</v>
      </c>
      <c r="Q21" s="241">
        <v>0.6</v>
      </c>
      <c r="R21" s="227">
        <f t="shared" ref="R21:R27" si="11">I21+P21-Q21</f>
        <v>2.9499999999999997</v>
      </c>
      <c r="S21" s="24">
        <f t="shared" ref="S21:S27" si="12">R10+R21</f>
        <v>7.1</v>
      </c>
      <c r="T21" s="20"/>
      <c r="U21" s="25"/>
      <c r="W21" s="36" t="str">
        <f t="shared" ref="W21:W27" si="13">F21</f>
        <v>míč</v>
      </c>
      <c r="X21" s="31">
        <f t="shared" ref="X21:X27" si="14">I21</f>
        <v>1.5</v>
      </c>
      <c r="Y21" s="31">
        <f t="shared" si="7"/>
        <v>2.0499999999999998</v>
      </c>
      <c r="Z21" s="31">
        <f t="shared" si="7"/>
        <v>0.6</v>
      </c>
      <c r="AA21" s="31">
        <f t="shared" si="7"/>
        <v>2.9499999999999997</v>
      </c>
      <c r="AB21" s="31">
        <f t="shared" si="7"/>
        <v>7.1</v>
      </c>
    </row>
    <row r="22" spans="1:28" ht="24.95" customHeight="1">
      <c r="A22" s="33">
        <f>Seznam!B54</f>
        <v>3</v>
      </c>
      <c r="B22" s="260" t="str">
        <f>Seznam!C54</f>
        <v>Benešová Tereza</v>
      </c>
      <c r="C22" s="260">
        <f>Seznam!D54</f>
        <v>2007</v>
      </c>
      <c r="D22" s="260" t="str">
        <f>Seznam!E54</f>
        <v>MG TJ Jiskra Humpolec</v>
      </c>
      <c r="E22" s="260" t="str">
        <f>Seznam!F54</f>
        <v>CZE</v>
      </c>
      <c r="F22" s="214" t="s">
        <v>1495</v>
      </c>
      <c r="G22" s="222">
        <v>0.2</v>
      </c>
      <c r="H22" s="223">
        <v>0.2</v>
      </c>
      <c r="I22" s="224">
        <f t="shared" si="8"/>
        <v>0.4</v>
      </c>
      <c r="J22" s="239">
        <v>4</v>
      </c>
      <c r="K22" s="240">
        <v>4</v>
      </c>
      <c r="L22" s="241">
        <v>5</v>
      </c>
      <c r="M22" s="242">
        <v>5.2</v>
      </c>
      <c r="N22" s="242">
        <v>6.3</v>
      </c>
      <c r="O22" s="243">
        <f t="shared" si="9"/>
        <v>5.0999999999999996</v>
      </c>
      <c r="P22" s="247">
        <f t="shared" si="10"/>
        <v>0.90000000000000036</v>
      </c>
      <c r="Q22" s="241"/>
      <c r="R22" s="227">
        <f t="shared" si="11"/>
        <v>1.3000000000000003</v>
      </c>
      <c r="S22" s="24">
        <f t="shared" si="12"/>
        <v>3.65</v>
      </c>
      <c r="T22" s="20"/>
      <c r="U22" s="25"/>
      <c r="W22" s="36" t="str">
        <f t="shared" si="13"/>
        <v>obruč</v>
      </c>
      <c r="X22" s="31">
        <f t="shared" si="14"/>
        <v>0.4</v>
      </c>
      <c r="Y22" s="31">
        <f t="shared" si="7"/>
        <v>0.90000000000000036</v>
      </c>
      <c r="Z22" s="31">
        <f t="shared" si="7"/>
        <v>0</v>
      </c>
      <c r="AA22" s="31">
        <f t="shared" si="7"/>
        <v>1.3000000000000003</v>
      </c>
      <c r="AB22" s="31">
        <f t="shared" si="7"/>
        <v>3.65</v>
      </c>
    </row>
    <row r="23" spans="1:28" ht="24.95" customHeight="1">
      <c r="A23" s="33">
        <f>Seznam!B55</f>
        <v>4</v>
      </c>
      <c r="B23" s="260" t="str">
        <f>Seznam!C55</f>
        <v>Machalová Eliška</v>
      </c>
      <c r="C23" s="260">
        <f>Seznam!D55</f>
        <v>2006</v>
      </c>
      <c r="D23" s="260" t="str">
        <f>Seznam!E55</f>
        <v>RG Proactive Milevsko</v>
      </c>
      <c r="E23" s="260" t="str">
        <f>Seznam!F55</f>
        <v>CZE</v>
      </c>
      <c r="F23" s="214" t="s">
        <v>1497</v>
      </c>
      <c r="G23" s="222">
        <v>1.7</v>
      </c>
      <c r="H23" s="223">
        <v>0.3</v>
      </c>
      <c r="I23" s="224">
        <f t="shared" si="8"/>
        <v>2</v>
      </c>
      <c r="J23" s="239">
        <v>3.5</v>
      </c>
      <c r="K23" s="240">
        <v>4.5</v>
      </c>
      <c r="L23" s="241">
        <v>5.7</v>
      </c>
      <c r="M23" s="242">
        <v>3.6</v>
      </c>
      <c r="N23" s="242">
        <v>4.7</v>
      </c>
      <c r="O23" s="243">
        <f t="shared" si="9"/>
        <v>4.5999999999999996</v>
      </c>
      <c r="P23" s="247">
        <f t="shared" si="10"/>
        <v>1.9000000000000004</v>
      </c>
      <c r="Q23" s="241"/>
      <c r="R23" s="227">
        <f t="shared" si="11"/>
        <v>3.9000000000000004</v>
      </c>
      <c r="S23" s="24">
        <f t="shared" si="12"/>
        <v>9.75</v>
      </c>
      <c r="T23" s="20"/>
      <c r="U23" s="25"/>
      <c r="W23" s="36" t="str">
        <f t="shared" si="13"/>
        <v>míč</v>
      </c>
      <c r="X23" s="31">
        <f t="shared" si="14"/>
        <v>2</v>
      </c>
      <c r="Y23" s="31">
        <f t="shared" si="7"/>
        <v>1.9000000000000004</v>
      </c>
      <c r="Z23" s="31">
        <f t="shared" si="7"/>
        <v>0</v>
      </c>
      <c r="AA23" s="31">
        <f t="shared" si="7"/>
        <v>3.9000000000000004</v>
      </c>
      <c r="AB23" s="31">
        <f t="shared" si="7"/>
        <v>9.75</v>
      </c>
    </row>
    <row r="24" spans="1:28" ht="24.95" customHeight="1">
      <c r="A24" s="33">
        <f>Seznam!B56</f>
        <v>5</v>
      </c>
      <c r="B24" s="260" t="str">
        <f>Seznam!C56</f>
        <v>Čechová Martina</v>
      </c>
      <c r="C24" s="260">
        <f>Seznam!D56</f>
        <v>2007</v>
      </c>
      <c r="D24" s="260" t="str">
        <f>Seznam!E56</f>
        <v>MG TJ Jiskra Humpolec</v>
      </c>
      <c r="E24" s="260" t="str">
        <f>Seznam!F56</f>
        <v>CZE</v>
      </c>
      <c r="F24" s="214" t="s">
        <v>1495</v>
      </c>
      <c r="G24" s="222">
        <v>0.2</v>
      </c>
      <c r="H24" s="223">
        <v>0.6</v>
      </c>
      <c r="I24" s="224">
        <f t="shared" si="8"/>
        <v>0.8</v>
      </c>
      <c r="J24" s="239">
        <v>3.3</v>
      </c>
      <c r="K24" s="240">
        <v>3.6</v>
      </c>
      <c r="L24" s="241">
        <v>5.2</v>
      </c>
      <c r="M24" s="242">
        <v>4.2</v>
      </c>
      <c r="N24" s="242">
        <v>5</v>
      </c>
      <c r="O24" s="243">
        <f t="shared" si="9"/>
        <v>4.5999999999999996</v>
      </c>
      <c r="P24" s="247">
        <f t="shared" si="10"/>
        <v>2.1000000000000005</v>
      </c>
      <c r="Q24" s="241"/>
      <c r="R24" s="227">
        <f t="shared" si="11"/>
        <v>2.9000000000000004</v>
      </c>
      <c r="S24" s="24">
        <f t="shared" si="12"/>
        <v>5.55</v>
      </c>
      <c r="T24" s="20"/>
      <c r="U24" s="25"/>
      <c r="W24" s="36" t="str">
        <f t="shared" si="13"/>
        <v>obruč</v>
      </c>
      <c r="X24" s="31">
        <f t="shared" si="14"/>
        <v>0.8</v>
      </c>
      <c r="Y24" s="31">
        <f t="shared" si="7"/>
        <v>2.1000000000000005</v>
      </c>
      <c r="Z24" s="31">
        <f t="shared" si="7"/>
        <v>0</v>
      </c>
      <c r="AA24" s="31">
        <f t="shared" si="7"/>
        <v>2.9000000000000004</v>
      </c>
      <c r="AB24" s="31">
        <f t="shared" si="7"/>
        <v>5.55</v>
      </c>
    </row>
    <row r="25" spans="1:28" ht="24.95" customHeight="1">
      <c r="A25" s="33">
        <f>Seznam!B57</f>
        <v>6</v>
      </c>
      <c r="B25" s="260" t="str">
        <f>Seznam!C57</f>
        <v>Šimáková Veronika</v>
      </c>
      <c r="C25" s="260">
        <f>Seznam!D57</f>
        <v>2007</v>
      </c>
      <c r="D25" s="260" t="str">
        <f>Seznam!E57</f>
        <v>RG Proactive Milevsko</v>
      </c>
      <c r="E25" s="260" t="str">
        <f>Seznam!F57</f>
        <v>CZE</v>
      </c>
      <c r="F25" s="214" t="s">
        <v>1497</v>
      </c>
      <c r="G25" s="222">
        <v>1.1000000000000001</v>
      </c>
      <c r="H25" s="223">
        <v>0.6</v>
      </c>
      <c r="I25" s="224">
        <f t="shared" si="8"/>
        <v>1.7000000000000002</v>
      </c>
      <c r="J25" s="239">
        <v>2.8</v>
      </c>
      <c r="K25" s="240">
        <v>3.5</v>
      </c>
      <c r="L25" s="241">
        <v>4.5</v>
      </c>
      <c r="M25" s="242">
        <v>2.8</v>
      </c>
      <c r="N25" s="242">
        <v>4</v>
      </c>
      <c r="O25" s="243">
        <f t="shared" si="9"/>
        <v>3.75</v>
      </c>
      <c r="P25" s="247">
        <f t="shared" si="10"/>
        <v>3.45</v>
      </c>
      <c r="Q25" s="241"/>
      <c r="R25" s="227">
        <f t="shared" si="11"/>
        <v>5.15</v>
      </c>
      <c r="S25" s="24">
        <f t="shared" si="12"/>
        <v>13.9</v>
      </c>
      <c r="T25" s="20">
        <f>RANK(R25,$R$20:$R$27)</f>
        <v>1</v>
      </c>
      <c r="U25" s="25">
        <f>RANK(S25,$S$20:$S$27)</f>
        <v>1</v>
      </c>
      <c r="W25" s="36" t="str">
        <f t="shared" si="13"/>
        <v>míč</v>
      </c>
      <c r="X25" s="31">
        <f t="shared" si="14"/>
        <v>1.7000000000000002</v>
      </c>
      <c r="Y25" s="31">
        <f t="shared" si="7"/>
        <v>3.45</v>
      </c>
      <c r="Z25" s="31">
        <f t="shared" si="7"/>
        <v>0</v>
      </c>
      <c r="AA25" s="31">
        <f t="shared" si="7"/>
        <v>5.15</v>
      </c>
      <c r="AB25" s="31">
        <f t="shared" si="7"/>
        <v>13.9</v>
      </c>
    </row>
    <row r="26" spans="1:28" ht="24.95" customHeight="1">
      <c r="A26" s="33">
        <f>Seznam!B58</f>
        <v>7</v>
      </c>
      <c r="B26" s="260" t="str">
        <f>Seznam!C58</f>
        <v>Spálenková Ella</v>
      </c>
      <c r="C26" s="260">
        <f>Seznam!D58</f>
        <v>2007</v>
      </c>
      <c r="D26" s="260" t="str">
        <f>Seznam!E58</f>
        <v>GSK Tábor</v>
      </c>
      <c r="E26" s="260" t="str">
        <f>Seznam!F58</f>
        <v>CZE</v>
      </c>
      <c r="F26" s="214" t="s">
        <v>1495</v>
      </c>
      <c r="G26" s="222">
        <v>0.8</v>
      </c>
      <c r="H26" s="223">
        <v>0.9</v>
      </c>
      <c r="I26" s="224">
        <f t="shared" si="8"/>
        <v>1.7000000000000002</v>
      </c>
      <c r="J26" s="239">
        <v>2.8</v>
      </c>
      <c r="K26" s="240">
        <v>3.8</v>
      </c>
      <c r="L26" s="241">
        <v>4.8</v>
      </c>
      <c r="M26" s="242">
        <v>2.2000000000000002</v>
      </c>
      <c r="N26" s="242">
        <v>4</v>
      </c>
      <c r="O26" s="243">
        <f t="shared" si="9"/>
        <v>3.9</v>
      </c>
      <c r="P26" s="247">
        <f t="shared" si="10"/>
        <v>3.3000000000000003</v>
      </c>
      <c r="Q26" s="241"/>
      <c r="R26" s="227">
        <f t="shared" si="11"/>
        <v>5</v>
      </c>
      <c r="S26" s="24">
        <f t="shared" si="12"/>
        <v>9.8999999999999986</v>
      </c>
      <c r="T26" s="20">
        <f>RANK(R26,$R$20:$R$27)</f>
        <v>2</v>
      </c>
      <c r="U26" s="25">
        <f>RANK(S26,$S$20:$S$27)</f>
        <v>2</v>
      </c>
      <c r="W26" s="36" t="str">
        <f t="shared" si="13"/>
        <v>obruč</v>
      </c>
      <c r="X26" s="31">
        <f t="shared" si="14"/>
        <v>1.7000000000000002</v>
      </c>
      <c r="Y26" s="31">
        <f t="shared" si="7"/>
        <v>3.3000000000000003</v>
      </c>
      <c r="Z26" s="31">
        <f t="shared" si="7"/>
        <v>0</v>
      </c>
      <c r="AA26" s="31">
        <f t="shared" si="7"/>
        <v>5</v>
      </c>
      <c r="AB26" s="31">
        <f t="shared" si="7"/>
        <v>9.8999999999999986</v>
      </c>
    </row>
    <row r="27" spans="1:28" ht="24.95" customHeight="1">
      <c r="A27" s="33">
        <f>Seznam!B59</f>
        <v>8</v>
      </c>
      <c r="B27" s="2" t="str">
        <f>Seznam!C59</f>
        <v>Petriková Nikola</v>
      </c>
      <c r="C27" s="376">
        <f>Seznam!D59</f>
        <v>2007</v>
      </c>
      <c r="D27" s="34" t="str">
        <f>Seznam!E59</f>
        <v>MG TJ Jiskra Humpolec</v>
      </c>
      <c r="E27" s="34" t="str">
        <f>Seznam!F59</f>
        <v>CZE</v>
      </c>
      <c r="F27" s="214" t="s">
        <v>1495</v>
      </c>
      <c r="G27" s="222">
        <v>0.5</v>
      </c>
      <c r="H27" s="223">
        <v>0.2</v>
      </c>
      <c r="I27" s="224">
        <f t="shared" si="8"/>
        <v>0.7</v>
      </c>
      <c r="J27" s="239">
        <v>3.9</v>
      </c>
      <c r="K27" s="240">
        <v>4.9000000000000004</v>
      </c>
      <c r="L27" s="241">
        <v>5.0999999999999996</v>
      </c>
      <c r="M27" s="242">
        <v>4.5</v>
      </c>
      <c r="N27" s="242">
        <v>6.5</v>
      </c>
      <c r="O27" s="243">
        <f t="shared" si="9"/>
        <v>5</v>
      </c>
      <c r="P27" s="247">
        <f t="shared" si="10"/>
        <v>1.0999999999999996</v>
      </c>
      <c r="Q27" s="241">
        <v>0.6</v>
      </c>
      <c r="R27" s="227">
        <f t="shared" si="11"/>
        <v>1.1999999999999997</v>
      </c>
      <c r="S27" s="24">
        <f t="shared" si="12"/>
        <v>3.45</v>
      </c>
      <c r="T27" s="20">
        <f>RANK(R27,$R$20:$R$27)</f>
        <v>8</v>
      </c>
      <c r="U27" s="25">
        <f>RANK(S27,$S$20:$S$27)</f>
        <v>8</v>
      </c>
      <c r="W27" s="36" t="str">
        <f t="shared" si="13"/>
        <v>obruč</v>
      </c>
      <c r="X27" s="31">
        <f t="shared" si="14"/>
        <v>0.7</v>
      </c>
      <c r="Y27" s="31">
        <f t="shared" si="7"/>
        <v>1.0999999999999996</v>
      </c>
      <c r="Z27" s="31">
        <f t="shared" si="7"/>
        <v>0.6</v>
      </c>
      <c r="AA27" s="31">
        <f t="shared" si="7"/>
        <v>1.1999999999999997</v>
      </c>
      <c r="AB27" s="31">
        <f t="shared" si="7"/>
        <v>3.45</v>
      </c>
    </row>
  </sheetData>
  <mergeCells count="16">
    <mergeCell ref="T18:T19"/>
    <mergeCell ref="U18:U19"/>
    <mergeCell ref="A18:A19"/>
    <mergeCell ref="B18:B19"/>
    <mergeCell ref="C18:C19"/>
    <mergeCell ref="D18:D19"/>
    <mergeCell ref="E18:E19"/>
    <mergeCell ref="F18:F19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20:H27 J20:N27 G9:H16 J9:N16">
    <cfRule type="cellIs" dxfId="19" priority="1" stopIfTrue="1" operator="equal">
      <formula>0</formula>
    </cfRule>
  </conditionalFormatting>
  <conditionalFormatting sqref="I9:I16 I20:I27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9:O16 O20:O27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opLeftCell="C16" workbookViewId="0">
      <selection activeCell="O21" sqref="O21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_kat8</f>
        <v>8.kategorie - Kadetky starší, ročník 2003 - 2004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Kat8S1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>
      <c r="A9" s="33">
        <f>Seznam!B60</f>
        <v>1</v>
      </c>
      <c r="B9" s="260" t="str">
        <f>Seznam!C60</f>
        <v>Harazinová Kateřina</v>
      </c>
      <c r="C9" s="260">
        <f>Seznam!D60</f>
        <v>2005</v>
      </c>
      <c r="D9" s="260" t="str">
        <f>Seznam!E60</f>
        <v>GSK Tábor</v>
      </c>
      <c r="E9" s="260" t="str">
        <f>Seznam!F60</f>
        <v>CZE</v>
      </c>
      <c r="F9" s="9" t="s">
        <v>1495</v>
      </c>
      <c r="G9" s="222">
        <v>0.5</v>
      </c>
      <c r="H9" s="223">
        <v>0.6</v>
      </c>
      <c r="I9" s="224">
        <f t="shared" ref="I9:I13" si="0">G9+H9</f>
        <v>1.1000000000000001</v>
      </c>
      <c r="J9" s="239">
        <v>3</v>
      </c>
      <c r="K9" s="240">
        <v>3.5</v>
      </c>
      <c r="L9" s="241">
        <v>4.5</v>
      </c>
      <c r="M9" s="242">
        <v>3.2</v>
      </c>
      <c r="N9" s="242">
        <v>4</v>
      </c>
      <c r="O9" s="243">
        <f t="shared" ref="O9:O13" si="1">IF($O$2=2,TRUNC(SUM(K9:L9)/2*1000)/1000,IF($O$2=3,TRUNC(SUM(K9:M9)/3*1000)/1000,IF($O$2=4,TRUNC(MEDIAN(K9:N9)*1000)/1000,"???")))</f>
        <v>3.75</v>
      </c>
      <c r="P9" s="247">
        <f t="shared" ref="P9:P13" si="2">IF(AND(J9=0,O9=0),0,IF(($Q$2-J9-O9)&lt;0,0,$Q$2-J9-O9))</f>
        <v>3.25</v>
      </c>
      <c r="Q9" s="241"/>
      <c r="R9" s="227">
        <f t="shared" ref="R9:R13" si="3">I9+P9-Q9</f>
        <v>4.3499999999999996</v>
      </c>
      <c r="S9" s="24" t="s">
        <v>200</v>
      </c>
      <c r="T9" s="20">
        <f>RANK(R9,$R$9:$R$13)</f>
        <v>4</v>
      </c>
      <c r="U9" s="264" t="s">
        <v>200</v>
      </c>
      <c r="W9" s="36" t="str">
        <f t="shared" ref="W9:W13" si="4">F9</f>
        <v>obruč</v>
      </c>
      <c r="X9" s="31">
        <f t="shared" ref="X9:X13" si="5">I9</f>
        <v>1.1000000000000001</v>
      </c>
      <c r="Y9" s="31">
        <f t="shared" ref="Y9:AA13" si="6">P9</f>
        <v>3.25</v>
      </c>
      <c r="Z9" s="31">
        <f t="shared" si="6"/>
        <v>0</v>
      </c>
      <c r="AA9" s="31">
        <f t="shared" si="6"/>
        <v>4.3499999999999996</v>
      </c>
    </row>
    <row r="10" spans="1:28" ht="24.95" customHeight="1">
      <c r="A10" s="33">
        <f>Seznam!B61</f>
        <v>2</v>
      </c>
      <c r="B10" s="260" t="str">
        <f>Seznam!C61</f>
        <v>Houdová Linda</v>
      </c>
      <c r="C10" s="260">
        <f>Seznam!D61</f>
        <v>2005</v>
      </c>
      <c r="D10" s="260" t="str">
        <f>Seznam!E61</f>
        <v>RG Proactive Milevsko</v>
      </c>
      <c r="E10" s="260" t="str">
        <f>Seznam!F61</f>
        <v>CZE</v>
      </c>
      <c r="F10" s="9" t="s">
        <v>1496</v>
      </c>
      <c r="G10" s="222">
        <v>1.4</v>
      </c>
      <c r="H10" s="223">
        <v>0.7</v>
      </c>
      <c r="I10" s="224">
        <f t="shared" si="0"/>
        <v>2.0999999999999996</v>
      </c>
      <c r="J10" s="239">
        <v>2</v>
      </c>
      <c r="K10" s="240">
        <v>3</v>
      </c>
      <c r="L10" s="241">
        <v>3.2</v>
      </c>
      <c r="M10" s="242">
        <v>2.8</v>
      </c>
      <c r="N10" s="242">
        <v>4.3</v>
      </c>
      <c r="O10" s="243">
        <f t="shared" si="1"/>
        <v>3.1</v>
      </c>
      <c r="P10" s="247">
        <f t="shared" si="2"/>
        <v>4.9000000000000004</v>
      </c>
      <c r="Q10" s="241"/>
      <c r="R10" s="227">
        <f t="shared" si="3"/>
        <v>7</v>
      </c>
      <c r="S10" s="24" t="s">
        <v>200</v>
      </c>
      <c r="T10" s="20">
        <f>RANK(R10,$R$9:$R$13)</f>
        <v>1</v>
      </c>
      <c r="U10" s="264" t="s">
        <v>200</v>
      </c>
      <c r="W10" s="36" t="str">
        <f t="shared" si="4"/>
        <v>kužele</v>
      </c>
      <c r="X10" s="31">
        <f t="shared" si="5"/>
        <v>2.0999999999999996</v>
      </c>
      <c r="Y10" s="31">
        <f t="shared" si="6"/>
        <v>4.9000000000000004</v>
      </c>
      <c r="Z10" s="31">
        <f t="shared" si="6"/>
        <v>0</v>
      </c>
      <c r="AA10" s="31">
        <f t="shared" si="6"/>
        <v>7</v>
      </c>
    </row>
    <row r="11" spans="1:28" ht="24.95" customHeight="1">
      <c r="A11" s="33">
        <f>Seznam!B62</f>
        <v>3</v>
      </c>
      <c r="B11" s="260" t="str">
        <f>Seznam!C62</f>
        <v>Radilová Anna</v>
      </c>
      <c r="C11" s="260">
        <f>Seznam!D62</f>
        <v>2004</v>
      </c>
      <c r="D11" s="260" t="str">
        <f>Seznam!E62</f>
        <v>MG TJ Jiskra Humpolec</v>
      </c>
      <c r="E11" s="260" t="str">
        <f>Seznam!F62</f>
        <v>CZE</v>
      </c>
      <c r="F11" s="9" t="s">
        <v>1495</v>
      </c>
      <c r="G11" s="222">
        <v>0.2</v>
      </c>
      <c r="H11" s="223">
        <v>0.7</v>
      </c>
      <c r="I11" s="224">
        <f t="shared" si="0"/>
        <v>0.89999999999999991</v>
      </c>
      <c r="J11" s="239">
        <v>3.9</v>
      </c>
      <c r="K11" s="240">
        <v>4.5999999999999996</v>
      </c>
      <c r="L11" s="241">
        <v>5.5</v>
      </c>
      <c r="M11" s="242">
        <v>4.8</v>
      </c>
      <c r="N11" s="242">
        <v>7.4</v>
      </c>
      <c r="O11" s="243">
        <f t="shared" si="1"/>
        <v>5.15</v>
      </c>
      <c r="P11" s="247">
        <f t="shared" si="2"/>
        <v>0.94999999999999929</v>
      </c>
      <c r="Q11" s="241"/>
      <c r="R11" s="227">
        <f t="shared" si="3"/>
        <v>1.8499999999999992</v>
      </c>
      <c r="S11" s="24" t="s">
        <v>200</v>
      </c>
      <c r="T11" s="20">
        <f>RANK(R11,$R$9:$R$13)</f>
        <v>5</v>
      </c>
      <c r="U11" s="264" t="s">
        <v>200</v>
      </c>
      <c r="W11" s="36" t="str">
        <f t="shared" si="4"/>
        <v>obruč</v>
      </c>
      <c r="X11" s="31">
        <f t="shared" si="5"/>
        <v>0.89999999999999991</v>
      </c>
      <c r="Y11" s="31">
        <f t="shared" si="6"/>
        <v>0.94999999999999929</v>
      </c>
      <c r="Z11" s="31">
        <f t="shared" si="6"/>
        <v>0</v>
      </c>
      <c r="AA11" s="31">
        <f t="shared" si="6"/>
        <v>1.8499999999999992</v>
      </c>
    </row>
    <row r="12" spans="1:28" ht="24.95" customHeight="1">
      <c r="A12" s="172">
        <f>Seznam!B63</f>
        <v>4</v>
      </c>
      <c r="B12" s="306" t="str">
        <f>Seznam!C63</f>
        <v>Kutišová Tereza</v>
      </c>
      <c r="C12" s="306">
        <f>Seznam!D63</f>
        <v>2003</v>
      </c>
      <c r="D12" s="306" t="str">
        <f>Seznam!E63</f>
        <v>RG Proactive Milevsko</v>
      </c>
      <c r="E12" s="306" t="str">
        <f>Seznam!F63</f>
        <v>CZE</v>
      </c>
      <c r="F12" s="9" t="s">
        <v>1495</v>
      </c>
      <c r="G12" s="222">
        <v>1.5</v>
      </c>
      <c r="H12" s="223">
        <v>2.6</v>
      </c>
      <c r="I12" s="224">
        <f t="shared" si="0"/>
        <v>4.0999999999999996</v>
      </c>
      <c r="J12" s="239">
        <v>3</v>
      </c>
      <c r="K12" s="240">
        <v>3.4</v>
      </c>
      <c r="L12" s="241">
        <v>4</v>
      </c>
      <c r="M12" s="242">
        <v>4.2</v>
      </c>
      <c r="N12" s="242">
        <v>4</v>
      </c>
      <c r="O12" s="243">
        <f t="shared" si="1"/>
        <v>4</v>
      </c>
      <c r="P12" s="247">
        <f t="shared" si="2"/>
        <v>3</v>
      </c>
      <c r="Q12" s="241">
        <v>0.9</v>
      </c>
      <c r="R12" s="227">
        <f t="shared" si="3"/>
        <v>6.1999999999999993</v>
      </c>
      <c r="S12" s="24" t="s">
        <v>200</v>
      </c>
      <c r="T12" s="20">
        <f>RANK(R12,$R$9:$R$13)</f>
        <v>2</v>
      </c>
      <c r="U12" s="264" t="s">
        <v>200</v>
      </c>
      <c r="W12" s="36" t="str">
        <f t="shared" si="4"/>
        <v>obruč</v>
      </c>
      <c r="X12" s="31">
        <f t="shared" si="5"/>
        <v>4.0999999999999996</v>
      </c>
      <c r="Y12" s="31">
        <f t="shared" si="6"/>
        <v>3</v>
      </c>
      <c r="Z12" s="31">
        <f t="shared" si="6"/>
        <v>0.9</v>
      </c>
      <c r="AA12" s="31">
        <f t="shared" si="6"/>
        <v>6.1999999999999993</v>
      </c>
    </row>
    <row r="13" spans="1:28" ht="24.95" customHeight="1">
      <c r="A13" s="33">
        <f>Seznam!B64</f>
        <v>5</v>
      </c>
      <c r="B13" s="260" t="str">
        <f>Seznam!C64</f>
        <v>Komendová Nikola</v>
      </c>
      <c r="C13" s="260">
        <f>Seznam!D64</f>
        <v>2004</v>
      </c>
      <c r="D13" s="260" t="str">
        <f>Seznam!E64</f>
        <v>GSK Tábor</v>
      </c>
      <c r="E13" s="260" t="str">
        <f>Seznam!F64</f>
        <v>CZE</v>
      </c>
      <c r="F13" s="9" t="s">
        <v>1497</v>
      </c>
      <c r="G13" s="222">
        <v>1.2</v>
      </c>
      <c r="H13" s="223">
        <v>0.8</v>
      </c>
      <c r="I13" s="224">
        <f t="shared" si="0"/>
        <v>2</v>
      </c>
      <c r="J13" s="239">
        <v>2.4</v>
      </c>
      <c r="K13" s="240">
        <v>4</v>
      </c>
      <c r="L13" s="241">
        <v>4.5</v>
      </c>
      <c r="M13" s="242">
        <v>3</v>
      </c>
      <c r="N13" s="242">
        <v>4</v>
      </c>
      <c r="O13" s="243">
        <f t="shared" si="1"/>
        <v>4</v>
      </c>
      <c r="P13" s="247">
        <f t="shared" si="2"/>
        <v>3.5999999999999996</v>
      </c>
      <c r="Q13" s="241"/>
      <c r="R13" s="227">
        <f t="shared" si="3"/>
        <v>5.6</v>
      </c>
      <c r="S13" s="24" t="s">
        <v>200</v>
      </c>
      <c r="T13" s="20">
        <f>RANK(R13,$R$9:$R$13)</f>
        <v>3</v>
      </c>
      <c r="U13" s="264" t="s">
        <v>200</v>
      </c>
      <c r="W13" s="36" t="str">
        <f t="shared" si="4"/>
        <v>míč</v>
      </c>
      <c r="X13" s="31">
        <f t="shared" si="5"/>
        <v>2</v>
      </c>
      <c r="Y13" s="31">
        <f t="shared" si="6"/>
        <v>3.5999999999999996</v>
      </c>
      <c r="Z13" s="31">
        <f t="shared" si="6"/>
        <v>0</v>
      </c>
      <c r="AA13" s="31">
        <f t="shared" si="6"/>
        <v>5.6</v>
      </c>
    </row>
    <row r="14" spans="1:28" s="176" customFormat="1" ht="96.75" customHeight="1" thickBot="1">
      <c r="C14" s="178"/>
      <c r="F14" s="177"/>
      <c r="G14" s="179"/>
      <c r="H14" s="179"/>
      <c r="I14" s="179"/>
      <c r="J14" s="179"/>
      <c r="K14" s="180"/>
      <c r="L14" s="198"/>
      <c r="M14" s="198"/>
      <c r="N14" s="198"/>
      <c r="O14" s="198"/>
      <c r="P14" s="198"/>
      <c r="Q14" s="180"/>
    </row>
    <row r="15" spans="1:28" ht="16.5" customHeight="1">
      <c r="A15" s="510" t="s">
        <v>0</v>
      </c>
      <c r="B15" s="512" t="s">
        <v>1</v>
      </c>
      <c r="C15" s="514" t="s">
        <v>2</v>
      </c>
      <c r="D15" s="512" t="s">
        <v>3</v>
      </c>
      <c r="E15" s="516" t="s">
        <v>4</v>
      </c>
      <c r="F15" s="516" t="s">
        <v>191</v>
      </c>
      <c r="G15" s="248" t="str">
        <f>Kat8S2</f>
        <v>sestava s libovolným náčiním</v>
      </c>
      <c r="H15" s="24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50"/>
      <c r="T15" s="508" t="s">
        <v>12</v>
      </c>
      <c r="U15" s="508" t="s">
        <v>1301</v>
      </c>
    </row>
    <row r="16" spans="1:28" ht="16.5" customHeight="1" thickBot="1">
      <c r="A16" s="511">
        <v>0</v>
      </c>
      <c r="B16" s="513">
        <v>0</v>
      </c>
      <c r="C16" s="515">
        <v>0</v>
      </c>
      <c r="D16" s="513">
        <v>0</v>
      </c>
      <c r="E16" s="517">
        <v>0</v>
      </c>
      <c r="F16" s="517">
        <v>0</v>
      </c>
      <c r="G16" s="246" t="s">
        <v>1257</v>
      </c>
      <c r="H16" s="244" t="s">
        <v>1262</v>
      </c>
      <c r="I16" s="245" t="s">
        <v>8</v>
      </c>
      <c r="J16" s="18" t="s">
        <v>1258</v>
      </c>
      <c r="K16" s="18" t="s">
        <v>9</v>
      </c>
      <c r="L16" s="18" t="s">
        <v>10</v>
      </c>
      <c r="M16" s="18" t="s">
        <v>1259</v>
      </c>
      <c r="N16" s="18" t="s">
        <v>1260</v>
      </c>
      <c r="O16" s="245" t="s">
        <v>1261</v>
      </c>
      <c r="P16" s="18" t="s">
        <v>11</v>
      </c>
      <c r="Q16" s="251" t="s">
        <v>5</v>
      </c>
      <c r="R16" s="245" t="s">
        <v>6</v>
      </c>
      <c r="S16" s="252" t="s">
        <v>13</v>
      </c>
      <c r="T16" s="509"/>
      <c r="U16" s="509"/>
      <c r="W16" s="35" t="s">
        <v>192</v>
      </c>
      <c r="X16" s="35" t="s">
        <v>8</v>
      </c>
      <c r="Y16" s="35" t="s">
        <v>11</v>
      </c>
      <c r="Z16" s="35" t="s">
        <v>193</v>
      </c>
      <c r="AA16" s="35" t="s">
        <v>13</v>
      </c>
      <c r="AB16" s="35" t="s">
        <v>6</v>
      </c>
    </row>
    <row r="17" spans="1:28" ht="24.95" customHeight="1">
      <c r="A17" s="33">
        <f>Seznam!B60</f>
        <v>1</v>
      </c>
      <c r="B17" s="260" t="str">
        <f>Seznam!C60</f>
        <v>Harazinová Kateřina</v>
      </c>
      <c r="C17" s="260">
        <f>Seznam!D60</f>
        <v>2005</v>
      </c>
      <c r="D17" s="260" t="str">
        <f>Seznam!E60</f>
        <v>GSK Tábor</v>
      </c>
      <c r="E17" s="260" t="str">
        <f>Seznam!F60</f>
        <v>CZE</v>
      </c>
      <c r="F17" s="214" t="s">
        <v>1498</v>
      </c>
      <c r="G17" s="222">
        <v>0</v>
      </c>
      <c r="H17" s="223">
        <v>0</v>
      </c>
      <c r="I17" s="224">
        <f t="shared" ref="I17:I21" si="7">G17+H17</f>
        <v>0</v>
      </c>
      <c r="J17" s="239">
        <v>4</v>
      </c>
      <c r="K17" s="240">
        <v>6.8</v>
      </c>
      <c r="L17" s="241">
        <v>6.5</v>
      </c>
      <c r="M17" s="242">
        <v>4</v>
      </c>
      <c r="N17" s="242">
        <v>6.5</v>
      </c>
      <c r="O17" s="243">
        <f t="shared" ref="O17:O21" si="8">IF($O$2=2,TRUNC(SUM(K17:L17)/2*1000)/1000,IF($O$2=3,TRUNC(SUM(K17:M17)/3*1000)/1000,IF($O$2=4,TRUNC(MEDIAN(K17:N17)*1000)/1000,"???")))</f>
        <v>6.5</v>
      </c>
      <c r="P17" s="247">
        <f t="shared" ref="P17:P21" si="9">IF(AND(J17=0,O17=0),0,IF(($Q$2-J17-O17)&lt;0,0,$Q$2-J17-O17))</f>
        <v>0</v>
      </c>
      <c r="Q17" s="241">
        <v>0.3</v>
      </c>
      <c r="R17" s="227">
        <v>0</v>
      </c>
      <c r="S17" s="24">
        <f>R9+R17</f>
        <v>4.3499999999999996</v>
      </c>
      <c r="T17" s="20">
        <f>RANK(R17,$R$17:$R$21)</f>
        <v>5</v>
      </c>
      <c r="U17" s="25">
        <f>RANK(S17,$S$17:$S$21)</f>
        <v>4</v>
      </c>
      <c r="W17" s="36" t="str">
        <f t="shared" ref="W17:W21" si="10">F17</f>
        <v>stuha</v>
      </c>
      <c r="X17" s="31">
        <f t="shared" ref="X17:X21" si="11">I17</f>
        <v>0</v>
      </c>
      <c r="Y17" s="31">
        <f t="shared" ref="Y17:AB21" si="12">P17</f>
        <v>0</v>
      </c>
      <c r="Z17" s="31">
        <f t="shared" si="12"/>
        <v>0.3</v>
      </c>
      <c r="AA17" s="31">
        <f t="shared" si="12"/>
        <v>0</v>
      </c>
      <c r="AB17" s="31">
        <f t="shared" si="12"/>
        <v>4.3499999999999996</v>
      </c>
    </row>
    <row r="18" spans="1:28" ht="24.95" customHeight="1">
      <c r="A18" s="33">
        <f>Seznam!B61</f>
        <v>2</v>
      </c>
      <c r="B18" s="260" t="str">
        <f>Seznam!C61</f>
        <v>Houdová Linda</v>
      </c>
      <c r="C18" s="260">
        <f>Seznam!D61</f>
        <v>2005</v>
      </c>
      <c r="D18" s="260" t="str">
        <f>Seznam!E61</f>
        <v>RG Proactive Milevsko</v>
      </c>
      <c r="E18" s="260" t="str">
        <f>Seznam!F61</f>
        <v>CZE</v>
      </c>
      <c r="F18" s="214" t="s">
        <v>1498</v>
      </c>
      <c r="G18" s="222">
        <v>0.6</v>
      </c>
      <c r="H18" s="223">
        <v>1.9</v>
      </c>
      <c r="I18" s="224">
        <f t="shared" si="7"/>
        <v>2.5</v>
      </c>
      <c r="J18" s="239">
        <v>1.5</v>
      </c>
      <c r="K18" s="240">
        <v>3</v>
      </c>
      <c r="L18" s="241">
        <v>3.5</v>
      </c>
      <c r="M18" s="242">
        <v>2.1</v>
      </c>
      <c r="N18" s="242">
        <v>5</v>
      </c>
      <c r="O18" s="243">
        <f t="shared" si="8"/>
        <v>3.25</v>
      </c>
      <c r="P18" s="247">
        <f t="shared" si="9"/>
        <v>5.25</v>
      </c>
      <c r="Q18" s="241"/>
      <c r="R18" s="227">
        <f t="shared" ref="R18:R21" si="13">I18+P18-Q18</f>
        <v>7.75</v>
      </c>
      <c r="S18" s="24">
        <f>R10+R18</f>
        <v>14.75</v>
      </c>
      <c r="T18" s="20">
        <f>RANK(R18,$R$17:$R$21)</f>
        <v>1</v>
      </c>
      <c r="U18" s="25">
        <f>RANK(S18,$S$17:$S$21)</f>
        <v>1</v>
      </c>
      <c r="W18" s="36" t="str">
        <f t="shared" si="10"/>
        <v>stuha</v>
      </c>
      <c r="X18" s="31">
        <f t="shared" si="11"/>
        <v>2.5</v>
      </c>
      <c r="Y18" s="31">
        <f t="shared" si="12"/>
        <v>5.25</v>
      </c>
      <c r="Z18" s="31">
        <f t="shared" si="12"/>
        <v>0</v>
      </c>
      <c r="AA18" s="31">
        <f t="shared" si="12"/>
        <v>7.75</v>
      </c>
      <c r="AB18" s="31">
        <f t="shared" si="12"/>
        <v>14.75</v>
      </c>
    </row>
    <row r="19" spans="1:28" ht="24.95" customHeight="1">
      <c r="A19" s="33">
        <f>Seznam!B62</f>
        <v>3</v>
      </c>
      <c r="B19" s="260" t="str">
        <f>Seznam!C62</f>
        <v>Radilová Anna</v>
      </c>
      <c r="C19" s="260">
        <f>Seznam!D62</f>
        <v>2004</v>
      </c>
      <c r="D19" s="260" t="str">
        <f>Seznam!E62</f>
        <v>MG TJ Jiskra Humpolec</v>
      </c>
      <c r="E19" s="260" t="str">
        <f>Seznam!F62</f>
        <v>CZE</v>
      </c>
      <c r="F19" s="214" t="s">
        <v>1496</v>
      </c>
      <c r="G19" s="222">
        <v>0</v>
      </c>
      <c r="H19" s="223">
        <v>0.6</v>
      </c>
      <c r="I19" s="224">
        <f t="shared" si="7"/>
        <v>0.6</v>
      </c>
      <c r="J19" s="239">
        <v>3.8</v>
      </c>
      <c r="K19" s="240">
        <v>3.4</v>
      </c>
      <c r="L19" s="241">
        <v>4.3</v>
      </c>
      <c r="M19" s="242">
        <v>4.5</v>
      </c>
      <c r="N19" s="242">
        <v>6.5</v>
      </c>
      <c r="O19" s="243">
        <f t="shared" si="8"/>
        <v>4.4000000000000004</v>
      </c>
      <c r="P19" s="247">
        <f t="shared" si="9"/>
        <v>1.7999999999999998</v>
      </c>
      <c r="Q19" s="241"/>
      <c r="R19" s="227">
        <f t="shared" si="13"/>
        <v>2.4</v>
      </c>
      <c r="S19" s="24">
        <f>R11+R19</f>
        <v>4.2499999999999991</v>
      </c>
      <c r="T19" s="20">
        <f>RANK(R19,$R$17:$R$21)</f>
        <v>4</v>
      </c>
      <c r="U19" s="25">
        <f>RANK(S19,$S$17:$S$21)</f>
        <v>5</v>
      </c>
      <c r="W19" s="36" t="str">
        <f t="shared" si="10"/>
        <v>kužele</v>
      </c>
      <c r="X19" s="31">
        <f t="shared" si="11"/>
        <v>0.6</v>
      </c>
      <c r="Y19" s="31">
        <f t="shared" si="12"/>
        <v>1.7999999999999998</v>
      </c>
      <c r="Z19" s="31">
        <f t="shared" si="12"/>
        <v>0</v>
      </c>
      <c r="AA19" s="31">
        <f t="shared" si="12"/>
        <v>2.4</v>
      </c>
      <c r="AB19" s="31">
        <f t="shared" si="12"/>
        <v>4.2499999999999991</v>
      </c>
    </row>
    <row r="20" spans="1:28" ht="24.95" customHeight="1">
      <c r="A20" s="33">
        <f>Seznam!B63</f>
        <v>4</v>
      </c>
      <c r="B20" s="260" t="str">
        <f>Seznam!C63</f>
        <v>Kutišová Tereza</v>
      </c>
      <c r="C20" s="260">
        <f>Seznam!D63</f>
        <v>2003</v>
      </c>
      <c r="D20" s="260" t="str">
        <f>Seznam!E63</f>
        <v>RG Proactive Milevsko</v>
      </c>
      <c r="E20" s="260" t="str">
        <f>Seznam!F63</f>
        <v>CZE</v>
      </c>
      <c r="F20" s="214" t="s">
        <v>1498</v>
      </c>
      <c r="G20" s="222">
        <v>1.1000000000000001</v>
      </c>
      <c r="H20" s="223">
        <v>1.7</v>
      </c>
      <c r="I20" s="224">
        <f t="shared" si="7"/>
        <v>2.8</v>
      </c>
      <c r="J20" s="239">
        <v>2.8</v>
      </c>
      <c r="K20" s="240">
        <v>3.6</v>
      </c>
      <c r="L20" s="241">
        <v>4</v>
      </c>
      <c r="M20" s="242">
        <v>2.5</v>
      </c>
      <c r="N20" s="242">
        <v>5</v>
      </c>
      <c r="O20" s="243">
        <f t="shared" si="8"/>
        <v>3.8</v>
      </c>
      <c r="P20" s="247">
        <f t="shared" si="9"/>
        <v>3.4000000000000004</v>
      </c>
      <c r="Q20" s="241"/>
      <c r="R20" s="227">
        <f t="shared" si="13"/>
        <v>6.2</v>
      </c>
      <c r="S20" s="24">
        <f>R12+R20</f>
        <v>12.399999999999999</v>
      </c>
      <c r="T20" s="20">
        <f>RANK(R20,$R$17:$R$21)</f>
        <v>2</v>
      </c>
      <c r="U20" s="25">
        <f>RANK(S20,$S$17:$S$21)</f>
        <v>2</v>
      </c>
      <c r="W20" s="36" t="str">
        <f t="shared" si="10"/>
        <v>stuha</v>
      </c>
      <c r="X20" s="31">
        <f t="shared" si="11"/>
        <v>2.8</v>
      </c>
      <c r="Y20" s="31">
        <f t="shared" si="12"/>
        <v>3.4000000000000004</v>
      </c>
      <c r="Z20" s="31">
        <f t="shared" si="12"/>
        <v>0</v>
      </c>
      <c r="AA20" s="31">
        <f t="shared" si="12"/>
        <v>6.2</v>
      </c>
      <c r="AB20" s="31">
        <f t="shared" si="12"/>
        <v>12.399999999999999</v>
      </c>
    </row>
    <row r="21" spans="1:28" ht="24.95" customHeight="1">
      <c r="A21" s="33">
        <f>Seznam!B64</f>
        <v>5</v>
      </c>
      <c r="B21" s="260" t="str">
        <f>Seznam!C64</f>
        <v>Komendová Nikola</v>
      </c>
      <c r="C21" s="260">
        <f>Seznam!D64</f>
        <v>2004</v>
      </c>
      <c r="D21" s="260" t="str">
        <f>Seznam!E64</f>
        <v>GSK Tábor</v>
      </c>
      <c r="E21" s="260" t="str">
        <f>Seznam!F64</f>
        <v>CZE</v>
      </c>
      <c r="F21" s="214" t="s">
        <v>1496</v>
      </c>
      <c r="G21" s="222">
        <v>1.1000000000000001</v>
      </c>
      <c r="H21" s="223">
        <v>1.3</v>
      </c>
      <c r="I21" s="224">
        <f t="shared" si="7"/>
        <v>2.4000000000000004</v>
      </c>
      <c r="J21" s="239">
        <v>2.8</v>
      </c>
      <c r="K21" s="240">
        <v>4</v>
      </c>
      <c r="L21" s="241">
        <v>4.3</v>
      </c>
      <c r="M21" s="242">
        <v>4.2</v>
      </c>
      <c r="N21" s="242">
        <v>5.3</v>
      </c>
      <c r="O21" s="243">
        <f t="shared" si="8"/>
        <v>4.25</v>
      </c>
      <c r="P21" s="247">
        <f t="shared" si="9"/>
        <v>2.95</v>
      </c>
      <c r="Q21" s="241">
        <v>0.6</v>
      </c>
      <c r="R21" s="227">
        <f t="shared" si="13"/>
        <v>4.7500000000000009</v>
      </c>
      <c r="S21" s="24">
        <f>R13+R21</f>
        <v>10.350000000000001</v>
      </c>
      <c r="T21" s="20">
        <f>RANK(R21,$R$17:$R$21)</f>
        <v>3</v>
      </c>
      <c r="U21" s="25">
        <f>RANK(S21,$S$17:$S$21)</f>
        <v>3</v>
      </c>
      <c r="W21" s="36" t="str">
        <f t="shared" si="10"/>
        <v>kužele</v>
      </c>
      <c r="X21" s="31">
        <f t="shared" si="11"/>
        <v>2.4000000000000004</v>
      </c>
      <c r="Y21" s="31">
        <f t="shared" si="12"/>
        <v>2.95</v>
      </c>
      <c r="Z21" s="31">
        <f t="shared" si="12"/>
        <v>0.6</v>
      </c>
      <c r="AA21" s="31">
        <f t="shared" si="12"/>
        <v>4.7500000000000009</v>
      </c>
      <c r="AB21" s="31">
        <f t="shared" si="12"/>
        <v>10.350000000000001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5:T16"/>
    <mergeCell ref="U15:U16"/>
    <mergeCell ref="A15:A16"/>
    <mergeCell ref="B15:B16"/>
    <mergeCell ref="C15:C16"/>
    <mergeCell ref="D15:D16"/>
    <mergeCell ref="E15:E16"/>
    <mergeCell ref="F15:F16"/>
  </mergeCells>
  <phoneticPr fontId="13" type="noConversion"/>
  <conditionalFormatting sqref="J17:N21 G17:H21 G9:H13 J9:N13">
    <cfRule type="cellIs" dxfId="15" priority="1" stopIfTrue="1" operator="equal">
      <formula>0</formula>
    </cfRule>
  </conditionalFormatting>
  <conditionalFormatting sqref="I17:I21 I9:I13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17:O21 O9:O13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B4" sqref="B4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45" t="s">
        <v>194</v>
      </c>
      <c r="B1" s="43" t="s">
        <v>1487</v>
      </c>
    </row>
    <row r="2" spans="1:7">
      <c r="A2" s="45" t="s">
        <v>195</v>
      </c>
      <c r="B2" s="43" t="s">
        <v>197</v>
      </c>
    </row>
    <row r="3" spans="1:7">
      <c r="A3" s="45" t="s">
        <v>196</v>
      </c>
      <c r="B3" s="274" t="s">
        <v>1489</v>
      </c>
    </row>
    <row r="5" spans="1:7">
      <c r="A5" s="45" t="s">
        <v>198</v>
      </c>
      <c r="B5" s="45" t="s">
        <v>199</v>
      </c>
      <c r="C5" s="45" t="s">
        <v>1041</v>
      </c>
      <c r="D5" s="45" t="s">
        <v>1035</v>
      </c>
      <c r="E5" s="45" t="s">
        <v>1038</v>
      </c>
      <c r="F5" s="45" t="s">
        <v>1039</v>
      </c>
      <c r="G5" s="45" t="s">
        <v>1040</v>
      </c>
    </row>
    <row r="6" spans="1:7">
      <c r="A6" s="46">
        <v>1</v>
      </c>
      <c r="B6" s="43" t="s">
        <v>1483</v>
      </c>
      <c r="C6" s="44">
        <v>1</v>
      </c>
      <c r="D6" s="43" t="s">
        <v>1036</v>
      </c>
      <c r="E6" s="43" t="s">
        <v>200</v>
      </c>
      <c r="F6" s="43" t="s">
        <v>200</v>
      </c>
      <c r="G6" s="43" t="s">
        <v>200</v>
      </c>
    </row>
    <row r="7" spans="1:7">
      <c r="A7" s="46">
        <v>2</v>
      </c>
      <c r="B7" s="43" t="s">
        <v>1484</v>
      </c>
      <c r="C7" s="44">
        <v>1</v>
      </c>
      <c r="D7" s="43" t="s">
        <v>1036</v>
      </c>
      <c r="E7" s="43" t="s">
        <v>200</v>
      </c>
      <c r="F7" s="43" t="s">
        <v>200</v>
      </c>
      <c r="G7" s="43" t="s">
        <v>200</v>
      </c>
    </row>
    <row r="8" spans="1:7">
      <c r="A8" s="46" t="s">
        <v>1475</v>
      </c>
      <c r="B8" s="43" t="s">
        <v>1477</v>
      </c>
      <c r="C8" s="44">
        <v>1</v>
      </c>
      <c r="D8" s="43" t="s">
        <v>1036</v>
      </c>
      <c r="E8" s="43" t="s">
        <v>200</v>
      </c>
      <c r="F8" s="43" t="s">
        <v>200</v>
      </c>
      <c r="G8" s="43" t="s">
        <v>200</v>
      </c>
    </row>
    <row r="9" spans="1:7">
      <c r="A9" s="46" t="s">
        <v>1476</v>
      </c>
      <c r="B9" s="43" t="s">
        <v>1478</v>
      </c>
      <c r="C9" s="44">
        <v>2</v>
      </c>
      <c r="D9" s="43" t="s">
        <v>1036</v>
      </c>
      <c r="E9" s="43" t="s">
        <v>1037</v>
      </c>
      <c r="F9" s="43" t="s">
        <v>200</v>
      </c>
      <c r="G9" s="43" t="s">
        <v>200</v>
      </c>
    </row>
    <row r="10" spans="1:7">
      <c r="A10" s="46">
        <v>4</v>
      </c>
      <c r="B10" s="43" t="s">
        <v>1409</v>
      </c>
      <c r="C10" s="44">
        <v>2</v>
      </c>
      <c r="D10" s="43" t="s">
        <v>1036</v>
      </c>
      <c r="E10" s="43" t="s">
        <v>1037</v>
      </c>
      <c r="F10" s="43" t="s">
        <v>200</v>
      </c>
      <c r="G10" s="43" t="s">
        <v>200</v>
      </c>
    </row>
    <row r="11" spans="1:7">
      <c r="A11" s="46">
        <v>5</v>
      </c>
      <c r="B11" s="43" t="s">
        <v>1410</v>
      </c>
      <c r="C11" s="44">
        <v>2</v>
      </c>
      <c r="D11" s="43" t="s">
        <v>1037</v>
      </c>
      <c r="E11" s="43" t="s">
        <v>1037</v>
      </c>
      <c r="F11" s="43" t="s">
        <v>200</v>
      </c>
      <c r="G11" s="43" t="s">
        <v>200</v>
      </c>
    </row>
    <row r="12" spans="1:7">
      <c r="A12" s="46">
        <v>6</v>
      </c>
      <c r="B12" s="43" t="s">
        <v>1479</v>
      </c>
      <c r="C12" s="44">
        <v>2</v>
      </c>
      <c r="D12" s="43" t="s">
        <v>1037</v>
      </c>
      <c r="E12" s="43" t="s">
        <v>1037</v>
      </c>
      <c r="F12" s="43" t="s">
        <v>200</v>
      </c>
      <c r="G12" s="43" t="s">
        <v>200</v>
      </c>
    </row>
    <row r="13" spans="1:7">
      <c r="A13" s="46">
        <v>7</v>
      </c>
      <c r="B13" s="43" t="s">
        <v>1480</v>
      </c>
      <c r="C13" s="44">
        <v>2</v>
      </c>
      <c r="D13" s="43" t="s">
        <v>1037</v>
      </c>
      <c r="E13" s="43" t="s">
        <v>1037</v>
      </c>
      <c r="F13" s="43" t="s">
        <v>200</v>
      </c>
      <c r="G13" s="43" t="s">
        <v>200</v>
      </c>
    </row>
    <row r="14" spans="1:7">
      <c r="A14" s="46">
        <v>8</v>
      </c>
      <c r="B14" s="43" t="s">
        <v>1481</v>
      </c>
      <c r="C14" s="44">
        <v>2</v>
      </c>
      <c r="D14" s="43" t="s">
        <v>1037</v>
      </c>
      <c r="E14" s="43" t="s">
        <v>1037</v>
      </c>
      <c r="F14" s="43" t="s">
        <v>200</v>
      </c>
      <c r="G14" s="43" t="s">
        <v>200</v>
      </c>
    </row>
    <row r="15" spans="1:7">
      <c r="A15" s="46">
        <v>9</v>
      </c>
      <c r="B15" s="43" t="s">
        <v>1482</v>
      </c>
      <c r="C15" s="44">
        <v>2</v>
      </c>
      <c r="D15" s="43" t="s">
        <v>1037</v>
      </c>
      <c r="E15" s="43" t="s">
        <v>1037</v>
      </c>
      <c r="F15" s="43" t="s">
        <v>200</v>
      </c>
      <c r="G15" s="43" t="s">
        <v>200</v>
      </c>
    </row>
    <row r="16" spans="1:7">
      <c r="A16" s="46">
        <v>10</v>
      </c>
      <c r="B16" s="43" t="s">
        <v>1408</v>
      </c>
      <c r="C16" s="44">
        <v>2</v>
      </c>
      <c r="D16" s="43" t="s">
        <v>1037</v>
      </c>
      <c r="E16" s="43" t="s">
        <v>1037</v>
      </c>
      <c r="F16" s="43" t="s">
        <v>200</v>
      </c>
      <c r="G16" s="43" t="s">
        <v>200</v>
      </c>
    </row>
    <row r="17" spans="1:7">
      <c r="A17" s="46">
        <v>11</v>
      </c>
      <c r="B17" s="43" t="s">
        <v>1416</v>
      </c>
      <c r="C17" s="44">
        <v>2</v>
      </c>
      <c r="D17" s="43" t="s">
        <v>1037</v>
      </c>
      <c r="E17" s="43" t="s">
        <v>1037</v>
      </c>
      <c r="F17" s="43" t="s">
        <v>200</v>
      </c>
      <c r="G17" s="43" t="s">
        <v>200</v>
      </c>
    </row>
    <row r="21" spans="1:7" ht="15.75">
      <c r="B21" s="215"/>
    </row>
    <row r="22" spans="1:7" ht="15.75">
      <c r="B22" s="215"/>
    </row>
    <row r="23" spans="1:7" ht="15.75">
      <c r="B23" s="215"/>
    </row>
    <row r="24" spans="1:7" ht="15.75">
      <c r="B24" s="215"/>
    </row>
    <row r="25" spans="1:7" ht="15.75">
      <c r="B25" s="215"/>
    </row>
    <row r="26" spans="1:7" ht="15.75">
      <c r="B26" s="215"/>
    </row>
    <row r="27" spans="1:7" ht="15.75">
      <c r="B27" s="215"/>
    </row>
    <row r="28" spans="1:7" ht="15.75">
      <c r="B28" s="215"/>
    </row>
    <row r="29" spans="1:7" ht="15.75">
      <c r="B29" s="215"/>
      <c r="C29" s="215"/>
    </row>
    <row r="30" spans="1:7" ht="15.75">
      <c r="B30" s="215"/>
      <c r="C30" s="215"/>
    </row>
    <row r="31" spans="1:7" ht="15.75">
      <c r="B31" s="215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opLeftCell="A13" workbookViewId="0">
      <selection activeCell="F20" sqref="F20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_kat9</f>
        <v>9.kategorie - Juniorky, ročník 2003 - 2005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Kat9S1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>
      <c r="A9" s="33">
        <f>Seznam!B65</f>
        <v>1</v>
      </c>
      <c r="B9" s="260" t="str">
        <f>Seznam!C65</f>
        <v>Podlahová Adéla</v>
      </c>
      <c r="C9" s="260">
        <f>Seznam!D65</f>
        <v>2005</v>
      </c>
      <c r="D9" s="260" t="str">
        <f>Seznam!E65</f>
        <v xml:space="preserve">SKMG Máj České Budějovice </v>
      </c>
      <c r="E9" s="260" t="str">
        <f>Seznam!F65</f>
        <v>CZE</v>
      </c>
      <c r="F9" s="9" t="s">
        <v>1495</v>
      </c>
      <c r="G9" s="222">
        <v>1.9</v>
      </c>
      <c r="H9" s="223">
        <v>2.7</v>
      </c>
      <c r="I9" s="224">
        <f t="shared" ref="I9:I12" si="0">G9+H9</f>
        <v>4.5999999999999996</v>
      </c>
      <c r="J9" s="239">
        <v>1.7</v>
      </c>
      <c r="K9" s="240">
        <v>1.6</v>
      </c>
      <c r="L9" s="241">
        <v>2.2000000000000002</v>
      </c>
      <c r="M9" s="242">
        <v>1.3</v>
      </c>
      <c r="N9" s="242">
        <v>2.7</v>
      </c>
      <c r="O9" s="243">
        <f t="shared" ref="O9:O12" si="1">IF($O$2=2,TRUNC(SUM(K9:L9)/2*1000)/1000,IF($O$2=3,TRUNC(SUM(K9:M9)/3*1000)/1000,IF($O$2=4,TRUNC(MEDIAN(K9:N9)*1000)/1000,"???")))</f>
        <v>1.9</v>
      </c>
      <c r="P9" s="247">
        <f t="shared" ref="P9:P12" si="2">IF(AND(J9=0,O9=0),0,IF(($Q$2-J9-O9)&lt;0,0,$Q$2-J9-O9))</f>
        <v>6.4</v>
      </c>
      <c r="Q9" s="241"/>
      <c r="R9" s="227">
        <f t="shared" ref="R9:R12" si="3">I9+P9-Q9</f>
        <v>11</v>
      </c>
      <c r="S9" s="24" t="s">
        <v>200</v>
      </c>
      <c r="T9" s="20">
        <f>RANK(R9,$R$9:$R$12)</f>
        <v>1</v>
      </c>
      <c r="U9" s="264" t="s">
        <v>200</v>
      </c>
      <c r="W9" s="36" t="str">
        <f t="shared" ref="W9:W12" si="4">F9</f>
        <v>obruč</v>
      </c>
      <c r="X9" s="31">
        <f t="shared" ref="X9:X12" si="5">I9</f>
        <v>4.5999999999999996</v>
      </c>
      <c r="Y9" s="31">
        <f t="shared" ref="Y9:Y12" si="6">P9</f>
        <v>6.4</v>
      </c>
      <c r="Z9" s="31">
        <f t="shared" ref="Z9:Z12" si="7">Q9</f>
        <v>0</v>
      </c>
      <c r="AA9" s="31">
        <f t="shared" ref="AA9:AA12" si="8">R9</f>
        <v>11</v>
      </c>
    </row>
    <row r="10" spans="1:28" ht="24.95" customHeight="1">
      <c r="A10" s="33">
        <f>Seznam!B66</f>
        <v>2</v>
      </c>
      <c r="B10" s="260" t="str">
        <f>Seznam!C66</f>
        <v>Tichá Natálie</v>
      </c>
      <c r="C10" s="260">
        <f>Seznam!D66</f>
        <v>2005</v>
      </c>
      <c r="D10" s="260" t="str">
        <f>Seznam!E66</f>
        <v>GSK Tábor</v>
      </c>
      <c r="E10" s="260" t="str">
        <f>Seznam!F66</f>
        <v>CZE</v>
      </c>
      <c r="F10" s="9" t="s">
        <v>1495</v>
      </c>
      <c r="G10" s="222">
        <v>0.8</v>
      </c>
      <c r="H10" s="223">
        <v>2.1</v>
      </c>
      <c r="I10" s="224">
        <f t="shared" si="0"/>
        <v>2.9000000000000004</v>
      </c>
      <c r="J10" s="239">
        <v>1.8</v>
      </c>
      <c r="K10" s="240">
        <v>2.6</v>
      </c>
      <c r="L10" s="241">
        <v>2.6</v>
      </c>
      <c r="M10" s="242">
        <v>3.8</v>
      </c>
      <c r="N10" s="242">
        <v>2.7</v>
      </c>
      <c r="O10" s="243">
        <f t="shared" si="1"/>
        <v>2.65</v>
      </c>
      <c r="P10" s="247">
        <f t="shared" si="2"/>
        <v>5.5499999999999989</v>
      </c>
      <c r="Q10" s="241"/>
      <c r="R10" s="227">
        <f t="shared" si="3"/>
        <v>8.4499999999999993</v>
      </c>
      <c r="S10" s="24" t="s">
        <v>200</v>
      </c>
      <c r="T10" s="20">
        <f>RANK(R10,$R$9:$R$12)</f>
        <v>4</v>
      </c>
      <c r="U10" s="264" t="s">
        <v>200</v>
      </c>
      <c r="W10" s="36" t="str">
        <f t="shared" si="4"/>
        <v>obruč</v>
      </c>
      <c r="X10" s="31">
        <f t="shared" si="5"/>
        <v>2.9000000000000004</v>
      </c>
      <c r="Y10" s="31">
        <f t="shared" si="6"/>
        <v>5.5499999999999989</v>
      </c>
      <c r="Z10" s="31">
        <f t="shared" si="7"/>
        <v>0</v>
      </c>
      <c r="AA10" s="31">
        <f t="shared" si="8"/>
        <v>8.4499999999999993</v>
      </c>
    </row>
    <row r="11" spans="1:28" ht="24.95" customHeight="1">
      <c r="A11" s="33">
        <f>Seznam!B67</f>
        <v>3</v>
      </c>
      <c r="B11" s="260" t="str">
        <f>Seznam!C67</f>
        <v>Nezbedová Natali</v>
      </c>
      <c r="C11" s="260">
        <f>Seznam!D67</f>
        <v>2005</v>
      </c>
      <c r="D11" s="260" t="str">
        <f>Seznam!E67</f>
        <v xml:space="preserve">SKMG Máj České Budějovice </v>
      </c>
      <c r="E11" s="260" t="str">
        <f>Seznam!F67</f>
        <v>CZE</v>
      </c>
      <c r="F11" s="9" t="s">
        <v>1495</v>
      </c>
      <c r="G11" s="222">
        <v>2</v>
      </c>
      <c r="H11" s="223">
        <v>2.6</v>
      </c>
      <c r="I11" s="224">
        <f t="shared" si="0"/>
        <v>4.5999999999999996</v>
      </c>
      <c r="J11" s="239">
        <v>1.5</v>
      </c>
      <c r="K11" s="240">
        <v>1.1000000000000001</v>
      </c>
      <c r="L11" s="241">
        <v>3.1</v>
      </c>
      <c r="M11" s="242">
        <v>2.2999999999999998</v>
      </c>
      <c r="N11" s="242">
        <v>2.5</v>
      </c>
      <c r="O11" s="243">
        <f t="shared" si="1"/>
        <v>2.4</v>
      </c>
      <c r="P11" s="247">
        <f t="shared" si="2"/>
        <v>6.1</v>
      </c>
      <c r="Q11" s="241"/>
      <c r="R11" s="227">
        <f t="shared" si="3"/>
        <v>10.7</v>
      </c>
      <c r="S11" s="24" t="s">
        <v>200</v>
      </c>
      <c r="T11" s="20">
        <f>RANK(R11,$R$9:$R$12)</f>
        <v>2</v>
      </c>
      <c r="U11" s="264" t="s">
        <v>200</v>
      </c>
      <c r="W11" s="36" t="str">
        <f t="shared" si="4"/>
        <v>obruč</v>
      </c>
      <c r="X11" s="31">
        <f t="shared" si="5"/>
        <v>4.5999999999999996</v>
      </c>
      <c r="Y11" s="31">
        <f t="shared" si="6"/>
        <v>6.1</v>
      </c>
      <c r="Z11" s="31">
        <f t="shared" si="7"/>
        <v>0</v>
      </c>
      <c r="AA11" s="31">
        <f t="shared" si="8"/>
        <v>10.7</v>
      </c>
    </row>
    <row r="12" spans="1:28" ht="24.95" customHeight="1">
      <c r="A12" s="33">
        <f>Seznam!B68</f>
        <v>4</v>
      </c>
      <c r="B12" s="260" t="str">
        <f>Seznam!C68</f>
        <v>Majerová Karolína</v>
      </c>
      <c r="C12" s="260">
        <f>Seznam!D68</f>
        <v>2004</v>
      </c>
      <c r="D12" s="260" t="str">
        <f>Seznam!E68</f>
        <v xml:space="preserve">SKMG Máj České Budějovice </v>
      </c>
      <c r="E12" s="260" t="str">
        <f>Seznam!F68</f>
        <v>CZE</v>
      </c>
      <c r="F12" s="9" t="s">
        <v>1495</v>
      </c>
      <c r="G12" s="222">
        <v>2</v>
      </c>
      <c r="H12" s="223">
        <v>2.5</v>
      </c>
      <c r="I12" s="224">
        <f t="shared" si="0"/>
        <v>4.5</v>
      </c>
      <c r="J12" s="239">
        <v>2.2000000000000002</v>
      </c>
      <c r="K12" s="240">
        <v>2</v>
      </c>
      <c r="L12" s="241">
        <v>2.7</v>
      </c>
      <c r="M12" s="242">
        <v>3.3</v>
      </c>
      <c r="N12" s="242">
        <v>3</v>
      </c>
      <c r="O12" s="243">
        <f t="shared" si="1"/>
        <v>2.85</v>
      </c>
      <c r="P12" s="247">
        <f t="shared" si="2"/>
        <v>4.9499999999999993</v>
      </c>
      <c r="Q12" s="241"/>
      <c r="R12" s="227">
        <f t="shared" si="3"/>
        <v>9.4499999999999993</v>
      </c>
      <c r="S12" s="24" t="s">
        <v>200</v>
      </c>
      <c r="T12" s="20">
        <f>RANK(R12,$R$9:$R$12)</f>
        <v>3</v>
      </c>
      <c r="U12" s="264" t="s">
        <v>200</v>
      </c>
      <c r="W12" s="36" t="str">
        <f t="shared" si="4"/>
        <v>obruč</v>
      </c>
      <c r="X12" s="31">
        <f t="shared" si="5"/>
        <v>4.5</v>
      </c>
      <c r="Y12" s="31">
        <f t="shared" si="6"/>
        <v>4.9499999999999993</v>
      </c>
      <c r="Z12" s="31">
        <f t="shared" si="7"/>
        <v>0</v>
      </c>
      <c r="AA12" s="31">
        <f t="shared" si="8"/>
        <v>9.4499999999999993</v>
      </c>
    </row>
    <row r="13" spans="1:28" s="176" customFormat="1" ht="95.25" customHeight="1" thickBot="1">
      <c r="C13" s="178"/>
      <c r="F13" s="177"/>
      <c r="G13" s="179"/>
      <c r="H13" s="179"/>
      <c r="I13" s="179"/>
      <c r="J13" s="179"/>
      <c r="K13" s="180"/>
      <c r="L13" s="198"/>
      <c r="M13" s="198"/>
      <c r="N13" s="198"/>
      <c r="O13" s="198"/>
      <c r="P13" s="198"/>
      <c r="Q13" s="180"/>
    </row>
    <row r="14" spans="1:28" ht="16.5" customHeight="1">
      <c r="A14" s="510" t="s">
        <v>0</v>
      </c>
      <c r="B14" s="512" t="s">
        <v>1</v>
      </c>
      <c r="C14" s="514" t="s">
        <v>2</v>
      </c>
      <c r="D14" s="512" t="s">
        <v>3</v>
      </c>
      <c r="E14" s="516" t="s">
        <v>4</v>
      </c>
      <c r="F14" s="516" t="s">
        <v>191</v>
      </c>
      <c r="G14" s="248" t="str">
        <f>Kat9S2</f>
        <v>sestava s libovolným náčiním</v>
      </c>
      <c r="H14" s="24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50"/>
      <c r="T14" s="508" t="s">
        <v>12</v>
      </c>
      <c r="U14" s="508" t="s">
        <v>1301</v>
      </c>
    </row>
    <row r="15" spans="1:28" ht="16.5" customHeight="1" thickBot="1">
      <c r="A15" s="511">
        <v>0</v>
      </c>
      <c r="B15" s="513">
        <v>0</v>
      </c>
      <c r="C15" s="515">
        <v>0</v>
      </c>
      <c r="D15" s="513">
        <v>0</v>
      </c>
      <c r="E15" s="517">
        <v>0</v>
      </c>
      <c r="F15" s="517">
        <v>0</v>
      </c>
      <c r="G15" s="246" t="s">
        <v>1257</v>
      </c>
      <c r="H15" s="244" t="s">
        <v>1262</v>
      </c>
      <c r="I15" s="245" t="s">
        <v>8</v>
      </c>
      <c r="J15" s="18" t="s">
        <v>1258</v>
      </c>
      <c r="K15" s="18" t="s">
        <v>9</v>
      </c>
      <c r="L15" s="18" t="s">
        <v>10</v>
      </c>
      <c r="M15" s="18" t="s">
        <v>1259</v>
      </c>
      <c r="N15" s="18" t="s">
        <v>1260</v>
      </c>
      <c r="O15" s="245" t="s">
        <v>1261</v>
      </c>
      <c r="P15" s="18" t="s">
        <v>11</v>
      </c>
      <c r="Q15" s="251" t="s">
        <v>5</v>
      </c>
      <c r="R15" s="245" t="s">
        <v>6</v>
      </c>
      <c r="S15" s="252" t="s">
        <v>13</v>
      </c>
      <c r="T15" s="509"/>
      <c r="U15" s="509"/>
      <c r="W15" s="35" t="s">
        <v>192</v>
      </c>
      <c r="X15" s="35" t="s">
        <v>8</v>
      </c>
      <c r="Y15" s="35" t="s">
        <v>11</v>
      </c>
      <c r="Z15" s="35" t="s">
        <v>193</v>
      </c>
      <c r="AA15" s="35" t="s">
        <v>13</v>
      </c>
      <c r="AB15" s="35" t="s">
        <v>6</v>
      </c>
    </row>
    <row r="16" spans="1:28" ht="24.95" customHeight="1">
      <c r="A16" s="33">
        <f>Seznam!B65</f>
        <v>1</v>
      </c>
      <c r="B16" s="260" t="str">
        <f>Seznam!C65</f>
        <v>Podlahová Adéla</v>
      </c>
      <c r="C16" s="260">
        <f>Seznam!D65</f>
        <v>2005</v>
      </c>
      <c r="D16" s="260" t="str">
        <f>Seznam!E65</f>
        <v xml:space="preserve">SKMG Máj České Budějovice </v>
      </c>
      <c r="E16" s="260" t="str">
        <f>Seznam!F65</f>
        <v>CZE</v>
      </c>
      <c r="F16" s="214" t="s">
        <v>1497</v>
      </c>
      <c r="G16" s="222">
        <v>2.1</v>
      </c>
      <c r="H16" s="223">
        <v>1.8</v>
      </c>
      <c r="I16" s="224">
        <f t="shared" ref="I16:I19" si="9">G16+H16</f>
        <v>3.9000000000000004</v>
      </c>
      <c r="J16" s="239">
        <v>2.6</v>
      </c>
      <c r="K16" s="240">
        <v>2.1</v>
      </c>
      <c r="L16" s="241">
        <v>3.4</v>
      </c>
      <c r="M16" s="242">
        <v>3.2</v>
      </c>
      <c r="N16" s="242">
        <v>3.9</v>
      </c>
      <c r="O16" s="243">
        <f t="shared" ref="O16:O19" si="10">IF($O$2=2,TRUNC(SUM(K16:L16)/2*1000)/1000,IF($O$2=3,TRUNC(SUM(K16:M16)/3*1000)/1000,IF($O$2=4,TRUNC(MEDIAN(K16:N16)*1000)/1000,"???")))</f>
        <v>3.3</v>
      </c>
      <c r="P16" s="247">
        <f t="shared" ref="P16:P19" si="11">IF(AND(J16=0,O16=0),0,IF(($Q$2-J16-O16)&lt;0,0,$Q$2-J16-O16))</f>
        <v>4.1000000000000005</v>
      </c>
      <c r="Q16" s="241"/>
      <c r="R16" s="227">
        <f t="shared" ref="R16:R19" si="12">I16+P16-Q16</f>
        <v>8</v>
      </c>
      <c r="S16" s="24">
        <f>R9+R16</f>
        <v>19</v>
      </c>
      <c r="T16" s="20">
        <f>RANK(R16,$R$16:$R$19)</f>
        <v>3</v>
      </c>
      <c r="U16" s="25">
        <f>RANK(S16,$S$16:$S$19)</f>
        <v>2</v>
      </c>
      <c r="W16" s="36" t="str">
        <f t="shared" ref="W16:W19" si="13">F16</f>
        <v>míč</v>
      </c>
      <c r="X16" s="31">
        <f t="shared" ref="X16:X19" si="14">I16</f>
        <v>3.9000000000000004</v>
      </c>
      <c r="Y16" s="31">
        <f t="shared" ref="Y16:Y19" si="15">P16</f>
        <v>4.1000000000000005</v>
      </c>
      <c r="Z16" s="31">
        <f t="shared" ref="Z16:Z19" si="16">Q16</f>
        <v>0</v>
      </c>
      <c r="AA16" s="31">
        <f t="shared" ref="AA16:AA19" si="17">R16</f>
        <v>8</v>
      </c>
      <c r="AB16" s="31">
        <f t="shared" ref="AB16:AB19" si="18">S16</f>
        <v>19</v>
      </c>
    </row>
    <row r="17" spans="1:28" ht="24.95" customHeight="1">
      <c r="A17" s="33">
        <f>Seznam!B66</f>
        <v>2</v>
      </c>
      <c r="B17" s="260" t="str">
        <f>Seznam!C66</f>
        <v>Tichá Natálie</v>
      </c>
      <c r="C17" s="260">
        <f>Seznam!D66</f>
        <v>2005</v>
      </c>
      <c r="D17" s="260" t="str">
        <f>Seznam!E66</f>
        <v>GSK Tábor</v>
      </c>
      <c r="E17" s="260" t="str">
        <f>Seznam!F66</f>
        <v>CZE</v>
      </c>
      <c r="F17" s="214" t="s">
        <v>1497</v>
      </c>
      <c r="G17" s="222">
        <v>1.5</v>
      </c>
      <c r="H17" s="223">
        <v>2.2999999999999998</v>
      </c>
      <c r="I17" s="224">
        <f t="shared" si="9"/>
        <v>3.8</v>
      </c>
      <c r="J17" s="239">
        <v>1.8</v>
      </c>
      <c r="K17" s="240">
        <v>2.7</v>
      </c>
      <c r="L17" s="241">
        <v>4.4000000000000004</v>
      </c>
      <c r="M17" s="242">
        <v>2.6</v>
      </c>
      <c r="N17" s="242">
        <v>3.1</v>
      </c>
      <c r="O17" s="243">
        <f t="shared" si="10"/>
        <v>2.9</v>
      </c>
      <c r="P17" s="247">
        <f t="shared" si="11"/>
        <v>5.2999999999999989</v>
      </c>
      <c r="Q17" s="241"/>
      <c r="R17" s="227">
        <f t="shared" si="12"/>
        <v>9.0999999999999979</v>
      </c>
      <c r="S17" s="24">
        <f>R10+R17</f>
        <v>17.549999999999997</v>
      </c>
      <c r="T17" s="20">
        <f>RANK(R17,$R$16:$R$19)</f>
        <v>2</v>
      </c>
      <c r="U17" s="25">
        <f>RANK(S17,$S$16:$S$19)</f>
        <v>3</v>
      </c>
      <c r="W17" s="36" t="str">
        <f t="shared" si="13"/>
        <v>míč</v>
      </c>
      <c r="X17" s="31">
        <f t="shared" si="14"/>
        <v>3.8</v>
      </c>
      <c r="Y17" s="31">
        <f t="shared" si="15"/>
        <v>5.2999999999999989</v>
      </c>
      <c r="Z17" s="31">
        <f t="shared" si="16"/>
        <v>0</v>
      </c>
      <c r="AA17" s="31">
        <f t="shared" si="17"/>
        <v>9.0999999999999979</v>
      </c>
      <c r="AB17" s="31">
        <f t="shared" si="18"/>
        <v>17.549999999999997</v>
      </c>
    </row>
    <row r="18" spans="1:28" ht="24.95" customHeight="1">
      <c r="A18" s="33">
        <f>Seznam!B67</f>
        <v>3</v>
      </c>
      <c r="B18" s="260" t="str">
        <f>Seznam!C67</f>
        <v>Nezbedová Natali</v>
      </c>
      <c r="C18" s="260">
        <f>Seznam!D67</f>
        <v>2005</v>
      </c>
      <c r="D18" s="260" t="str">
        <f>Seznam!E67</f>
        <v xml:space="preserve">SKMG Máj České Budějovice </v>
      </c>
      <c r="E18" s="260" t="str">
        <f>Seznam!F67</f>
        <v>CZE</v>
      </c>
      <c r="F18" s="214" t="s">
        <v>1497</v>
      </c>
      <c r="G18" s="222">
        <v>1.9</v>
      </c>
      <c r="H18" s="223">
        <v>2.2999999999999998</v>
      </c>
      <c r="I18" s="224">
        <f t="shared" si="9"/>
        <v>4.1999999999999993</v>
      </c>
      <c r="J18" s="239">
        <v>1.6</v>
      </c>
      <c r="K18" s="240">
        <v>1.1000000000000001</v>
      </c>
      <c r="L18" s="241">
        <v>3.7</v>
      </c>
      <c r="M18" s="242">
        <v>1.7</v>
      </c>
      <c r="N18" s="242">
        <v>2.1</v>
      </c>
      <c r="O18" s="243">
        <f t="shared" si="10"/>
        <v>1.9</v>
      </c>
      <c r="P18" s="247">
        <f t="shared" si="11"/>
        <v>6.5</v>
      </c>
      <c r="Q18" s="241"/>
      <c r="R18" s="227">
        <f t="shared" si="12"/>
        <v>10.7</v>
      </c>
      <c r="S18" s="24">
        <f>R11+R18</f>
        <v>21.4</v>
      </c>
      <c r="T18" s="20">
        <f>RANK(R18,$R$16:$R$19)</f>
        <v>1</v>
      </c>
      <c r="U18" s="25">
        <f>RANK(S18,$S$16:$S$19)</f>
        <v>1</v>
      </c>
      <c r="W18" s="36" t="str">
        <f t="shared" si="13"/>
        <v>míč</v>
      </c>
      <c r="X18" s="31">
        <f t="shared" si="14"/>
        <v>4.1999999999999993</v>
      </c>
      <c r="Y18" s="31">
        <f t="shared" si="15"/>
        <v>6.5</v>
      </c>
      <c r="Z18" s="31">
        <f t="shared" si="16"/>
        <v>0</v>
      </c>
      <c r="AA18" s="31">
        <f t="shared" si="17"/>
        <v>10.7</v>
      </c>
      <c r="AB18" s="31">
        <f t="shared" si="18"/>
        <v>21.4</v>
      </c>
    </row>
    <row r="19" spans="1:28" ht="24.95" customHeight="1">
      <c r="A19" s="33">
        <f>Seznam!B68</f>
        <v>4</v>
      </c>
      <c r="B19" s="260" t="str">
        <f>Seznam!C68</f>
        <v>Majerová Karolína</v>
      </c>
      <c r="C19" s="260">
        <f>Seznam!D68</f>
        <v>2004</v>
      </c>
      <c r="D19" s="260" t="str">
        <f>Seznam!E68</f>
        <v xml:space="preserve">SKMG Máj České Budějovice </v>
      </c>
      <c r="E19" s="260" t="str">
        <f>Seznam!F68</f>
        <v>CZE</v>
      </c>
      <c r="F19" s="214" t="s">
        <v>1497</v>
      </c>
      <c r="G19" s="222">
        <v>1</v>
      </c>
      <c r="H19" s="223">
        <v>1.7</v>
      </c>
      <c r="I19" s="224">
        <f t="shared" si="9"/>
        <v>2.7</v>
      </c>
      <c r="J19" s="239">
        <v>3.2</v>
      </c>
      <c r="K19" s="240">
        <v>3.2</v>
      </c>
      <c r="L19" s="241">
        <v>4.5999999999999996</v>
      </c>
      <c r="M19" s="242">
        <v>3.4</v>
      </c>
      <c r="N19" s="242">
        <v>3.6</v>
      </c>
      <c r="O19" s="243">
        <f t="shared" si="10"/>
        <v>3.5</v>
      </c>
      <c r="P19" s="247">
        <f t="shared" si="11"/>
        <v>3.3</v>
      </c>
      <c r="Q19" s="241">
        <v>0.3</v>
      </c>
      <c r="R19" s="227">
        <f t="shared" si="12"/>
        <v>5.7</v>
      </c>
      <c r="S19" s="24">
        <f>R12+R19</f>
        <v>15.149999999999999</v>
      </c>
      <c r="T19" s="20">
        <f>RANK(R19,$R$16:$R$19)</f>
        <v>4</v>
      </c>
      <c r="U19" s="25">
        <f>RANK(S19,$S$16:$S$19)</f>
        <v>4</v>
      </c>
      <c r="W19" s="36" t="str">
        <f t="shared" si="13"/>
        <v>míč</v>
      </c>
      <c r="X19" s="31">
        <f t="shared" si="14"/>
        <v>2.7</v>
      </c>
      <c r="Y19" s="31">
        <f t="shared" si="15"/>
        <v>3.3</v>
      </c>
      <c r="Z19" s="31">
        <f t="shared" si="16"/>
        <v>0.3</v>
      </c>
      <c r="AA19" s="31">
        <f t="shared" si="17"/>
        <v>5.7</v>
      </c>
      <c r="AB19" s="31">
        <f t="shared" si="18"/>
        <v>15.149999999999999</v>
      </c>
    </row>
  </sheetData>
  <mergeCells count="16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16:N19 G16:H19 G9:H12 J9:N12">
    <cfRule type="cellIs" dxfId="11" priority="1" stopIfTrue="1" operator="equal">
      <formula>0</formula>
    </cfRule>
  </conditionalFormatting>
  <conditionalFormatting sqref="I16:I19 I9:I12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16:O19 O9:O12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opLeftCell="A13" workbookViewId="0">
      <selection activeCell="O19" sqref="O1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_kat10</f>
        <v>10.kategorie - Dorostenky, ročník 2002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Kat10S1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>
      <c r="A9" s="33">
        <f>Seznam!B69</f>
        <v>1</v>
      </c>
      <c r="B9" s="260" t="str">
        <f>Seznam!C69</f>
        <v>Havlíková Karolína</v>
      </c>
      <c r="C9" s="260">
        <f>Seznam!D69</f>
        <v>1995</v>
      </c>
      <c r="D9" s="260" t="str">
        <f>Seznam!E69</f>
        <v>TJ Sokol Bernartice</v>
      </c>
      <c r="E9" s="260" t="str">
        <f>Seznam!F69</f>
        <v>CZE</v>
      </c>
      <c r="F9" s="9" t="s">
        <v>1495</v>
      </c>
      <c r="G9" s="222">
        <v>2.1</v>
      </c>
      <c r="H9" s="223">
        <v>1.2</v>
      </c>
      <c r="I9" s="224">
        <f t="shared" ref="I9:I12" si="0">G9+H9</f>
        <v>3.3</v>
      </c>
      <c r="J9" s="239">
        <v>2</v>
      </c>
      <c r="K9" s="240">
        <v>2.8</v>
      </c>
      <c r="L9" s="241">
        <v>3.4</v>
      </c>
      <c r="M9" s="242">
        <v>2.9</v>
      </c>
      <c r="N9" s="242">
        <v>4.9000000000000004</v>
      </c>
      <c r="O9" s="243">
        <f t="shared" ref="O9:O12" si="1">IF($O$2=2,TRUNC(SUM(K9:L9)/2*1000)/1000,IF($O$2=3,TRUNC(SUM(K9:M9)/3*1000)/1000,IF($O$2=4,TRUNC(MEDIAN(K9:N9)*1000)/1000,"???")))</f>
        <v>3.15</v>
      </c>
      <c r="P9" s="247">
        <f t="shared" ref="P9:P12" si="2">IF(AND(J9=0,O9=0),0,IF(($Q$2-J9-O9)&lt;0,0,$Q$2-J9-O9))</f>
        <v>4.8499999999999996</v>
      </c>
      <c r="Q9" s="241"/>
      <c r="R9" s="227">
        <f t="shared" ref="R9:R12" si="3">I9+P9-Q9</f>
        <v>8.1499999999999986</v>
      </c>
      <c r="S9" s="24" t="s">
        <v>200</v>
      </c>
      <c r="T9" s="20">
        <f>RANK(R9,$R$9:$R$12)</f>
        <v>3</v>
      </c>
      <c r="U9" s="264" t="s">
        <v>200</v>
      </c>
      <c r="W9" s="36" t="str">
        <f t="shared" ref="W9:W12" si="4">F9</f>
        <v>obruč</v>
      </c>
      <c r="X9" s="31">
        <f t="shared" ref="X9:X12" si="5">I9</f>
        <v>3.3</v>
      </c>
      <c r="Y9" s="31">
        <f t="shared" ref="Y9:Y12" si="6">P9</f>
        <v>4.8499999999999996</v>
      </c>
      <c r="Z9" s="31">
        <f t="shared" ref="Z9:Z12" si="7">Q9</f>
        <v>0</v>
      </c>
      <c r="AA9" s="31">
        <f t="shared" ref="AA9:AA12" si="8">R9</f>
        <v>8.1499999999999986</v>
      </c>
    </row>
    <row r="10" spans="1:28" ht="24.95" customHeight="1">
      <c r="A10" s="33">
        <f>Seznam!B70</f>
        <v>2</v>
      </c>
      <c r="B10" s="260" t="str">
        <f>Seznam!C70</f>
        <v>Fořtová Denisa</v>
      </c>
      <c r="C10" s="260">
        <f>Seznam!D70</f>
        <v>1997</v>
      </c>
      <c r="D10" s="260" t="str">
        <f>Seznam!E70</f>
        <v>RG Proactive Milevsko</v>
      </c>
      <c r="E10" s="260" t="str">
        <f>Seznam!F70</f>
        <v>CZE</v>
      </c>
      <c r="F10" s="9" t="s">
        <v>1497</v>
      </c>
      <c r="G10" s="222">
        <v>1.1000000000000001</v>
      </c>
      <c r="H10" s="223">
        <v>1.3</v>
      </c>
      <c r="I10" s="224">
        <f t="shared" si="0"/>
        <v>2.4000000000000004</v>
      </c>
      <c r="J10" s="239">
        <v>2.6</v>
      </c>
      <c r="K10" s="240">
        <v>3</v>
      </c>
      <c r="L10" s="241">
        <v>4.4000000000000004</v>
      </c>
      <c r="M10" s="242">
        <v>2.9</v>
      </c>
      <c r="N10" s="242">
        <v>4</v>
      </c>
      <c r="O10" s="243">
        <f t="shared" si="1"/>
        <v>3.5</v>
      </c>
      <c r="P10" s="247">
        <f t="shared" si="2"/>
        <v>3.9000000000000004</v>
      </c>
      <c r="Q10" s="241"/>
      <c r="R10" s="227">
        <f t="shared" si="3"/>
        <v>6.3000000000000007</v>
      </c>
      <c r="S10" s="24" t="s">
        <v>200</v>
      </c>
      <c r="T10" s="20">
        <f>RANK(R10,$R$9:$R$12)</f>
        <v>4</v>
      </c>
      <c r="U10" s="264" t="s">
        <v>200</v>
      </c>
      <c r="W10" s="36" t="str">
        <f t="shared" si="4"/>
        <v>míč</v>
      </c>
      <c r="X10" s="31">
        <f t="shared" si="5"/>
        <v>2.4000000000000004</v>
      </c>
      <c r="Y10" s="31">
        <f t="shared" si="6"/>
        <v>3.9000000000000004</v>
      </c>
      <c r="Z10" s="31">
        <f t="shared" si="7"/>
        <v>0</v>
      </c>
      <c r="AA10" s="31">
        <f t="shared" si="8"/>
        <v>6.3000000000000007</v>
      </c>
    </row>
    <row r="11" spans="1:28" ht="24.95" customHeight="1">
      <c r="A11" s="33">
        <f>Seznam!B71</f>
        <v>3</v>
      </c>
      <c r="B11" s="260" t="str">
        <f>Seznam!C71</f>
        <v>Petržílková Klára</v>
      </c>
      <c r="C11" s="260">
        <f>Seznam!D71</f>
        <v>1993</v>
      </c>
      <c r="D11" s="260" t="str">
        <f>Seznam!E71</f>
        <v>GSK Tábor</v>
      </c>
      <c r="E11" s="260" t="str">
        <f>Seznam!F71</f>
        <v>CZE</v>
      </c>
      <c r="F11" s="9" t="s">
        <v>1497</v>
      </c>
      <c r="G11" s="222">
        <v>2.1</v>
      </c>
      <c r="H11" s="223">
        <v>1.3</v>
      </c>
      <c r="I11" s="224">
        <f t="shared" si="0"/>
        <v>3.4000000000000004</v>
      </c>
      <c r="J11" s="239">
        <v>2</v>
      </c>
      <c r="K11" s="240">
        <v>2.7</v>
      </c>
      <c r="L11" s="241">
        <v>3.6</v>
      </c>
      <c r="M11" s="242">
        <v>2.5</v>
      </c>
      <c r="N11" s="242">
        <v>3</v>
      </c>
      <c r="O11" s="243">
        <f t="shared" si="1"/>
        <v>2.85</v>
      </c>
      <c r="P11" s="247">
        <f t="shared" si="2"/>
        <v>5.15</v>
      </c>
      <c r="Q11" s="241"/>
      <c r="R11" s="227">
        <f t="shared" si="3"/>
        <v>8.5500000000000007</v>
      </c>
      <c r="S11" s="24" t="s">
        <v>200</v>
      </c>
      <c r="T11" s="20">
        <f>RANK(R11,$R$9:$R$12)</f>
        <v>2</v>
      </c>
      <c r="U11" s="264" t="s">
        <v>200</v>
      </c>
      <c r="W11" s="36" t="str">
        <f t="shared" si="4"/>
        <v>míč</v>
      </c>
      <c r="X11" s="31">
        <f t="shared" si="5"/>
        <v>3.4000000000000004</v>
      </c>
      <c r="Y11" s="31">
        <f t="shared" si="6"/>
        <v>5.15</v>
      </c>
      <c r="Z11" s="31">
        <f t="shared" si="7"/>
        <v>0</v>
      </c>
      <c r="AA11" s="31">
        <f t="shared" si="8"/>
        <v>8.5500000000000007</v>
      </c>
    </row>
    <row r="12" spans="1:28" ht="24.95" customHeight="1">
      <c r="A12" s="172">
        <f>Seznam!B72</f>
        <v>4</v>
      </c>
      <c r="B12" s="306" t="str">
        <f>Seznam!C72</f>
        <v>Korytová Ludmila</v>
      </c>
      <c r="C12" s="306">
        <f>Seznam!D72</f>
        <v>1993</v>
      </c>
      <c r="D12" s="306" t="str">
        <f>Seznam!E72</f>
        <v>RG Proactive Milevsko</v>
      </c>
      <c r="E12" s="306" t="str">
        <f>Seznam!F72</f>
        <v>CZE</v>
      </c>
      <c r="F12" s="9" t="s">
        <v>1495</v>
      </c>
      <c r="G12" s="222">
        <v>3.7</v>
      </c>
      <c r="H12" s="223">
        <v>2.2000000000000002</v>
      </c>
      <c r="I12" s="224">
        <f t="shared" si="0"/>
        <v>5.9</v>
      </c>
      <c r="J12" s="239">
        <v>1.5</v>
      </c>
      <c r="K12" s="240">
        <v>1.8</v>
      </c>
      <c r="L12" s="241">
        <v>3.5</v>
      </c>
      <c r="M12" s="242">
        <v>2</v>
      </c>
      <c r="N12" s="242">
        <v>1.5</v>
      </c>
      <c r="O12" s="243">
        <f t="shared" si="1"/>
        <v>1.9</v>
      </c>
      <c r="P12" s="247">
        <f t="shared" si="2"/>
        <v>6.6</v>
      </c>
      <c r="Q12" s="241">
        <v>0.3</v>
      </c>
      <c r="R12" s="227">
        <f t="shared" si="3"/>
        <v>12.2</v>
      </c>
      <c r="S12" s="24" t="s">
        <v>200</v>
      </c>
      <c r="T12" s="20">
        <f>RANK(R12,$R$9:$R$12)</f>
        <v>1</v>
      </c>
      <c r="U12" s="264" t="s">
        <v>200</v>
      </c>
      <c r="W12" s="36" t="str">
        <f t="shared" si="4"/>
        <v>obruč</v>
      </c>
      <c r="X12" s="31">
        <f t="shared" si="5"/>
        <v>5.9</v>
      </c>
      <c r="Y12" s="31">
        <f t="shared" si="6"/>
        <v>6.6</v>
      </c>
      <c r="Z12" s="31">
        <f t="shared" si="7"/>
        <v>0.3</v>
      </c>
      <c r="AA12" s="31">
        <f t="shared" si="8"/>
        <v>12.2</v>
      </c>
    </row>
    <row r="13" spans="1:28" s="176" customFormat="1" ht="73.5" customHeight="1" thickBot="1">
      <c r="C13" s="178"/>
      <c r="F13" s="177"/>
      <c r="G13" s="179"/>
      <c r="H13" s="179"/>
      <c r="I13" s="179"/>
      <c r="J13" s="179"/>
      <c r="K13" s="180"/>
      <c r="L13" s="198"/>
      <c r="M13" s="198"/>
      <c r="N13" s="198"/>
      <c r="O13" s="198"/>
      <c r="P13" s="198"/>
      <c r="Q13" s="180"/>
    </row>
    <row r="14" spans="1:28" ht="16.5" customHeight="1">
      <c r="A14" s="510" t="s">
        <v>0</v>
      </c>
      <c r="B14" s="512" t="s">
        <v>1</v>
      </c>
      <c r="C14" s="514" t="s">
        <v>2</v>
      </c>
      <c r="D14" s="512" t="s">
        <v>3</v>
      </c>
      <c r="E14" s="516" t="s">
        <v>4</v>
      </c>
      <c r="F14" s="516" t="s">
        <v>191</v>
      </c>
      <c r="G14" s="248" t="str">
        <f>Kat10S2</f>
        <v>sestava s libovolným náčiním</v>
      </c>
      <c r="H14" s="24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50"/>
      <c r="T14" s="508" t="s">
        <v>12</v>
      </c>
      <c r="U14" s="508" t="s">
        <v>1301</v>
      </c>
    </row>
    <row r="15" spans="1:28" ht="16.5" customHeight="1" thickBot="1">
      <c r="A15" s="511">
        <v>0</v>
      </c>
      <c r="B15" s="513">
        <v>0</v>
      </c>
      <c r="C15" s="515">
        <v>0</v>
      </c>
      <c r="D15" s="513">
        <v>0</v>
      </c>
      <c r="E15" s="517">
        <v>0</v>
      </c>
      <c r="F15" s="517">
        <v>0</v>
      </c>
      <c r="G15" s="246" t="s">
        <v>1257</v>
      </c>
      <c r="H15" s="244" t="s">
        <v>1262</v>
      </c>
      <c r="I15" s="245" t="s">
        <v>8</v>
      </c>
      <c r="J15" s="18" t="s">
        <v>1258</v>
      </c>
      <c r="K15" s="18" t="s">
        <v>9</v>
      </c>
      <c r="L15" s="18" t="s">
        <v>10</v>
      </c>
      <c r="M15" s="18" t="s">
        <v>1259</v>
      </c>
      <c r="N15" s="18" t="s">
        <v>1260</v>
      </c>
      <c r="O15" s="245" t="s">
        <v>1261</v>
      </c>
      <c r="P15" s="18" t="s">
        <v>11</v>
      </c>
      <c r="Q15" s="251" t="s">
        <v>5</v>
      </c>
      <c r="R15" s="245" t="s">
        <v>6</v>
      </c>
      <c r="S15" s="252" t="s">
        <v>13</v>
      </c>
      <c r="T15" s="509"/>
      <c r="U15" s="509"/>
      <c r="W15" s="35" t="s">
        <v>192</v>
      </c>
      <c r="X15" s="35" t="s">
        <v>8</v>
      </c>
      <c r="Y15" s="35" t="s">
        <v>11</v>
      </c>
      <c r="Z15" s="35" t="s">
        <v>193</v>
      </c>
      <c r="AA15" s="35" t="s">
        <v>13</v>
      </c>
      <c r="AB15" s="35" t="s">
        <v>6</v>
      </c>
    </row>
    <row r="16" spans="1:28" ht="24.95" customHeight="1">
      <c r="A16" s="33">
        <f>Seznam!B69</f>
        <v>1</v>
      </c>
      <c r="B16" s="260" t="str">
        <f>Seznam!C69</f>
        <v>Havlíková Karolína</v>
      </c>
      <c r="C16" s="260">
        <f>Seznam!D69</f>
        <v>1995</v>
      </c>
      <c r="D16" s="260" t="str">
        <f>Seznam!E69</f>
        <v>TJ Sokol Bernartice</v>
      </c>
      <c r="E16" s="260" t="str">
        <f>Seznam!F69</f>
        <v>CZE</v>
      </c>
      <c r="F16" s="214" t="s">
        <v>1496</v>
      </c>
      <c r="G16" s="222">
        <v>1.3</v>
      </c>
      <c r="H16" s="223">
        <v>1.5</v>
      </c>
      <c r="I16" s="224">
        <f t="shared" ref="I16:I19" si="9">G16+H16</f>
        <v>2.8</v>
      </c>
      <c r="J16" s="239">
        <v>2.2999999999999998</v>
      </c>
      <c r="K16" s="240">
        <v>4.0999999999999996</v>
      </c>
      <c r="L16" s="241">
        <v>4</v>
      </c>
      <c r="M16" s="242">
        <v>4.2</v>
      </c>
      <c r="N16" s="242">
        <v>4.9000000000000004</v>
      </c>
      <c r="O16" s="243">
        <f t="shared" ref="O16:O19" si="10">IF($O$2=2,TRUNC(SUM(K16:L16)/2*1000)/1000,IF($O$2=3,TRUNC(SUM(K16:M16)/3*1000)/1000,IF($O$2=4,TRUNC(MEDIAN(K16:N16)*1000)/1000,"???")))</f>
        <v>4.1500000000000004</v>
      </c>
      <c r="P16" s="247">
        <f t="shared" ref="P16:P19" si="11">IF(AND(J16=0,O16=0),0,IF(($Q$2-J16-O16)&lt;0,0,$Q$2-J16-O16))</f>
        <v>3.55</v>
      </c>
      <c r="Q16" s="241"/>
      <c r="R16" s="227">
        <f t="shared" ref="R16:R19" si="12">I16+P16-Q16</f>
        <v>6.35</v>
      </c>
      <c r="S16" s="24">
        <f>R9+R16</f>
        <v>14.499999999999998</v>
      </c>
      <c r="T16" s="20">
        <f>RANK(R16,$R$16:$R$19)</f>
        <v>3</v>
      </c>
      <c r="U16" s="25">
        <f>RANK(S16,$S$16:$S$19)</f>
        <v>2</v>
      </c>
      <c r="W16" s="36" t="str">
        <f t="shared" ref="W16:W19" si="13">F16</f>
        <v>kužele</v>
      </c>
      <c r="X16" s="31">
        <f t="shared" ref="X16:X19" si="14">I16</f>
        <v>2.8</v>
      </c>
      <c r="Y16" s="31">
        <f t="shared" ref="Y16:Y19" si="15">P16</f>
        <v>3.55</v>
      </c>
      <c r="Z16" s="31">
        <f t="shared" ref="Z16:Z19" si="16">Q16</f>
        <v>0</v>
      </c>
      <c r="AA16" s="31">
        <f t="shared" ref="AA16:AA19" si="17">R16</f>
        <v>6.35</v>
      </c>
      <c r="AB16" s="31">
        <f t="shared" ref="AB16:AB19" si="18">S16</f>
        <v>14.499999999999998</v>
      </c>
    </row>
    <row r="17" spans="1:28" ht="24.95" customHeight="1">
      <c r="A17" s="33">
        <f>Seznam!B70</f>
        <v>2</v>
      </c>
      <c r="B17" s="260" t="str">
        <f>Seznam!C70</f>
        <v>Fořtová Denisa</v>
      </c>
      <c r="C17" s="260">
        <f>Seznam!D70</f>
        <v>1997</v>
      </c>
      <c r="D17" s="260" t="str">
        <f>Seznam!E70</f>
        <v>RG Proactive Milevsko</v>
      </c>
      <c r="E17" s="260" t="str">
        <f>Seznam!F70</f>
        <v>CZE</v>
      </c>
      <c r="F17" s="214" t="s">
        <v>1496</v>
      </c>
      <c r="G17" s="222">
        <v>1.7</v>
      </c>
      <c r="H17" s="223">
        <v>1.1000000000000001</v>
      </c>
      <c r="I17" s="224">
        <f t="shared" si="9"/>
        <v>2.8</v>
      </c>
      <c r="J17" s="239">
        <v>2.5</v>
      </c>
      <c r="K17" s="240">
        <v>4.4000000000000004</v>
      </c>
      <c r="L17" s="241">
        <v>4.0999999999999996</v>
      </c>
      <c r="M17" s="242">
        <v>2.2999999999999998</v>
      </c>
      <c r="N17" s="242">
        <v>3.5</v>
      </c>
      <c r="O17" s="243">
        <f t="shared" si="10"/>
        <v>3.8</v>
      </c>
      <c r="P17" s="247">
        <f t="shared" si="11"/>
        <v>3.7</v>
      </c>
      <c r="Q17" s="241"/>
      <c r="R17" s="227">
        <f t="shared" si="12"/>
        <v>6.5</v>
      </c>
      <c r="S17" s="24">
        <f>R10+R17</f>
        <v>12.8</v>
      </c>
      <c r="T17" s="20">
        <f>RANK(R17,$R$16:$R$19)</f>
        <v>2</v>
      </c>
      <c r="U17" s="25">
        <f>RANK(S17,$S$16:$S$19)</f>
        <v>4</v>
      </c>
      <c r="W17" s="36" t="str">
        <f t="shared" si="13"/>
        <v>kužele</v>
      </c>
      <c r="X17" s="31">
        <f t="shared" si="14"/>
        <v>2.8</v>
      </c>
      <c r="Y17" s="31">
        <f t="shared" si="15"/>
        <v>3.7</v>
      </c>
      <c r="Z17" s="31">
        <f t="shared" si="16"/>
        <v>0</v>
      </c>
      <c r="AA17" s="31">
        <f t="shared" si="17"/>
        <v>6.5</v>
      </c>
      <c r="AB17" s="31">
        <f t="shared" si="18"/>
        <v>12.8</v>
      </c>
    </row>
    <row r="18" spans="1:28" ht="24.95" customHeight="1">
      <c r="A18" s="33">
        <f>Seznam!B71</f>
        <v>3</v>
      </c>
      <c r="B18" s="260" t="str">
        <f>Seznam!C71</f>
        <v>Petržílková Klára</v>
      </c>
      <c r="C18" s="260">
        <f>Seznam!D71</f>
        <v>1993</v>
      </c>
      <c r="D18" s="260" t="str">
        <f>Seznam!E71</f>
        <v>GSK Tábor</v>
      </c>
      <c r="E18" s="260" t="str">
        <f>Seznam!F71</f>
        <v>CZE</v>
      </c>
      <c r="F18" s="214" t="s">
        <v>1496</v>
      </c>
      <c r="G18" s="222">
        <v>0.7</v>
      </c>
      <c r="H18" s="223">
        <v>1.3</v>
      </c>
      <c r="I18" s="224">
        <f t="shared" si="9"/>
        <v>2</v>
      </c>
      <c r="J18" s="239">
        <v>3.2</v>
      </c>
      <c r="K18" s="240">
        <v>4.0999999999999996</v>
      </c>
      <c r="L18" s="241">
        <v>3.8</v>
      </c>
      <c r="M18" s="242">
        <v>3.2</v>
      </c>
      <c r="N18" s="242">
        <v>3.9</v>
      </c>
      <c r="O18" s="243">
        <f t="shared" si="10"/>
        <v>3.85</v>
      </c>
      <c r="P18" s="247">
        <f t="shared" si="11"/>
        <v>2.9499999999999997</v>
      </c>
      <c r="Q18" s="241"/>
      <c r="R18" s="227">
        <f t="shared" si="12"/>
        <v>4.9499999999999993</v>
      </c>
      <c r="S18" s="24">
        <f>R11+R18</f>
        <v>13.5</v>
      </c>
      <c r="T18" s="20">
        <f>RANK(R18,$R$16:$R$19)</f>
        <v>4</v>
      </c>
      <c r="U18" s="25">
        <f>RANK(S18,$S$16:$S$19)</f>
        <v>3</v>
      </c>
      <c r="W18" s="36" t="str">
        <f t="shared" si="13"/>
        <v>kužele</v>
      </c>
      <c r="X18" s="31">
        <f t="shared" si="14"/>
        <v>2</v>
      </c>
      <c r="Y18" s="31">
        <f t="shared" si="15"/>
        <v>2.9499999999999997</v>
      </c>
      <c r="Z18" s="31">
        <f t="shared" si="16"/>
        <v>0</v>
      </c>
      <c r="AA18" s="31">
        <f t="shared" si="17"/>
        <v>4.9499999999999993</v>
      </c>
      <c r="AB18" s="31">
        <f t="shared" si="18"/>
        <v>13.5</v>
      </c>
    </row>
    <row r="19" spans="1:28" ht="24.95" customHeight="1">
      <c r="A19" s="33">
        <f>Seznam!B72</f>
        <v>4</v>
      </c>
      <c r="B19" s="260" t="str">
        <f>Seznam!C72</f>
        <v>Korytová Ludmila</v>
      </c>
      <c r="C19" s="260">
        <f>Seznam!D72</f>
        <v>1993</v>
      </c>
      <c r="D19" s="260" t="str">
        <f>Seznam!E72</f>
        <v>RG Proactive Milevsko</v>
      </c>
      <c r="E19" s="260" t="str">
        <f>Seznam!F72</f>
        <v>CZE</v>
      </c>
      <c r="F19" s="214" t="s">
        <v>1496</v>
      </c>
      <c r="G19" s="222">
        <v>1.5</v>
      </c>
      <c r="H19" s="223">
        <v>2.9</v>
      </c>
      <c r="I19" s="224">
        <f t="shared" si="9"/>
        <v>4.4000000000000004</v>
      </c>
      <c r="J19" s="239">
        <v>2</v>
      </c>
      <c r="K19" s="240">
        <v>3.5</v>
      </c>
      <c r="L19" s="241">
        <v>4</v>
      </c>
      <c r="M19" s="242">
        <v>2.9</v>
      </c>
      <c r="N19" s="242">
        <v>3.1</v>
      </c>
      <c r="O19" s="243">
        <f t="shared" si="10"/>
        <v>3.3</v>
      </c>
      <c r="P19" s="247">
        <f t="shared" si="11"/>
        <v>4.7</v>
      </c>
      <c r="Q19" s="241"/>
      <c r="R19" s="227">
        <f t="shared" si="12"/>
        <v>9.1000000000000014</v>
      </c>
      <c r="S19" s="24">
        <f>R12+R19</f>
        <v>21.3</v>
      </c>
      <c r="T19" s="20">
        <f>RANK(R19,$R$16:$R$19)</f>
        <v>1</v>
      </c>
      <c r="U19" s="25">
        <f>RANK(S19,$S$16:$S$19)</f>
        <v>1</v>
      </c>
      <c r="W19" s="36" t="str">
        <f t="shared" si="13"/>
        <v>kužele</v>
      </c>
      <c r="X19" s="31">
        <f t="shared" si="14"/>
        <v>4.4000000000000004</v>
      </c>
      <c r="Y19" s="31">
        <f t="shared" si="15"/>
        <v>4.7</v>
      </c>
      <c r="Z19" s="31">
        <f t="shared" si="16"/>
        <v>0</v>
      </c>
      <c r="AA19" s="31">
        <f t="shared" si="17"/>
        <v>9.1000000000000014</v>
      </c>
      <c r="AB19" s="31">
        <f t="shared" si="18"/>
        <v>21.3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C14:C15"/>
    <mergeCell ref="D14:D15"/>
    <mergeCell ref="E14:E15"/>
    <mergeCell ref="F14:F15"/>
  </mergeCells>
  <phoneticPr fontId="13" type="noConversion"/>
  <conditionalFormatting sqref="J16:N19 G16:H19 G9:H12 J9:N12">
    <cfRule type="cellIs" dxfId="7" priority="1" stopIfTrue="1" operator="equal">
      <formula>0</formula>
    </cfRule>
  </conditionalFormatting>
  <conditionalFormatting sqref="I16:I19 I9:I12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16:O19 O9:O12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5"/>
  <sheetViews>
    <sheetView topLeftCell="J6" workbookViewId="0">
      <selection activeCell="P21" sqref="P21"/>
    </sheetView>
  </sheetViews>
  <sheetFormatPr defaultRowHeight="12.75"/>
  <cols>
    <col min="2" max="2" width="23" customWidth="1"/>
    <col min="3" max="3" width="6.140625" customWidth="1"/>
    <col min="4" max="4" width="32.5703125" customWidth="1"/>
    <col min="5" max="6" width="6.28515625" customWidth="1"/>
    <col min="16" max="16" width="10.85546875" bestFit="1" customWidth="1"/>
    <col min="18" max="18" width="10.85546875" customWidth="1"/>
  </cols>
  <sheetData>
    <row r="2" spans="1:29" ht="23.25">
      <c r="A2" s="6" t="s">
        <v>7</v>
      </c>
      <c r="B2" s="1"/>
      <c r="C2" s="4"/>
      <c r="D2" s="8"/>
      <c r="E2" s="8"/>
      <c r="F2" s="4"/>
      <c r="G2" s="12"/>
      <c r="H2" s="10"/>
      <c r="N2" s="225" t="s">
        <v>1054</v>
      </c>
      <c r="O2" s="171" t="s">
        <v>11</v>
      </c>
      <c r="P2" s="1"/>
      <c r="Q2" s="265" t="s">
        <v>1268</v>
      </c>
      <c r="R2" s="266"/>
      <c r="S2" s="266"/>
    </row>
    <row r="3" spans="1:29" ht="23.25">
      <c r="A3" s="6"/>
      <c r="B3" s="1"/>
      <c r="C3" s="4"/>
      <c r="D3" s="8"/>
      <c r="E3" s="8"/>
      <c r="F3" s="4"/>
      <c r="G3" s="10"/>
      <c r="H3" s="10"/>
      <c r="M3" s="13"/>
      <c r="N3" s="13"/>
      <c r="O3" s="213">
        <v>4</v>
      </c>
      <c r="P3" s="1"/>
      <c r="Q3" s="265">
        <v>10</v>
      </c>
      <c r="R3" s="3"/>
      <c r="S3" s="3"/>
    </row>
    <row r="4" spans="1:29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9" ht="22.5">
      <c r="A5" s="6"/>
      <c r="B5" s="1"/>
      <c r="C5" s="4"/>
      <c r="D5" s="8"/>
      <c r="E5" s="8"/>
      <c r="F5" s="4"/>
      <c r="G5" s="7"/>
      <c r="H5" s="7"/>
      <c r="J5" s="14"/>
      <c r="K5" s="10"/>
      <c r="L5" s="10"/>
      <c r="M5" s="10"/>
      <c r="N5" s="10"/>
      <c r="O5" s="1"/>
      <c r="P5" s="1"/>
      <c r="Q5" s="1"/>
      <c r="R5" s="1"/>
      <c r="S5" s="1"/>
      <c r="T5" s="3"/>
      <c r="U5" s="3" t="str">
        <f>Název</f>
        <v>4. závod 27. ročníku Jihočeské ligy 2018</v>
      </c>
    </row>
    <row r="6" spans="1:29" ht="22.5">
      <c r="A6" s="6"/>
      <c r="B6" s="1"/>
      <c r="C6" s="4"/>
      <c r="D6" s="8"/>
      <c r="E6" s="8"/>
      <c r="F6" s="4"/>
      <c r="G6" s="10"/>
      <c r="H6" s="10"/>
      <c r="I6" s="14"/>
      <c r="J6" s="14"/>
      <c r="K6" s="11"/>
      <c r="L6" s="11"/>
      <c r="M6" s="11"/>
      <c r="N6" s="11"/>
      <c r="O6" s="1"/>
      <c r="P6" s="1"/>
      <c r="Q6" s="1"/>
      <c r="R6" s="1"/>
      <c r="S6" s="1"/>
      <c r="T6" s="3"/>
      <c r="U6" s="3" t="str">
        <f>Místo</f>
        <v>Milevsko</v>
      </c>
    </row>
    <row r="7" spans="1:29" ht="23.25" thickBot="1">
      <c r="A7" s="6" t="s">
        <v>1416</v>
      </c>
      <c r="B7" s="1"/>
      <c r="C7" s="4"/>
      <c r="D7" s="8"/>
      <c r="E7" s="8"/>
      <c r="F7" s="4"/>
      <c r="G7" s="4"/>
      <c r="H7" s="4"/>
      <c r="K7" s="1"/>
      <c r="L7" s="1"/>
      <c r="M7" s="1"/>
      <c r="N7" s="1"/>
      <c r="O7" s="1"/>
      <c r="P7" s="1"/>
      <c r="Q7" s="1"/>
      <c r="R7" s="1"/>
      <c r="S7" s="1"/>
      <c r="T7" s="3"/>
      <c r="U7" s="3" t="str">
        <f>Datum</f>
        <v>31. března 2018</v>
      </c>
    </row>
    <row r="8" spans="1:29" ht="15.75">
      <c r="A8" s="510" t="s">
        <v>0</v>
      </c>
      <c r="B8" s="512" t="s">
        <v>1</v>
      </c>
      <c r="C8" s="514" t="s">
        <v>2</v>
      </c>
      <c r="D8" s="512" t="s">
        <v>3</v>
      </c>
      <c r="E8" s="516" t="s">
        <v>4</v>
      </c>
      <c r="F8" s="516" t="s">
        <v>191</v>
      </c>
      <c r="G8" s="248" t="str">
        <f>Kat10S1</f>
        <v>sestava s libovolným náčiním</v>
      </c>
      <c r="H8" s="249"/>
      <c r="I8" s="19"/>
      <c r="J8" s="19"/>
      <c r="K8" s="19"/>
      <c r="L8" s="19"/>
      <c r="M8" s="19"/>
      <c r="N8" s="19"/>
      <c r="O8" s="19"/>
      <c r="P8" s="19"/>
      <c r="Q8" s="19"/>
      <c r="R8" s="19"/>
      <c r="S8" s="250"/>
      <c r="T8" s="508" t="s">
        <v>12</v>
      </c>
      <c r="U8" s="504"/>
    </row>
    <row r="9" spans="1:29" ht="16.5" thickBot="1">
      <c r="A9" s="511">
        <v>0</v>
      </c>
      <c r="B9" s="513">
        <v>0</v>
      </c>
      <c r="C9" s="515">
        <v>0</v>
      </c>
      <c r="D9" s="513">
        <v>0</v>
      </c>
      <c r="E9" s="517">
        <v>0</v>
      </c>
      <c r="F9" s="517">
        <v>0</v>
      </c>
      <c r="G9" s="246" t="s">
        <v>1257</v>
      </c>
      <c r="H9" s="244" t="s">
        <v>1262</v>
      </c>
      <c r="I9" s="245" t="s">
        <v>8</v>
      </c>
      <c r="J9" s="372" t="s">
        <v>1258</v>
      </c>
      <c r="K9" s="372" t="s">
        <v>9</v>
      </c>
      <c r="L9" s="372" t="s">
        <v>10</v>
      </c>
      <c r="M9" s="372" t="s">
        <v>1259</v>
      </c>
      <c r="N9" s="372" t="s">
        <v>1260</v>
      </c>
      <c r="O9" s="245" t="str">
        <f>IF($O$2=2,TRUNC(SUM(K10:L10)/2*1000)/1000,IF($O$2=3,TRUNC(SUM(K10:M10)/3*1000)/1000,IF($O$2=4,TRUNC(MEDIAN(K10:N10)*1000)/1000,"???")))</f>
        <v>???</v>
      </c>
      <c r="P9" s="372" t="s">
        <v>11</v>
      </c>
      <c r="Q9" s="251" t="s">
        <v>5</v>
      </c>
      <c r="R9" s="245" t="s">
        <v>6</v>
      </c>
      <c r="S9" s="252" t="s">
        <v>13</v>
      </c>
      <c r="T9" s="509"/>
      <c r="U9" s="505"/>
      <c r="W9" s="35" t="s">
        <v>192</v>
      </c>
      <c r="X9" s="35" t="s">
        <v>8</v>
      </c>
      <c r="Y9" s="35" t="s">
        <v>11</v>
      </c>
      <c r="Z9" s="35" t="s">
        <v>193</v>
      </c>
      <c r="AA9" s="35" t="s">
        <v>13</v>
      </c>
    </row>
    <row r="10" spans="1:29" ht="31.5" customHeight="1">
      <c r="A10" s="33">
        <f>Seznam!B73</f>
        <v>1</v>
      </c>
      <c r="B10" s="260" t="str">
        <f>Seznam!C73</f>
        <v>Kortánová Karolína</v>
      </c>
      <c r="C10" s="260">
        <f>Seznam!D73</f>
        <v>2002</v>
      </c>
      <c r="D10" s="260" t="str">
        <f>Seznam!E73</f>
        <v xml:space="preserve">SKMG Máj České Budějovice </v>
      </c>
      <c r="E10" s="260" t="str">
        <f>Seznam!F73</f>
        <v>CZE</v>
      </c>
      <c r="F10" s="9" t="s">
        <v>1495</v>
      </c>
      <c r="G10" s="222">
        <v>2.4</v>
      </c>
      <c r="H10" s="223">
        <v>2.5</v>
      </c>
      <c r="I10" s="224">
        <f t="shared" ref="I10" si="0">G10+H10</f>
        <v>4.9000000000000004</v>
      </c>
      <c r="J10" s="239">
        <v>2</v>
      </c>
      <c r="K10" s="240">
        <v>2.1</v>
      </c>
      <c r="L10" s="241">
        <v>3</v>
      </c>
      <c r="M10" s="242">
        <v>1.9</v>
      </c>
      <c r="N10" s="242">
        <v>2.8</v>
      </c>
      <c r="O10" s="243"/>
      <c r="P10" s="247">
        <v>2.4500000000000002</v>
      </c>
      <c r="Q10" s="241">
        <v>0.3</v>
      </c>
      <c r="R10" s="227">
        <f t="shared" ref="R10" si="1">I10+P10-Q10</f>
        <v>7.0500000000000007</v>
      </c>
      <c r="S10" s="24" t="s">
        <v>200</v>
      </c>
      <c r="T10" s="20">
        <f>RANK(R10,$R$9:$R$10)</f>
        <v>1</v>
      </c>
      <c r="U10" s="264" t="s">
        <v>200</v>
      </c>
      <c r="W10" s="36" t="str">
        <f t="shared" ref="W10" si="2">F10</f>
        <v>obruč</v>
      </c>
      <c r="X10" s="31">
        <f t="shared" ref="X10" si="3">I10</f>
        <v>4.9000000000000004</v>
      </c>
      <c r="Y10" s="31">
        <f t="shared" ref="Y10:AA10" si="4">P10</f>
        <v>2.4500000000000002</v>
      </c>
      <c r="Z10" s="31">
        <f t="shared" si="4"/>
        <v>0.3</v>
      </c>
      <c r="AA10" s="31">
        <f t="shared" si="4"/>
        <v>7.0500000000000007</v>
      </c>
    </row>
    <row r="11" spans="1:29" ht="77.25" customHeight="1" thickBot="1">
      <c r="A11" s="176"/>
      <c r="B11" s="176"/>
      <c r="C11" s="178"/>
      <c r="D11" s="176"/>
      <c r="E11" s="176"/>
      <c r="F11" s="177"/>
      <c r="G11" s="179"/>
      <c r="H11" s="179"/>
      <c r="I11" s="179"/>
      <c r="J11" s="179"/>
      <c r="K11" s="180"/>
      <c r="L11" s="198"/>
      <c r="M11" s="198"/>
      <c r="N11" s="198"/>
      <c r="O11" s="198"/>
      <c r="P11" s="198"/>
      <c r="Q11" s="180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</row>
    <row r="12" spans="1:29" ht="15.75">
      <c r="A12" s="510" t="s">
        <v>0</v>
      </c>
      <c r="B12" s="512" t="s">
        <v>1</v>
      </c>
      <c r="C12" s="514" t="s">
        <v>2</v>
      </c>
      <c r="D12" s="512" t="s">
        <v>3</v>
      </c>
      <c r="E12" s="516" t="s">
        <v>4</v>
      </c>
      <c r="F12" s="516" t="s">
        <v>191</v>
      </c>
      <c r="G12" s="248" t="str">
        <f>Kat10S2</f>
        <v>sestava s libovolným náčiním</v>
      </c>
      <c r="H12" s="24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50"/>
      <c r="T12" s="508" t="s">
        <v>12</v>
      </c>
      <c r="U12" s="508" t="s">
        <v>1301</v>
      </c>
    </row>
    <row r="13" spans="1:29" ht="16.5" thickBot="1">
      <c r="A13" s="511">
        <v>0</v>
      </c>
      <c r="B13" s="513">
        <v>0</v>
      </c>
      <c r="C13" s="515">
        <v>0</v>
      </c>
      <c r="D13" s="513">
        <v>0</v>
      </c>
      <c r="E13" s="517">
        <v>0</v>
      </c>
      <c r="F13" s="517">
        <v>0</v>
      </c>
      <c r="G13" s="246" t="s">
        <v>1257</v>
      </c>
      <c r="H13" s="244" t="s">
        <v>1262</v>
      </c>
      <c r="I13" s="245" t="s">
        <v>8</v>
      </c>
      <c r="J13" s="372" t="s">
        <v>1258</v>
      </c>
      <c r="K13" s="372" t="s">
        <v>9</v>
      </c>
      <c r="L13" s="372" t="s">
        <v>10</v>
      </c>
      <c r="M13" s="372" t="s">
        <v>1259</v>
      </c>
      <c r="N13" s="372" t="s">
        <v>1260</v>
      </c>
      <c r="O13" s="245" t="s">
        <v>1261</v>
      </c>
      <c r="P13" s="372" t="s">
        <v>11</v>
      </c>
      <c r="Q13" s="251" t="s">
        <v>5</v>
      </c>
      <c r="R13" s="245" t="s">
        <v>6</v>
      </c>
      <c r="S13" s="252" t="s">
        <v>13</v>
      </c>
      <c r="T13" s="509"/>
      <c r="U13" s="509"/>
      <c r="W13" s="35" t="s">
        <v>192</v>
      </c>
      <c r="X13" s="35" t="s">
        <v>8</v>
      </c>
      <c r="Y13" s="35" t="s">
        <v>11</v>
      </c>
      <c r="Z13" s="35" t="s">
        <v>193</v>
      </c>
      <c r="AA13" s="35" t="s">
        <v>13</v>
      </c>
      <c r="AB13" s="35" t="s">
        <v>6</v>
      </c>
    </row>
    <row r="14" spans="1:29" ht="31.5" customHeight="1">
      <c r="A14" s="33">
        <f>Seznam!B73</f>
        <v>1</v>
      </c>
      <c r="B14" s="260" t="str">
        <f>Seznam!C73</f>
        <v>Kortánová Karolína</v>
      </c>
      <c r="C14" s="260">
        <f>Seznam!D73</f>
        <v>2002</v>
      </c>
      <c r="D14" s="260" t="str">
        <f>Seznam!E73</f>
        <v xml:space="preserve">SKMG Máj České Budějovice </v>
      </c>
      <c r="E14" s="260" t="str">
        <f>Seznam!F73</f>
        <v>CZE</v>
      </c>
      <c r="F14" s="214" t="s">
        <v>1499</v>
      </c>
      <c r="G14" s="222">
        <v>2</v>
      </c>
      <c r="H14" s="223">
        <v>1.7</v>
      </c>
      <c r="I14" s="224">
        <f t="shared" ref="I14" si="5">G14+H14</f>
        <v>3.7</v>
      </c>
      <c r="J14" s="239">
        <v>2.8</v>
      </c>
      <c r="K14" s="240">
        <v>4.7</v>
      </c>
      <c r="L14" s="241">
        <v>3.3</v>
      </c>
      <c r="M14" s="242">
        <v>3</v>
      </c>
      <c r="N14" s="242">
        <v>2</v>
      </c>
      <c r="O14" s="243" t="str">
        <f t="shared" ref="O14" si="6">IF($O$2=2,TRUNC(SUM(K14:L14)/2*1000)/1000,IF($O$2=3,TRUNC(SUM(K14:M14)/3*1000)/1000,IF($O$2=4,TRUNC(MEDIAN(K14:N14)*1000)/1000,"???")))</f>
        <v>???</v>
      </c>
      <c r="P14" s="247">
        <v>3.15</v>
      </c>
      <c r="Q14" s="241">
        <v>0.3</v>
      </c>
      <c r="R14" s="227">
        <f t="shared" ref="R14" si="7">I14+P14-Q14</f>
        <v>6.55</v>
      </c>
      <c r="S14" s="24">
        <f>R10+R14</f>
        <v>13.600000000000001</v>
      </c>
      <c r="T14" s="20">
        <f>RANK(R14,$R$13:$R$14)</f>
        <v>1</v>
      </c>
      <c r="U14" s="25">
        <f>RANK(S14,$S$13:$S$14)</f>
        <v>1</v>
      </c>
      <c r="W14" s="36" t="str">
        <f t="shared" ref="W14" si="8">F14</f>
        <v>MÍČ</v>
      </c>
      <c r="X14" s="31">
        <f t="shared" ref="X14" si="9">I14</f>
        <v>3.7</v>
      </c>
      <c r="Y14" s="31">
        <f t="shared" ref="Y14:AB14" si="10">P14</f>
        <v>3.15</v>
      </c>
      <c r="Z14" s="31">
        <f t="shared" si="10"/>
        <v>0.3</v>
      </c>
      <c r="AA14" s="31">
        <f t="shared" si="10"/>
        <v>6.55</v>
      </c>
      <c r="AB14" s="31">
        <f t="shared" si="10"/>
        <v>13.600000000000001</v>
      </c>
    </row>
    <row r="15" spans="1:29">
      <c r="C15" s="5"/>
      <c r="D15" s="14"/>
      <c r="E15" s="14"/>
      <c r="F15" s="7"/>
      <c r="G15" s="7"/>
      <c r="H15" s="7"/>
      <c r="I15" s="7"/>
      <c r="J15" s="7"/>
      <c r="K15" s="7"/>
    </row>
  </sheetData>
  <mergeCells count="16">
    <mergeCell ref="T8:T9"/>
    <mergeCell ref="U8:U9"/>
    <mergeCell ref="A12:A13"/>
    <mergeCell ref="B12:B13"/>
    <mergeCell ref="C12:C13"/>
    <mergeCell ref="D12:D13"/>
    <mergeCell ref="E12:E13"/>
    <mergeCell ref="F12:F13"/>
    <mergeCell ref="T12:T13"/>
    <mergeCell ref="U12:U13"/>
    <mergeCell ref="A8:A9"/>
    <mergeCell ref="B8:B9"/>
    <mergeCell ref="C8:C9"/>
    <mergeCell ref="D8:D9"/>
    <mergeCell ref="E8:E9"/>
    <mergeCell ref="F8:F9"/>
  </mergeCells>
  <conditionalFormatting sqref="J14:N14 G14:H14 G10:H10 J10:N10">
    <cfRule type="cellIs" dxfId="3" priority="4" stopIfTrue="1" operator="equal">
      <formula>0</formula>
    </cfRule>
  </conditionalFormatting>
  <conditionalFormatting sqref="I14 I10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14 O10">
    <cfRule type="cellIs" dxfId="0" priority="1" stopIfTrue="1" operator="greaterThan">
      <formula>-100</formula>
    </cfRule>
  </conditionalFormatting>
  <pageMargins left="0.7" right="0.7" top="0.78740157499999996" bottom="0.78740157499999996" header="0.3" footer="0.3"/>
  <pageSetup paperSize="0" orientation="portrait" horizontalDpi="0" verticalDpi="0" copies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opLeftCell="A4" workbookViewId="0">
      <selection activeCell="L32" sqref="L32"/>
    </sheetView>
  </sheetViews>
  <sheetFormatPr defaultRowHeight="15"/>
  <cols>
    <col min="1" max="1" width="9.7109375" style="78" customWidth="1"/>
    <col min="2" max="2" width="5.85546875" style="78" bestFit="1" customWidth="1"/>
    <col min="3" max="3" width="23.7109375" style="78" customWidth="1"/>
    <col min="4" max="4" width="6.7109375" style="77" customWidth="1"/>
    <col min="5" max="5" width="31.7109375" style="78" bestFit="1" customWidth="1"/>
    <col min="6" max="6" width="5" style="77" customWidth="1"/>
    <col min="7" max="7" width="6.28515625" style="78" bestFit="1" customWidth="1"/>
    <col min="8" max="8" width="9.42578125" style="78" bestFit="1" customWidth="1"/>
    <col min="9" max="9" width="7.140625" style="78" bestFit="1" customWidth="1"/>
    <col min="10" max="10" width="8.85546875" style="78" bestFit="1" customWidth="1"/>
    <col min="11" max="16384" width="9.140625" style="78"/>
  </cols>
  <sheetData>
    <row r="1" spans="1:10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47"/>
      <c r="J1" s="47"/>
    </row>
    <row r="2" spans="1:10" customFormat="1">
      <c r="A2" s="48"/>
      <c r="B2" s="49"/>
      <c r="D2" s="48"/>
      <c r="E2" s="49"/>
      <c r="F2" s="49"/>
      <c r="G2" s="48"/>
      <c r="H2" s="48"/>
      <c r="I2" s="48"/>
      <c r="J2" s="48"/>
    </row>
    <row r="3" spans="1:10" customFormat="1" ht="40.5">
      <c r="A3" s="531" t="s">
        <v>1491</v>
      </c>
      <c r="B3" s="531"/>
      <c r="C3" s="531"/>
      <c r="D3" s="531"/>
      <c r="E3" s="531"/>
      <c r="F3" s="531"/>
      <c r="G3" s="531"/>
      <c r="H3" s="531"/>
      <c r="I3" s="50"/>
      <c r="J3" s="50"/>
    </row>
    <row r="4" spans="1:10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52"/>
    </row>
    <row r="5" spans="1:10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4"/>
      <c r="J5" s="54"/>
    </row>
    <row r="6" spans="1:10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52"/>
    </row>
    <row r="7" spans="1:10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4"/>
      <c r="J7" s="54"/>
    </row>
    <row r="8" spans="1:10" customFormat="1" ht="20.25" thickBot="1">
      <c r="A8" s="55" t="str">
        <f>__kat0</f>
        <v>1.kategorie, Přípravka A, ročník 2012 a mladší</v>
      </c>
      <c r="B8" s="49"/>
      <c r="C8" s="56"/>
      <c r="D8" s="56"/>
      <c r="E8" s="56"/>
      <c r="F8" s="49"/>
      <c r="G8" s="56"/>
      <c r="H8" s="56"/>
      <c r="I8" s="56"/>
      <c r="J8" s="56"/>
    </row>
    <row r="9" spans="1:10" customFormat="1" ht="20.25" thickTop="1">
      <c r="A9" s="57"/>
      <c r="B9" s="58"/>
      <c r="C9" s="393"/>
      <c r="D9" s="60"/>
      <c r="E9" s="61"/>
      <c r="F9" s="62"/>
      <c r="G9" s="528" t="str">
        <f>Kat1S1</f>
        <v>sestava bez náčiní</v>
      </c>
      <c r="H9" s="529"/>
      <c r="I9" s="529"/>
      <c r="J9" s="63"/>
    </row>
    <row r="10" spans="1:10" customFormat="1" ht="16.5">
      <c r="A10" s="64" t="s">
        <v>1043</v>
      </c>
      <c r="B10" s="65" t="s">
        <v>1044</v>
      </c>
      <c r="C10" s="66" t="s">
        <v>1045</v>
      </c>
      <c r="D10" s="394" t="s">
        <v>2</v>
      </c>
      <c r="E10" s="68" t="s">
        <v>3</v>
      </c>
      <c r="F10" s="69" t="s">
        <v>4</v>
      </c>
      <c r="G10" s="70" t="s">
        <v>1046</v>
      </c>
      <c r="H10" s="70" t="s">
        <v>1047</v>
      </c>
      <c r="I10" s="71" t="s">
        <v>5</v>
      </c>
      <c r="J10" s="64" t="s">
        <v>1048</v>
      </c>
    </row>
    <row r="11" spans="1:10" customFormat="1">
      <c r="A11" s="349"/>
      <c r="B11" s="384"/>
      <c r="C11" s="322"/>
      <c r="D11" s="383"/>
      <c r="E11" s="324"/>
      <c r="F11" s="349"/>
      <c r="G11" s="72" t="s">
        <v>8</v>
      </c>
      <c r="H11" s="72" t="s">
        <v>11</v>
      </c>
      <c r="I11" s="325"/>
      <c r="J11" s="320"/>
    </row>
    <row r="12" spans="1:10" s="73" customFormat="1" ht="16.5">
      <c r="A12" s="397">
        <v>1</v>
      </c>
      <c r="B12" s="397">
        <f>'Z1'!A13</f>
        <v>6</v>
      </c>
      <c r="C12" s="398" t="str">
        <f>'Z1'!B13</f>
        <v>Pintová Andrea</v>
      </c>
      <c r="D12" s="397">
        <f>'Z1'!C13</f>
        <v>2012</v>
      </c>
      <c r="E12" s="399" t="str">
        <f>'Z1'!D13</f>
        <v>RG Proactive Milevsko</v>
      </c>
      <c r="F12" s="397" t="str">
        <f>'Z1'!E13</f>
        <v>CZE</v>
      </c>
      <c r="G12" s="469">
        <f>'Z1'!X13</f>
        <v>1.8</v>
      </c>
      <c r="H12" s="400">
        <f>'Z1'!Y13</f>
        <v>3.3</v>
      </c>
      <c r="I12" s="401">
        <f>'Z1'!Z13</f>
        <v>0</v>
      </c>
      <c r="J12" s="402">
        <f>'Z1'!AA13</f>
        <v>5.0999999999999996</v>
      </c>
    </row>
    <row r="13" spans="1:10" s="73" customFormat="1" ht="16.5">
      <c r="A13" s="397">
        <v>2</v>
      </c>
      <c r="B13" s="397">
        <f>'Z1'!A12</f>
        <v>5</v>
      </c>
      <c r="C13" s="398" t="str">
        <f>'Z1'!B12</f>
        <v>Fuková Emma</v>
      </c>
      <c r="D13" s="397">
        <f>'Z1'!C12</f>
        <v>2012</v>
      </c>
      <c r="E13" s="399" t="str">
        <f>'Z1'!D12</f>
        <v>GSK Tábor</v>
      </c>
      <c r="F13" s="397" t="str">
        <f>'Z1'!E12</f>
        <v>CZE</v>
      </c>
      <c r="G13" s="469">
        <f>'Z1'!X12</f>
        <v>0.9</v>
      </c>
      <c r="H13" s="400">
        <f>'Z1'!Y12</f>
        <v>3.9</v>
      </c>
      <c r="I13" s="401">
        <f>'Z1'!Z12</f>
        <v>0</v>
      </c>
      <c r="J13" s="402">
        <f>'Z1'!AA12</f>
        <v>4.8</v>
      </c>
    </row>
    <row r="14" spans="1:10" s="73" customFormat="1" ht="16.5">
      <c r="A14" s="397">
        <v>3</v>
      </c>
      <c r="B14" s="397">
        <f>'Z1'!A10</f>
        <v>3</v>
      </c>
      <c r="C14" s="398" t="str">
        <f>'Z1'!B10</f>
        <v>Zahradníková Viktorie</v>
      </c>
      <c r="D14" s="397">
        <f>'Z1'!C10</f>
        <v>2012</v>
      </c>
      <c r="E14" s="399" t="str">
        <f>'Z1'!D10</f>
        <v>RG Proactive Milevsko</v>
      </c>
      <c r="F14" s="397" t="str">
        <f>'Z1'!E10</f>
        <v>CZE</v>
      </c>
      <c r="G14" s="469">
        <f>'Z1'!X10</f>
        <v>0.8</v>
      </c>
      <c r="H14" s="400">
        <f>'Z1'!Y10</f>
        <v>3.4000000000000004</v>
      </c>
      <c r="I14" s="401">
        <f>'Z1'!Z10</f>
        <v>0</v>
      </c>
      <c r="J14" s="402">
        <f>'Z1'!AA10</f>
        <v>4.2</v>
      </c>
    </row>
    <row r="15" spans="1:10" s="73" customFormat="1">
      <c r="A15" s="377">
        <v>4</v>
      </c>
      <c r="B15" s="377">
        <f>'Z1'!A11</f>
        <v>4</v>
      </c>
      <c r="C15" s="378" t="str">
        <f>'Z1'!B11</f>
        <v>Míková Teodora</v>
      </c>
      <c r="D15" s="377">
        <f>'Z1'!C11</f>
        <v>2012</v>
      </c>
      <c r="E15" s="379" t="str">
        <f>'Z1'!D11</f>
        <v>GSK Tábor</v>
      </c>
      <c r="F15" s="377" t="str">
        <f>'Z1'!E11</f>
        <v>CZE</v>
      </c>
      <c r="G15" s="470">
        <f>'Z1'!X11</f>
        <v>0.6</v>
      </c>
      <c r="H15" s="380">
        <f>'Z1'!Y11</f>
        <v>3.2</v>
      </c>
      <c r="I15" s="381">
        <f>'Z1'!Z11</f>
        <v>0</v>
      </c>
      <c r="J15" s="382">
        <f>'Z1'!AA11</f>
        <v>3.8000000000000003</v>
      </c>
    </row>
    <row r="16" spans="1:10" s="73" customFormat="1">
      <c r="A16" s="377">
        <v>5</v>
      </c>
      <c r="B16" s="377">
        <f>'Z1'!A9</f>
        <v>2</v>
      </c>
      <c r="C16" s="378" t="str">
        <f>'Z1'!B9</f>
        <v>Strupková Sára</v>
      </c>
      <c r="D16" s="377">
        <f>'Z1'!C9</f>
        <v>2012</v>
      </c>
      <c r="E16" s="379" t="str">
        <f>'Z1'!D9</f>
        <v>MG TJ Jiskra Humpolec</v>
      </c>
      <c r="F16" s="377" t="str">
        <f>'Z1'!E9</f>
        <v>CZE</v>
      </c>
      <c r="G16" s="470">
        <f>'Z1'!X9</f>
        <v>0.5</v>
      </c>
      <c r="H16" s="380">
        <f>'Z1'!Y9</f>
        <v>2.1500000000000004</v>
      </c>
      <c r="I16" s="381">
        <f>'Z1'!Z9</f>
        <v>0</v>
      </c>
      <c r="J16" s="382">
        <f>'Z1'!AA9</f>
        <v>2.6500000000000004</v>
      </c>
    </row>
    <row r="17" spans="1:10" s="73" customFormat="1">
      <c r="A17" s="307">
        <v>6</v>
      </c>
      <c r="B17" s="307">
        <f>'Z1'!A14</f>
        <v>7</v>
      </c>
      <c r="C17" s="308" t="str">
        <f>'Z1'!B14</f>
        <v>Tučková Justýna</v>
      </c>
      <c r="D17" s="307">
        <f>'Z1'!C14</f>
        <v>2012</v>
      </c>
      <c r="E17" s="309" t="str">
        <f>'Z1'!D14</f>
        <v>GSK Tábor</v>
      </c>
      <c r="F17" s="307" t="str">
        <f>'Z1'!E14</f>
        <v>CZE</v>
      </c>
      <c r="G17" s="471">
        <f>'Z1'!X14</f>
        <v>0.2</v>
      </c>
      <c r="H17" s="108">
        <f>'Z1'!Y14</f>
        <v>1.5</v>
      </c>
      <c r="I17" s="219">
        <f>'Z1'!Z14</f>
        <v>0</v>
      </c>
      <c r="J17" s="310">
        <f>'Z1'!AA14</f>
        <v>1.7</v>
      </c>
    </row>
    <row r="18" spans="1:10" ht="36" customHeight="1">
      <c r="A18" s="75"/>
      <c r="B18" s="76"/>
      <c r="C18" s="76"/>
      <c r="E18" s="76"/>
      <c r="G18" s="76"/>
      <c r="H18" s="76"/>
      <c r="I18" s="76"/>
      <c r="J18" s="76"/>
    </row>
    <row r="19" spans="1:10" ht="20.25" thickBot="1">
      <c r="A19" s="55" t="str">
        <f>_kat1</f>
        <v>2.kategorie -Přípravka B, ročník 2011</v>
      </c>
      <c r="B19" s="49"/>
      <c r="C19" s="56"/>
      <c r="D19" s="56"/>
      <c r="E19" s="56"/>
      <c r="F19" s="49"/>
      <c r="G19" s="56"/>
      <c r="H19" s="56"/>
      <c r="I19" s="56"/>
      <c r="J19" s="56"/>
    </row>
    <row r="20" spans="1:10" ht="20.25" thickTop="1">
      <c r="A20" s="57"/>
      <c r="B20" s="58"/>
      <c r="C20" s="59"/>
      <c r="D20" s="60"/>
      <c r="E20" s="61"/>
      <c r="F20" s="62"/>
      <c r="G20" s="528" t="str">
        <f>Kat1S1</f>
        <v>sestava bez náčiní</v>
      </c>
      <c r="H20" s="529"/>
      <c r="I20" s="529"/>
      <c r="J20" s="63"/>
    </row>
    <row r="21" spans="1:10" ht="16.5">
      <c r="A21" s="64" t="s">
        <v>1043</v>
      </c>
      <c r="B21" s="65" t="s">
        <v>1044</v>
      </c>
      <c r="C21" s="66" t="s">
        <v>1045</v>
      </c>
      <c r="D21" s="67" t="s">
        <v>2</v>
      </c>
      <c r="E21" s="68" t="s">
        <v>3</v>
      </c>
      <c r="F21" s="69" t="s">
        <v>4</v>
      </c>
      <c r="G21" s="70" t="s">
        <v>1046</v>
      </c>
      <c r="H21" s="70" t="s">
        <v>1047</v>
      </c>
      <c r="I21" s="71" t="s">
        <v>5</v>
      </c>
      <c r="J21" s="64" t="s">
        <v>1048</v>
      </c>
    </row>
    <row r="22" spans="1:10" ht="15.75" thickBot="1">
      <c r="A22" s="320"/>
      <c r="B22" s="321"/>
      <c r="C22" s="322"/>
      <c r="D22" s="323"/>
      <c r="E22" s="324"/>
      <c r="F22" s="349"/>
      <c r="G22" s="72" t="s">
        <v>8</v>
      </c>
      <c r="H22" s="72" t="s">
        <v>11</v>
      </c>
      <c r="I22" s="325"/>
      <c r="J22" s="320"/>
    </row>
    <row r="23" spans="1:10" ht="17.25" thickTop="1">
      <c r="A23" s="410">
        <v>1</v>
      </c>
      <c r="B23" s="410">
        <f>'Z2'!A14</f>
        <v>7</v>
      </c>
      <c r="C23" s="411" t="str">
        <f>'Z2'!B14</f>
        <v>Berchová Adina</v>
      </c>
      <c r="D23" s="410">
        <f>'Z2'!C14</f>
        <v>2011</v>
      </c>
      <c r="E23" s="412" t="str">
        <f>'Z2'!D14</f>
        <v xml:space="preserve">SKMG Máj České Budějovice </v>
      </c>
      <c r="F23" s="410" t="str">
        <f>'Z2'!E14</f>
        <v>CZE</v>
      </c>
      <c r="G23" s="472">
        <f>'Z2'!X14</f>
        <v>2</v>
      </c>
      <c r="H23" s="413">
        <f>'Z2'!Y14</f>
        <v>4.25</v>
      </c>
      <c r="I23" s="414">
        <f>'Z2'!Z14</f>
        <v>0</v>
      </c>
      <c r="J23" s="415">
        <f>'Z2'!AA14</f>
        <v>6.25</v>
      </c>
    </row>
    <row r="24" spans="1:10" ht="16.5">
      <c r="A24" s="404">
        <v>2</v>
      </c>
      <c r="B24" s="404">
        <f>'Z2'!A13</f>
        <v>6</v>
      </c>
      <c r="C24" s="405" t="str">
        <f>'Z2'!B13</f>
        <v>Filipová Eliška</v>
      </c>
      <c r="D24" s="404">
        <f>'Z2'!C13</f>
        <v>2011</v>
      </c>
      <c r="E24" s="406" t="str">
        <f>'Z2'!D13</f>
        <v>RG Proactive Milevsko</v>
      </c>
      <c r="F24" s="404" t="str">
        <f>'Z2'!E13</f>
        <v>CZE</v>
      </c>
      <c r="G24" s="473">
        <f>'Z2'!X13</f>
        <v>1.7</v>
      </c>
      <c r="H24" s="407">
        <f>'Z2'!Y13</f>
        <v>4.25</v>
      </c>
      <c r="I24" s="408">
        <f>'Z2'!Z13</f>
        <v>0</v>
      </c>
      <c r="J24" s="409">
        <f>'Z2'!AA13</f>
        <v>5.95</v>
      </c>
    </row>
    <row r="25" spans="1:10" ht="16.5">
      <c r="A25" s="404">
        <v>3</v>
      </c>
      <c r="B25" s="404">
        <f>'Z2'!A16</f>
        <v>9</v>
      </c>
      <c r="C25" s="405" t="str">
        <f>'Z2'!B16</f>
        <v>Škochová Adéla</v>
      </c>
      <c r="D25" s="404">
        <f>'Z2'!C16</f>
        <v>2011</v>
      </c>
      <c r="E25" s="406" t="str">
        <f>'Z2'!D16</f>
        <v>RG Proactive Milevsko</v>
      </c>
      <c r="F25" s="404" t="str">
        <f>'Z2'!E16</f>
        <v>CZE</v>
      </c>
      <c r="G25" s="473">
        <f>'Z2'!X16</f>
        <v>1.6</v>
      </c>
      <c r="H25" s="407">
        <f>'Z2'!Y16</f>
        <v>3.0999999999999996</v>
      </c>
      <c r="I25" s="408">
        <f>'Z2'!Z16</f>
        <v>0</v>
      </c>
      <c r="J25" s="409">
        <f>'Z2'!AA16</f>
        <v>4.6999999999999993</v>
      </c>
    </row>
    <row r="26" spans="1:10">
      <c r="A26" s="307">
        <v>4</v>
      </c>
      <c r="B26" s="307">
        <f>'Z2'!A12</f>
        <v>4</v>
      </c>
      <c r="C26" s="308" t="str">
        <f>'Z2'!B12</f>
        <v>Procházková Beata</v>
      </c>
      <c r="D26" s="307">
        <f>'Z2'!C12</f>
        <v>2011</v>
      </c>
      <c r="E26" s="309" t="str">
        <f>'Z2'!D12</f>
        <v>GSK Tábor</v>
      </c>
      <c r="F26" s="307" t="str">
        <f>'Z2'!E12</f>
        <v>CZE</v>
      </c>
      <c r="G26" s="471">
        <f>'Z2'!X12</f>
        <v>0.6</v>
      </c>
      <c r="H26" s="108">
        <f>'Z2'!Y12</f>
        <v>4</v>
      </c>
      <c r="I26" s="219">
        <f>'Z2'!Z12</f>
        <v>0</v>
      </c>
      <c r="J26" s="310">
        <f>'Z2'!AA12</f>
        <v>4.5999999999999996</v>
      </c>
    </row>
    <row r="27" spans="1:10">
      <c r="A27" s="307">
        <v>5</v>
      </c>
      <c r="B27" s="307">
        <f>'Z2'!A11</f>
        <v>3</v>
      </c>
      <c r="C27" s="308" t="str">
        <f>'Z2'!B11</f>
        <v>Lopes De Mendonca Elisa</v>
      </c>
      <c r="D27" s="307">
        <f>'Z2'!C11</f>
        <v>2011</v>
      </c>
      <c r="E27" s="309" t="str">
        <f>'Z2'!D11</f>
        <v>TJ Sokol Bernartice</v>
      </c>
      <c r="F27" s="307" t="str">
        <f>'Z2'!E11</f>
        <v>CZE</v>
      </c>
      <c r="G27" s="471">
        <f>'Z2'!X11</f>
        <v>1.1000000000000001</v>
      </c>
      <c r="H27" s="108">
        <f>'Z2'!Y11</f>
        <v>2.75</v>
      </c>
      <c r="I27" s="219">
        <f>'Z2'!Z11</f>
        <v>0</v>
      </c>
      <c r="J27" s="310">
        <f>'Z2'!AA11</f>
        <v>3.85</v>
      </c>
    </row>
    <row r="28" spans="1:10">
      <c r="A28" s="307">
        <v>6</v>
      </c>
      <c r="B28" s="307">
        <f>'Z2'!A10</f>
        <v>2</v>
      </c>
      <c r="C28" s="308" t="str">
        <f>'Z2'!B10</f>
        <v>Řezníková Amélie Jana</v>
      </c>
      <c r="D28" s="307">
        <f>'Z2'!C10</f>
        <v>2011</v>
      </c>
      <c r="E28" s="309" t="str">
        <f>'Z2'!D10</f>
        <v>RG Proactive Milevsko</v>
      </c>
      <c r="F28" s="307" t="str">
        <f>'Z2'!E10</f>
        <v>CZE</v>
      </c>
      <c r="G28" s="471">
        <f>'Z2'!X10</f>
        <v>0.8</v>
      </c>
      <c r="H28" s="108">
        <f>'Z2'!Y10</f>
        <v>2.5</v>
      </c>
      <c r="I28" s="219">
        <f>'Z2'!Z10</f>
        <v>0</v>
      </c>
      <c r="J28" s="310">
        <f>'Z2'!AA10</f>
        <v>3.3</v>
      </c>
    </row>
    <row r="29" spans="1:10">
      <c r="A29" s="307">
        <v>7</v>
      </c>
      <c r="B29" s="307">
        <f>'Z2'!A9</f>
        <v>1</v>
      </c>
      <c r="C29" s="308" t="str">
        <f>'Z2'!B9</f>
        <v>Bauerová Anna</v>
      </c>
      <c r="D29" s="307">
        <f>'Z2'!C9</f>
        <v>2011</v>
      </c>
      <c r="E29" s="309" t="str">
        <f>'Z2'!D9</f>
        <v>GSK Tábor</v>
      </c>
      <c r="F29" s="307" t="str">
        <f>'Z2'!E9</f>
        <v>CZE</v>
      </c>
      <c r="G29" s="471">
        <f>'Z2'!X9</f>
        <v>0.3</v>
      </c>
      <c r="H29" s="108">
        <f>'Z2'!Y9</f>
        <v>2.8</v>
      </c>
      <c r="I29" s="219">
        <f>'Z2'!Z9</f>
        <v>0</v>
      </c>
      <c r="J29" s="310">
        <f>'Z2'!AA9</f>
        <v>3.0999999999999996</v>
      </c>
    </row>
    <row r="30" spans="1:10">
      <c r="A30" s="307">
        <v>8</v>
      </c>
      <c r="B30" s="307">
        <f>'Z2'!A17</f>
        <v>10</v>
      </c>
      <c r="C30" s="308" t="str">
        <f>'Z2'!B17</f>
        <v>Kratochvílová Monika</v>
      </c>
      <c r="D30" s="307">
        <f>'Z2'!C17</f>
        <v>2011</v>
      </c>
      <c r="E30" s="309" t="str">
        <f>'Z2'!D17</f>
        <v>GSK Tábor</v>
      </c>
      <c r="F30" s="307" t="str">
        <f>'Z2'!E17</f>
        <v>CZE</v>
      </c>
      <c r="G30" s="471">
        <f>'Z2'!X17</f>
        <v>0.2</v>
      </c>
      <c r="H30" s="108">
        <f>'Z2'!Y17</f>
        <v>2.2000000000000002</v>
      </c>
      <c r="I30" s="219">
        <f>'Z2'!Z17</f>
        <v>0</v>
      </c>
      <c r="J30" s="310">
        <f>'Z2'!AA17</f>
        <v>2.4000000000000004</v>
      </c>
    </row>
    <row r="31" spans="1:10">
      <c r="A31" s="307">
        <v>9</v>
      </c>
      <c r="B31" s="307">
        <f>'Z2'!A15</f>
        <v>8</v>
      </c>
      <c r="C31" s="308" t="str">
        <f>'Z2'!B15</f>
        <v>Tomandlová Marie</v>
      </c>
      <c r="D31" s="307">
        <f>'Z2'!C15</f>
        <v>2011</v>
      </c>
      <c r="E31" s="309" t="str">
        <f>'Z2'!D15</f>
        <v>GSK Tábor</v>
      </c>
      <c r="F31" s="307" t="str">
        <f>'Z2'!E15</f>
        <v>CZE</v>
      </c>
      <c r="G31" s="471">
        <f>'Z2'!X15</f>
        <v>0</v>
      </c>
      <c r="H31" s="108">
        <f>'Z2'!Y15</f>
        <v>1.75</v>
      </c>
      <c r="I31" s="219">
        <f>'Z2'!Z15</f>
        <v>0</v>
      </c>
      <c r="J31" s="310">
        <f>'Z2'!AA15</f>
        <v>1.75</v>
      </c>
    </row>
    <row r="33" spans="1:10" ht="20.25" thickBot="1">
      <c r="A33" s="55" t="str">
        <f>_kat2</f>
        <v>3A kategorie - Naděje nejmladší, ročník 2010</v>
      </c>
      <c r="B33" s="49"/>
      <c r="C33" s="56"/>
      <c r="D33" s="56"/>
      <c r="E33" s="56"/>
      <c r="F33" s="49"/>
      <c r="G33" s="56"/>
      <c r="H33" s="56"/>
      <c r="I33" s="56"/>
      <c r="J33" s="56"/>
    </row>
    <row r="34" spans="1:10" ht="20.25" thickTop="1">
      <c r="A34" s="57"/>
      <c r="B34" s="58"/>
      <c r="C34" s="59"/>
      <c r="D34" s="60"/>
      <c r="E34" s="61"/>
      <c r="F34" s="62"/>
      <c r="G34" s="528" t="str">
        <f>Kat2S1</f>
        <v>sestava bez náčiní</v>
      </c>
      <c r="H34" s="529"/>
      <c r="I34" s="529"/>
      <c r="J34" s="63"/>
    </row>
    <row r="35" spans="1:10" ht="16.5">
      <c r="A35" s="64" t="s">
        <v>1043</v>
      </c>
      <c r="B35" s="65" t="s">
        <v>1044</v>
      </c>
      <c r="C35" s="66" t="s">
        <v>1045</v>
      </c>
      <c r="D35" s="67" t="s">
        <v>2</v>
      </c>
      <c r="E35" s="68" t="s">
        <v>3</v>
      </c>
      <c r="F35" s="69" t="s">
        <v>4</v>
      </c>
      <c r="G35" s="70" t="s">
        <v>1046</v>
      </c>
      <c r="H35" s="70" t="s">
        <v>1047</v>
      </c>
      <c r="I35" s="71" t="s">
        <v>5</v>
      </c>
      <c r="J35" s="64" t="s">
        <v>1048</v>
      </c>
    </row>
    <row r="36" spans="1:10" ht="15.75" thickBot="1">
      <c r="A36" s="320"/>
      <c r="B36" s="321"/>
      <c r="C36" s="322"/>
      <c r="D36" s="323"/>
      <c r="E36" s="324"/>
      <c r="F36" s="349"/>
      <c r="G36" s="72" t="s">
        <v>8</v>
      </c>
      <c r="H36" s="72" t="s">
        <v>11</v>
      </c>
      <c r="I36" s="325"/>
      <c r="J36" s="320"/>
    </row>
    <row r="37" spans="1:10" ht="17.25" thickTop="1">
      <c r="A37" s="410">
        <v>1</v>
      </c>
      <c r="B37" s="410">
        <f>Z3a!A14</f>
        <v>6</v>
      </c>
      <c r="C37" s="411" t="str">
        <f>Z3a!B14</f>
        <v>Kruťková Laura</v>
      </c>
      <c r="D37" s="410">
        <f>Z3a!C14</f>
        <v>2010</v>
      </c>
      <c r="E37" s="412" t="str">
        <f>Z3a!D14</f>
        <v xml:space="preserve">SKMG Máj České Budějovice </v>
      </c>
      <c r="F37" s="410" t="str">
        <f>Z3a!E14</f>
        <v>CZE</v>
      </c>
      <c r="G37" s="472">
        <f>Z3a!X14</f>
        <v>1.8</v>
      </c>
      <c r="H37" s="413">
        <f>Z3a!Y14</f>
        <v>4.4000000000000004</v>
      </c>
      <c r="I37" s="414">
        <f>Z3a!Z14</f>
        <v>0</v>
      </c>
      <c r="J37" s="415">
        <f>Z3a!AA14</f>
        <v>6.2</v>
      </c>
    </row>
    <row r="38" spans="1:10" ht="16.5">
      <c r="A38" s="404">
        <v>2</v>
      </c>
      <c r="B38" s="404">
        <f>Z3a!A13</f>
        <v>5</v>
      </c>
      <c r="C38" s="405" t="str">
        <f>Z3a!B13</f>
        <v>Gallinová Anna</v>
      </c>
      <c r="D38" s="404">
        <f>Z3a!C13</f>
        <v>2010</v>
      </c>
      <c r="E38" s="406" t="str">
        <f>Z3a!D13</f>
        <v xml:space="preserve">SKMG Máj České Budějovice </v>
      </c>
      <c r="F38" s="404" t="str">
        <f>Z3a!E13</f>
        <v>CZE</v>
      </c>
      <c r="G38" s="473">
        <f>Z3a!X13</f>
        <v>1.2</v>
      </c>
      <c r="H38" s="407">
        <f>Z3a!Y13</f>
        <v>4.5</v>
      </c>
      <c r="I38" s="408">
        <f>Z3a!Z13</f>
        <v>0</v>
      </c>
      <c r="J38" s="409">
        <f>Z3a!AA13</f>
        <v>5.7</v>
      </c>
    </row>
    <row r="39" spans="1:10" ht="16.5">
      <c r="A39" s="404">
        <v>3</v>
      </c>
      <c r="B39" s="404">
        <f>Z3a!A11</f>
        <v>3</v>
      </c>
      <c r="C39" s="405" t="str">
        <f>Z3a!B11</f>
        <v>Pindurová Eliška</v>
      </c>
      <c r="D39" s="404">
        <f>Z3a!C11</f>
        <v>2010</v>
      </c>
      <c r="E39" s="406" t="str">
        <f>Z3a!D11</f>
        <v xml:space="preserve">SKMG Máj České Budějovice </v>
      </c>
      <c r="F39" s="404" t="str">
        <f>Z3a!E11</f>
        <v>CZE</v>
      </c>
      <c r="G39" s="473">
        <f>Z3a!X11</f>
        <v>1.3</v>
      </c>
      <c r="H39" s="407">
        <f>Z3a!Y11</f>
        <v>4.25</v>
      </c>
      <c r="I39" s="408">
        <f>Z3a!Z11</f>
        <v>0</v>
      </c>
      <c r="J39" s="409">
        <f>Z3a!AA11</f>
        <v>5.55</v>
      </c>
    </row>
    <row r="40" spans="1:10">
      <c r="A40" s="307">
        <v>4</v>
      </c>
      <c r="B40" s="307">
        <f>Z3a!A9</f>
        <v>1</v>
      </c>
      <c r="C40" s="308" t="str">
        <f>Z3a!B9</f>
        <v>Pravdová Jitka</v>
      </c>
      <c r="D40" s="307">
        <f>Z3a!C9</f>
        <v>2010</v>
      </c>
      <c r="E40" s="309" t="str">
        <f>Z3a!D9</f>
        <v xml:space="preserve">SKMG Máj České Budějovice </v>
      </c>
      <c r="F40" s="307" t="str">
        <f>Z3a!E9</f>
        <v>CZE</v>
      </c>
      <c r="G40" s="471">
        <f>Z3a!X9</f>
        <v>1.5</v>
      </c>
      <c r="H40" s="108">
        <f>Z3a!Y9</f>
        <v>2.8499999999999996</v>
      </c>
      <c r="I40" s="219">
        <f>Z3a!Z9</f>
        <v>0</v>
      </c>
      <c r="J40" s="310">
        <f>Z3a!AA9</f>
        <v>4.3499999999999996</v>
      </c>
    </row>
    <row r="41" spans="1:10">
      <c r="A41" s="307">
        <v>5</v>
      </c>
      <c r="B41" s="307">
        <f>Z3a!A10</f>
        <v>2</v>
      </c>
      <c r="C41" s="308" t="str">
        <f>Z3a!B10</f>
        <v>Bromová Karolína</v>
      </c>
      <c r="D41" s="307">
        <f>Z3a!C10</f>
        <v>2010</v>
      </c>
      <c r="E41" s="309" t="str">
        <f>Z3a!D10</f>
        <v>RG Proactive Milevsko</v>
      </c>
      <c r="F41" s="307" t="str">
        <f>Z3a!E10</f>
        <v>CZE</v>
      </c>
      <c r="G41" s="471">
        <f>Z3a!X10</f>
        <v>1.4</v>
      </c>
      <c r="H41" s="108">
        <f>Z3a!Y10</f>
        <v>2.4500000000000002</v>
      </c>
      <c r="I41" s="219">
        <f>Z3a!Z10</f>
        <v>0</v>
      </c>
      <c r="J41" s="310">
        <f>Z3a!AA10</f>
        <v>3.85</v>
      </c>
    </row>
    <row r="42" spans="1:10">
      <c r="A42" s="307">
        <v>6</v>
      </c>
      <c r="B42" s="307">
        <f>Z3a!A12</f>
        <v>4</v>
      </c>
      <c r="C42" s="308" t="str">
        <f>Z3a!B12</f>
        <v>Jiráková Anika</v>
      </c>
      <c r="D42" s="307">
        <f>Z3a!C12</f>
        <v>2010</v>
      </c>
      <c r="E42" s="309" t="str">
        <f>Z3a!D12</f>
        <v>MG TJ Jiskra Humpolec</v>
      </c>
      <c r="F42" s="307" t="str">
        <f>Z3a!E12</f>
        <v>CZE</v>
      </c>
      <c r="G42" s="471">
        <f>Z3a!X12</f>
        <v>0.8</v>
      </c>
      <c r="H42" s="108">
        <f>Z3a!Y12</f>
        <v>1.75</v>
      </c>
      <c r="I42" s="219">
        <f>Z3a!Z12</f>
        <v>0</v>
      </c>
      <c r="J42" s="310">
        <f>Z3a!AA12</f>
        <v>2.5499999999999998</v>
      </c>
    </row>
  </sheetData>
  <sortState ref="B37:J42">
    <sortCondition descending="1" ref="J37:J42"/>
  </sortState>
  <mergeCells count="7">
    <mergeCell ref="G20:I20"/>
    <mergeCell ref="G34:I34"/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scale="73" orientation="landscape" horizontalDpi="4294967293" verticalDpi="4294967293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opLeftCell="A7" workbookViewId="0">
      <selection activeCell="I24" sqref="I24"/>
    </sheetView>
  </sheetViews>
  <sheetFormatPr defaultRowHeight="15"/>
  <cols>
    <col min="1" max="1" width="6.42578125" style="78" customWidth="1"/>
    <col min="2" max="2" width="5.85546875" style="78" bestFit="1" customWidth="1"/>
    <col min="3" max="3" width="20.7109375" style="78" customWidth="1"/>
    <col min="4" max="4" width="6.7109375" style="77" customWidth="1"/>
    <col min="5" max="5" width="27.7109375" style="78" bestFit="1" customWidth="1"/>
    <col min="6" max="6" width="5" style="77" hidden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tr">
        <f>_kat3</f>
        <v>3Bkategorie - Naděje nejmladší, ročník 2010</v>
      </c>
    </row>
    <row r="10" spans="1:16" ht="17.25" thickTop="1">
      <c r="A10" s="79"/>
      <c r="B10" s="80"/>
      <c r="C10" s="81"/>
      <c r="D10" s="82"/>
      <c r="E10" s="83"/>
      <c r="F10" s="313"/>
      <c r="G10" s="535" t="str">
        <f>Kat3S1</f>
        <v>sestava bez náčiní</v>
      </c>
      <c r="H10" s="535"/>
      <c r="I10" s="535"/>
      <c r="J10" s="536"/>
      <c r="K10" s="537" t="str">
        <f>Kat3S2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>
      <c r="A13" s="416">
        <v>1</v>
      </c>
      <c r="B13" s="416">
        <f>Z3b!A10</f>
        <v>2</v>
      </c>
      <c r="C13" s="417" t="str">
        <f>Z3b!B10</f>
        <v>Škaroupková Veronika</v>
      </c>
      <c r="D13" s="418">
        <f>Z3b!C10</f>
        <v>2010</v>
      </c>
      <c r="E13" s="419" t="str">
        <f>Z3b!D10</f>
        <v xml:space="preserve">SKMG Máj České Budějovice </v>
      </c>
      <c r="F13" s="416" t="str">
        <f>Z3b!E10</f>
        <v>CZE</v>
      </c>
      <c r="G13" s="413">
        <f>Z3b!X10</f>
        <v>2.5</v>
      </c>
      <c r="H13" s="413">
        <f>Z3b!Y10</f>
        <v>4.0999999999999996</v>
      </c>
      <c r="I13" s="420">
        <f>Z3b!Z10</f>
        <v>0</v>
      </c>
      <c r="J13" s="421">
        <f>Z3b!AA10</f>
        <v>6.6</v>
      </c>
      <c r="K13" s="422" t="str">
        <f>Z3b!W19</f>
        <v>švih</v>
      </c>
      <c r="L13" s="413">
        <f>Z3b!X19</f>
        <v>1.8</v>
      </c>
      <c r="M13" s="413">
        <f>Z3b!Y19</f>
        <v>2.6999999999999993</v>
      </c>
      <c r="N13" s="420">
        <f>Z3b!Z19</f>
        <v>0</v>
      </c>
      <c r="O13" s="421">
        <f>Z3b!AA19</f>
        <v>4.4999999999999991</v>
      </c>
      <c r="P13" s="423">
        <f>Z3b!AB19</f>
        <v>11.099999999999998</v>
      </c>
    </row>
    <row r="14" spans="1:16" s="105" customFormat="1" ht="16.5">
      <c r="A14" s="424">
        <v>2</v>
      </c>
      <c r="B14" s="424">
        <f>Z3b!A13</f>
        <v>5</v>
      </c>
      <c r="C14" s="425" t="str">
        <f>Z3b!B13</f>
        <v>Špirochová Tereza</v>
      </c>
      <c r="D14" s="426">
        <f>Z3b!C13</f>
        <v>2010</v>
      </c>
      <c r="E14" s="427" t="str">
        <f>Z3b!D13</f>
        <v xml:space="preserve">SKMG Máj České Budějovice </v>
      </c>
      <c r="F14" s="424" t="str">
        <f>Z3b!E13</f>
        <v>CZE</v>
      </c>
      <c r="G14" s="407">
        <f>Z3b!X13</f>
        <v>2.1</v>
      </c>
      <c r="H14" s="407">
        <f>Z3b!Y13</f>
        <v>4.05</v>
      </c>
      <c r="I14" s="428">
        <f>Z3b!Z13</f>
        <v>0</v>
      </c>
      <c r="J14" s="429">
        <f>Z3b!AA13</f>
        <v>6.15</v>
      </c>
      <c r="K14" s="430" t="str">
        <f>Z3b!W22</f>
        <v>švih</v>
      </c>
      <c r="L14" s="407">
        <f>Z3b!X22</f>
        <v>0.7</v>
      </c>
      <c r="M14" s="407">
        <f>Z3b!Y22</f>
        <v>2.8999999999999995</v>
      </c>
      <c r="N14" s="428">
        <f>Z3b!Z22</f>
        <v>0</v>
      </c>
      <c r="O14" s="429">
        <f>Z3b!AA22</f>
        <v>3.5999999999999996</v>
      </c>
      <c r="P14" s="431">
        <f>Z3b!AB22</f>
        <v>9.75</v>
      </c>
    </row>
    <row r="15" spans="1:16" s="105" customFormat="1" ht="16.5">
      <c r="A15" s="424">
        <v>3</v>
      </c>
      <c r="B15" s="424">
        <f>Z3b!A9</f>
        <v>1</v>
      </c>
      <c r="C15" s="425" t="str">
        <f>Z3b!B9</f>
        <v>Fedáková Johana</v>
      </c>
      <c r="D15" s="426">
        <f>Z3b!C9</f>
        <v>2010</v>
      </c>
      <c r="E15" s="427" t="str">
        <f>Z3b!D9</f>
        <v>TJ Sokol Bernartice</v>
      </c>
      <c r="F15" s="424" t="str">
        <f>Z3b!E9</f>
        <v>CZE</v>
      </c>
      <c r="G15" s="407">
        <f>Z3b!X9</f>
        <v>1.5</v>
      </c>
      <c r="H15" s="407">
        <f>Z3b!Y9</f>
        <v>2.3500000000000005</v>
      </c>
      <c r="I15" s="428">
        <f>Z3b!Z9</f>
        <v>0</v>
      </c>
      <c r="J15" s="429">
        <f>Z3b!AA9</f>
        <v>3.8500000000000005</v>
      </c>
      <c r="K15" s="430" t="str">
        <f>Z3b!W18</f>
        <v>švih</v>
      </c>
      <c r="L15" s="407">
        <f>Z3b!X18</f>
        <v>0.7</v>
      </c>
      <c r="M15" s="407">
        <f>Z3b!Y18</f>
        <v>0.89999999999999947</v>
      </c>
      <c r="N15" s="428">
        <f>Z3b!Z18</f>
        <v>0</v>
      </c>
      <c r="O15" s="429">
        <f>Z3b!AA18</f>
        <v>1.5999999999999994</v>
      </c>
      <c r="P15" s="431">
        <f>Z3b!AB18</f>
        <v>5.45</v>
      </c>
    </row>
    <row r="16" spans="1:16" s="105" customFormat="1" ht="16.5">
      <c r="A16" s="199">
        <v>4</v>
      </c>
      <c r="B16" s="199">
        <f>Z3b!A12</f>
        <v>4</v>
      </c>
      <c r="C16" s="200" t="str">
        <f>Z3b!B12</f>
        <v>Cuřínová Denisa</v>
      </c>
      <c r="D16" s="90">
        <f>Z3b!C12</f>
        <v>2010</v>
      </c>
      <c r="E16" s="106" t="str">
        <f>Z3b!D12</f>
        <v>GSK Tábor</v>
      </c>
      <c r="F16" s="199" t="str">
        <f>Z3b!E12</f>
        <v>CZE</v>
      </c>
      <c r="G16" s="108">
        <f>Z3b!X12</f>
        <v>0.7</v>
      </c>
      <c r="H16" s="108">
        <f>Z3b!Y12</f>
        <v>3.6</v>
      </c>
      <c r="I16" s="107">
        <f>Z3b!Z12</f>
        <v>0</v>
      </c>
      <c r="J16" s="109">
        <f>Z3b!AA12</f>
        <v>4.3</v>
      </c>
      <c r="K16" s="118" t="str">
        <f>Z3b!W21</f>
        <v>švih</v>
      </c>
      <c r="L16" s="108">
        <f>Z3b!X21</f>
        <v>0.2</v>
      </c>
      <c r="M16" s="108">
        <f>Z3b!Y21</f>
        <v>0.79999999999999982</v>
      </c>
      <c r="N16" s="107">
        <f>Z3b!Z21</f>
        <v>0</v>
      </c>
      <c r="O16" s="109">
        <f>Z3b!AA21</f>
        <v>0.99999999999999978</v>
      </c>
      <c r="P16" s="317">
        <f>Z3b!AB21</f>
        <v>5.3</v>
      </c>
    </row>
    <row r="17" spans="1:16" s="105" customFormat="1" ht="16.5">
      <c r="A17" s="199">
        <v>5</v>
      </c>
      <c r="B17" s="199">
        <f>Z3b!A11</f>
        <v>3</v>
      </c>
      <c r="C17" s="200" t="str">
        <f>Z3b!B11</f>
        <v>Hančlová Veronika</v>
      </c>
      <c r="D17" s="90">
        <f>Z3b!C11</f>
        <v>2010</v>
      </c>
      <c r="E17" s="106" t="str">
        <f>Z3b!D11</f>
        <v xml:space="preserve">SKMG Máj České Budějovice </v>
      </c>
      <c r="F17" s="199" t="str">
        <f>Z3b!E11</f>
        <v>CZE</v>
      </c>
      <c r="G17" s="108">
        <f>Z3b!X11</f>
        <v>0.9</v>
      </c>
      <c r="H17" s="108">
        <f>Z3b!Y11</f>
        <v>2.1499999999999995</v>
      </c>
      <c r="I17" s="107">
        <f>Z3b!Z11</f>
        <v>0</v>
      </c>
      <c r="J17" s="109">
        <f>Z3b!AA11</f>
        <v>3.0499999999999994</v>
      </c>
      <c r="K17" s="118" t="str">
        <f>Z3b!W20</f>
        <v>švih</v>
      </c>
      <c r="L17" s="108">
        <f>Z3b!X20</f>
        <v>0.5</v>
      </c>
      <c r="M17" s="108">
        <f>Z3b!Y20</f>
        <v>1.4000000000000004</v>
      </c>
      <c r="N17" s="107">
        <f>Z3b!Z20</f>
        <v>0</v>
      </c>
      <c r="O17" s="109">
        <f>Z3b!AA20</f>
        <v>1.9000000000000004</v>
      </c>
      <c r="P17" s="317">
        <f>Z3b!AB20</f>
        <v>4.9499999999999993</v>
      </c>
    </row>
  </sheetData>
  <sortState ref="B13:P17">
    <sortCondition descending="1" ref="P13:P17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opLeftCell="A10" workbookViewId="0">
      <selection activeCell="R15" sqref="R15"/>
    </sheetView>
  </sheetViews>
  <sheetFormatPr defaultRowHeight="15"/>
  <cols>
    <col min="1" max="1" width="6" style="78" customWidth="1"/>
    <col min="2" max="2" width="5.85546875" style="78" bestFit="1" customWidth="1"/>
    <col min="3" max="3" width="17.42578125" style="78" customWidth="1"/>
    <col min="4" max="4" width="6.7109375" style="77" customWidth="1"/>
    <col min="5" max="5" width="26.85546875" style="78" bestFit="1" customWidth="1"/>
    <col min="6" max="6" width="5" style="77" hidden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tr">
        <f>_kat4</f>
        <v>4.kategorie - Naděje mladší, ročník 2009</v>
      </c>
    </row>
    <row r="10" spans="1:16" ht="17.25" thickTop="1">
      <c r="A10" s="79"/>
      <c r="B10" s="80"/>
      <c r="C10" s="81"/>
      <c r="D10" s="82"/>
      <c r="E10" s="83"/>
      <c r="F10" s="313"/>
      <c r="G10" s="535" t="str">
        <f>Kat4S1</f>
        <v>sestava bez náčiní</v>
      </c>
      <c r="H10" s="535"/>
      <c r="I10" s="535"/>
      <c r="J10" s="536"/>
      <c r="K10" s="537" t="str">
        <f>Kat4S2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>
      <c r="A13" s="416">
        <v>1</v>
      </c>
      <c r="B13" s="416">
        <f>'Z4'!A17</f>
        <v>10</v>
      </c>
      <c r="C13" s="417" t="str">
        <f>'Z4'!B17</f>
        <v>Návarová Adéla</v>
      </c>
      <c r="D13" s="418">
        <f>'Z4'!C17</f>
        <v>2009</v>
      </c>
      <c r="E13" s="419" t="str">
        <f>'Z4'!D17</f>
        <v xml:space="preserve">SKMG Máj České Budějovice </v>
      </c>
      <c r="F13" s="416" t="str">
        <f>'Z4'!E17</f>
        <v>CZE</v>
      </c>
      <c r="G13" s="413">
        <f>'Z4'!X17</f>
        <v>3</v>
      </c>
      <c r="H13" s="413">
        <f>'Z4'!Y17</f>
        <v>6.3000000000000007</v>
      </c>
      <c r="I13" s="420">
        <f>'Z4'!Z17</f>
        <v>0</v>
      </c>
      <c r="J13" s="421">
        <f>'Z4'!AA17</f>
        <v>9.3000000000000007</v>
      </c>
      <c r="K13" s="422" t="str">
        <f>'Z4'!W31</f>
        <v>kužele</v>
      </c>
      <c r="L13" s="413">
        <f>'Z4'!X31</f>
        <v>1.6</v>
      </c>
      <c r="M13" s="413">
        <f>'Z4'!Y31</f>
        <v>3.4</v>
      </c>
      <c r="N13" s="420">
        <f>'Z4'!Z31</f>
        <v>0</v>
      </c>
      <c r="O13" s="421">
        <f>'Z4'!AA31</f>
        <v>5</v>
      </c>
      <c r="P13" s="423">
        <f>'Z4'!AB31</f>
        <v>14.3</v>
      </c>
    </row>
    <row r="14" spans="1:16" s="105" customFormat="1" ht="16.5">
      <c r="A14" s="424">
        <v>2</v>
      </c>
      <c r="B14" s="424">
        <f>'Z4'!A18</f>
        <v>11</v>
      </c>
      <c r="C14" s="425" t="str">
        <f>'Z4'!B18</f>
        <v>Churanová Amélie</v>
      </c>
      <c r="D14" s="426">
        <f>'Z4'!C18</f>
        <v>2009</v>
      </c>
      <c r="E14" s="427" t="str">
        <f>'Z4'!D18</f>
        <v xml:space="preserve">SKMG Máj České Budějovice </v>
      </c>
      <c r="F14" s="424" t="str">
        <f>'Z4'!E18</f>
        <v>CZE</v>
      </c>
      <c r="G14" s="407">
        <f>'Z4'!X18</f>
        <v>2.5</v>
      </c>
      <c r="H14" s="407">
        <f>'Z4'!Y18</f>
        <v>5.6499999999999995</v>
      </c>
      <c r="I14" s="428">
        <f>'Z4'!Z18</f>
        <v>0</v>
      </c>
      <c r="J14" s="429">
        <f>'Z4'!AA18</f>
        <v>8.1499999999999986</v>
      </c>
      <c r="K14" s="430" t="str">
        <f>'Z4'!W32</f>
        <v>kužele</v>
      </c>
      <c r="L14" s="407">
        <f>'Z4'!X32</f>
        <v>2.3000000000000003</v>
      </c>
      <c r="M14" s="407">
        <f>'Z4'!Y32</f>
        <v>2.6499999999999995</v>
      </c>
      <c r="N14" s="428">
        <f>'Z4'!Z32</f>
        <v>0.6</v>
      </c>
      <c r="O14" s="429">
        <f>'Z4'!AA32</f>
        <v>4.3499999999999996</v>
      </c>
      <c r="P14" s="431">
        <f>'Z4'!AB32</f>
        <v>12.499999999999998</v>
      </c>
    </row>
    <row r="15" spans="1:16" s="105" customFormat="1" ht="16.5">
      <c r="A15" s="424">
        <v>3</v>
      </c>
      <c r="B15" s="424">
        <f>'Z4'!A9</f>
        <v>1</v>
      </c>
      <c r="C15" s="425" t="str">
        <f>'Z4'!B9</f>
        <v>Lacinová Andrea</v>
      </c>
      <c r="D15" s="426">
        <f>'Z4'!C9</f>
        <v>2009</v>
      </c>
      <c r="E15" s="427" t="str">
        <f>'Z4'!D9</f>
        <v xml:space="preserve">SKMG Máj České Budějovice </v>
      </c>
      <c r="F15" s="424" t="str">
        <f>'Z4'!E9</f>
        <v>CZE</v>
      </c>
      <c r="G15" s="407">
        <f>'Z4'!X9</f>
        <v>2.6</v>
      </c>
      <c r="H15" s="407">
        <f>'Z4'!Y9</f>
        <v>5.4999999999999991</v>
      </c>
      <c r="I15" s="428">
        <f>'Z4'!Z9</f>
        <v>0</v>
      </c>
      <c r="J15" s="429">
        <f>'Z4'!AA9</f>
        <v>8.1</v>
      </c>
      <c r="K15" s="430" t="str">
        <f>'Z4'!W23</f>
        <v>obruč</v>
      </c>
      <c r="L15" s="407">
        <f>'Z4'!X23</f>
        <v>1.5999999999999999</v>
      </c>
      <c r="M15" s="407">
        <f>'Z4'!Y23</f>
        <v>2.4000000000000004</v>
      </c>
      <c r="N15" s="428">
        <f>'Z4'!Z23</f>
        <v>0</v>
      </c>
      <c r="O15" s="429">
        <f>'Z4'!AA23</f>
        <v>4</v>
      </c>
      <c r="P15" s="431">
        <f>'Z4'!AB23</f>
        <v>12.1</v>
      </c>
    </row>
    <row r="16" spans="1:16" s="105" customFormat="1" ht="16.5">
      <c r="A16" s="199">
        <v>4</v>
      </c>
      <c r="B16" s="199">
        <f>'Z4'!A13</f>
        <v>6</v>
      </c>
      <c r="C16" s="200" t="str">
        <f>'Z4'!B13</f>
        <v>Kuchtová Tereza</v>
      </c>
      <c r="D16" s="90">
        <f>'Z4'!C13</f>
        <v>2009</v>
      </c>
      <c r="E16" s="106" t="str">
        <f>'Z4'!D13</f>
        <v>TJ Sokol Bernartice</v>
      </c>
      <c r="F16" s="199" t="str">
        <f>'Z4'!E13</f>
        <v>CZE</v>
      </c>
      <c r="G16" s="108">
        <f>'Z4'!X13</f>
        <v>1.5</v>
      </c>
      <c r="H16" s="108">
        <f>'Z4'!Y13</f>
        <v>3.95</v>
      </c>
      <c r="I16" s="107">
        <f>'Z4'!Z13</f>
        <v>0</v>
      </c>
      <c r="J16" s="109">
        <f>'Z4'!AA13</f>
        <v>5.45</v>
      </c>
      <c r="K16" s="118" t="str">
        <f>'Z4'!W27</f>
        <v>obruč</v>
      </c>
      <c r="L16" s="108">
        <f>'Z4'!X27</f>
        <v>1.8</v>
      </c>
      <c r="M16" s="108">
        <f>'Z4'!Y27</f>
        <v>3.45</v>
      </c>
      <c r="N16" s="107">
        <f>'Z4'!Z27</f>
        <v>0</v>
      </c>
      <c r="O16" s="109">
        <f>'Z4'!AA27</f>
        <v>5.25</v>
      </c>
      <c r="P16" s="317">
        <f>'Z4'!AB27</f>
        <v>10.7</v>
      </c>
    </row>
    <row r="17" spans="1:16" s="105" customFormat="1" ht="16.5">
      <c r="A17" s="199">
        <v>5</v>
      </c>
      <c r="B17" s="199">
        <f>'Z4'!A14</f>
        <v>7</v>
      </c>
      <c r="C17" s="200" t="str">
        <f>'Z4'!B14</f>
        <v>Volfová Viktorie</v>
      </c>
      <c r="D17" s="90">
        <f>'Z4'!C14</f>
        <v>2009</v>
      </c>
      <c r="E17" s="106" t="str">
        <f>'Z4'!D14</f>
        <v xml:space="preserve">SKMG Máj České Budějovice </v>
      </c>
      <c r="F17" s="199" t="str">
        <f>'Z4'!E14</f>
        <v>CZE</v>
      </c>
      <c r="G17" s="108">
        <f>'Z4'!X14</f>
        <v>1.4</v>
      </c>
      <c r="H17" s="108">
        <f>'Z4'!Y14</f>
        <v>3.95</v>
      </c>
      <c r="I17" s="107">
        <f>'Z4'!Z14</f>
        <v>0</v>
      </c>
      <c r="J17" s="109">
        <f>'Z4'!AA14</f>
        <v>5.35</v>
      </c>
      <c r="K17" s="118" t="str">
        <f>'Z4'!W28</f>
        <v>obruč</v>
      </c>
      <c r="L17" s="108">
        <f>'Z4'!X28</f>
        <v>0.9</v>
      </c>
      <c r="M17" s="108">
        <f>'Z4'!Y28</f>
        <v>2.3000000000000007</v>
      </c>
      <c r="N17" s="107">
        <f>'Z4'!Z28</f>
        <v>0</v>
      </c>
      <c r="O17" s="109">
        <f>'Z4'!AA28</f>
        <v>3.2000000000000006</v>
      </c>
      <c r="P17" s="317">
        <f>'Z4'!AB28</f>
        <v>8.5500000000000007</v>
      </c>
    </row>
    <row r="18" spans="1:16" s="105" customFormat="1" ht="16.5">
      <c r="A18" s="199">
        <v>6</v>
      </c>
      <c r="B18" s="199">
        <f>'Z4'!A16</f>
        <v>9</v>
      </c>
      <c r="C18" s="200" t="str">
        <f>'Z4'!B16</f>
        <v>Permedlová Nikola</v>
      </c>
      <c r="D18" s="90">
        <f>'Z4'!C16</f>
        <v>2009</v>
      </c>
      <c r="E18" s="106" t="str">
        <f>'Z4'!D16</f>
        <v>RG Proactive Milevsko</v>
      </c>
      <c r="F18" s="199" t="str">
        <f>'Z4'!E16</f>
        <v>CZE</v>
      </c>
      <c r="G18" s="108">
        <f>'Z4'!X16</f>
        <v>1.7</v>
      </c>
      <c r="H18" s="108">
        <f>'Z4'!Y16</f>
        <v>3.05</v>
      </c>
      <c r="I18" s="107">
        <f>'Z4'!Z16</f>
        <v>0</v>
      </c>
      <c r="J18" s="109">
        <f>'Z4'!AA16</f>
        <v>4.75</v>
      </c>
      <c r="K18" s="118" t="str">
        <f>'Z4'!W30</f>
        <v>švih</v>
      </c>
      <c r="L18" s="108">
        <f>'Z4'!X30</f>
        <v>1.2</v>
      </c>
      <c r="M18" s="108">
        <f>'Z4'!Y30</f>
        <v>0.55000000000000071</v>
      </c>
      <c r="N18" s="107">
        <f>'Z4'!Z30</f>
        <v>0</v>
      </c>
      <c r="O18" s="109">
        <f>'Z4'!AA30</f>
        <v>1.7500000000000007</v>
      </c>
      <c r="P18" s="317">
        <f>'Z4'!AB30</f>
        <v>6.5000000000000009</v>
      </c>
    </row>
    <row r="19" spans="1:16" s="105" customFormat="1" ht="16.5">
      <c r="A19" s="199">
        <v>7</v>
      </c>
      <c r="B19" s="199">
        <f>'Z4'!A19</f>
        <v>12</v>
      </c>
      <c r="C19" s="200" t="str">
        <f>'Z4'!B19</f>
        <v>Hanusová Kateřina</v>
      </c>
      <c r="D19" s="90">
        <f>'Z4'!C19</f>
        <v>2009</v>
      </c>
      <c r="E19" s="106" t="str">
        <f>'Z4'!D19</f>
        <v xml:space="preserve">SKMG Máj České Budějovice </v>
      </c>
      <c r="F19" s="199" t="str">
        <f>'Z4'!E19</f>
        <v>CZE</v>
      </c>
      <c r="G19" s="108">
        <f>'Z4'!X19</f>
        <v>1.2</v>
      </c>
      <c r="H19" s="108">
        <f>'Z4'!Y19</f>
        <v>3.25</v>
      </c>
      <c r="I19" s="107">
        <f>'Z4'!Z19</f>
        <v>0</v>
      </c>
      <c r="J19" s="109">
        <f>'Z4'!AA19</f>
        <v>4.45</v>
      </c>
      <c r="K19" s="118" t="str">
        <f>'Z4'!W33</f>
        <v>obruč</v>
      </c>
      <c r="L19" s="108">
        <f>'Z4'!X33</f>
        <v>1.1000000000000001</v>
      </c>
      <c r="M19" s="108">
        <f>'Z4'!Y33</f>
        <v>0.75</v>
      </c>
      <c r="N19" s="107">
        <f>'Z4'!Z33</f>
        <v>0.3</v>
      </c>
      <c r="O19" s="109">
        <f>'Z4'!AA33</f>
        <v>1.55</v>
      </c>
      <c r="P19" s="317">
        <f>'Z4'!AB33</f>
        <v>6</v>
      </c>
    </row>
    <row r="20" spans="1:16" s="105" customFormat="1" ht="16.5">
      <c r="A20" s="199">
        <v>8</v>
      </c>
      <c r="B20" s="199">
        <f>'Z4'!A11</f>
        <v>3</v>
      </c>
      <c r="C20" s="200" t="str">
        <f>'Z4'!B11</f>
        <v>Ketnerová Natali</v>
      </c>
      <c r="D20" s="90">
        <f>'Z4'!C11</f>
        <v>2009</v>
      </c>
      <c r="E20" s="106" t="str">
        <f>'Z4'!D11</f>
        <v xml:space="preserve">SKMG Máj České Budějovice </v>
      </c>
      <c r="F20" s="199" t="str">
        <f>'Z4'!E11</f>
        <v>CZE</v>
      </c>
      <c r="G20" s="108">
        <f>'Z4'!X11</f>
        <v>0.9</v>
      </c>
      <c r="H20" s="108">
        <f>'Z4'!Y11</f>
        <v>2.5500000000000007</v>
      </c>
      <c r="I20" s="107">
        <f>'Z4'!Z11</f>
        <v>0</v>
      </c>
      <c r="J20" s="109">
        <f>'Z4'!AA11</f>
        <v>3.4500000000000006</v>
      </c>
      <c r="K20" s="118" t="str">
        <f>'Z4'!W25</f>
        <v>švih</v>
      </c>
      <c r="L20" s="108">
        <f>'Z4'!X25</f>
        <v>0.2</v>
      </c>
      <c r="M20" s="108">
        <f>'Z4'!Y25</f>
        <v>1.3000000000000007</v>
      </c>
      <c r="N20" s="107">
        <f>'Z4'!Z25</f>
        <v>0</v>
      </c>
      <c r="O20" s="109">
        <f>'Z4'!AA25</f>
        <v>1.5000000000000007</v>
      </c>
      <c r="P20" s="317">
        <f>'Z4'!AB25</f>
        <v>4.9500000000000011</v>
      </c>
    </row>
    <row r="21" spans="1:16" s="105" customFormat="1" ht="16.5">
      <c r="A21" s="199">
        <v>9</v>
      </c>
      <c r="B21" s="199">
        <f>'Z4'!A12</f>
        <v>4</v>
      </c>
      <c r="C21" s="200" t="str">
        <f>'Z4'!B12</f>
        <v>Škodová Anita</v>
      </c>
      <c r="D21" s="90">
        <f>'Z4'!C12</f>
        <v>2009</v>
      </c>
      <c r="E21" s="106" t="str">
        <f>'Z4'!D12</f>
        <v>GSK Tábor</v>
      </c>
      <c r="F21" s="199" t="str">
        <f>'Z4'!E12</f>
        <v>CZE</v>
      </c>
      <c r="G21" s="108">
        <f>'Z4'!X12</f>
        <v>0.4</v>
      </c>
      <c r="H21" s="108">
        <f>'Z4'!Y12</f>
        <v>2.25</v>
      </c>
      <c r="I21" s="107">
        <f>'Z4'!Z12</f>
        <v>0</v>
      </c>
      <c r="J21" s="109">
        <f>'Z4'!AA12</f>
        <v>2.65</v>
      </c>
      <c r="K21" s="118" t="str">
        <f>'Z4'!W26</f>
        <v>švih</v>
      </c>
      <c r="L21" s="108">
        <f>'Z4'!X26</f>
        <v>0.3</v>
      </c>
      <c r="M21" s="108">
        <f>'Z4'!Y26</f>
        <v>0.75</v>
      </c>
      <c r="N21" s="107">
        <f>'Z4'!Z26</f>
        <v>0</v>
      </c>
      <c r="O21" s="109">
        <f>'Z4'!AA26</f>
        <v>1.05</v>
      </c>
      <c r="P21" s="317">
        <f>'Z4'!AB26</f>
        <v>3.7</v>
      </c>
    </row>
    <row r="22" spans="1:16" s="105" customFormat="1" ht="16.5">
      <c r="A22" s="199">
        <v>10</v>
      </c>
      <c r="B22" s="267">
        <f>'Z4'!A10</f>
        <v>2</v>
      </c>
      <c r="C22" s="268" t="str">
        <f>'Z4'!B10</f>
        <v>Míková Eliška</v>
      </c>
      <c r="D22" s="97">
        <f>'Z4'!C10</f>
        <v>2009</v>
      </c>
      <c r="E22" s="269" t="str">
        <f>'Z4'!D10</f>
        <v>GSK Tábor</v>
      </c>
      <c r="F22" s="267" t="str">
        <f>'Z4'!E10</f>
        <v>CZE</v>
      </c>
      <c r="G22" s="272">
        <f>'Z4'!X10</f>
        <v>0.5</v>
      </c>
      <c r="H22" s="272">
        <f>'Z4'!Y10</f>
        <v>1.3499999999999996</v>
      </c>
      <c r="I22" s="271">
        <f>'Z4'!Z10</f>
        <v>0</v>
      </c>
      <c r="J22" s="273">
        <f>'Z4'!AA10</f>
        <v>1.8499999999999996</v>
      </c>
      <c r="K22" s="270" t="str">
        <f>'Z4'!W24</f>
        <v>švih</v>
      </c>
      <c r="L22" s="272">
        <f>'Z4'!X24</f>
        <v>0.1</v>
      </c>
      <c r="M22" s="272">
        <f>'Z4'!Y24</f>
        <v>0</v>
      </c>
      <c r="N22" s="271">
        <f>'Z4'!Z24</f>
        <v>0</v>
      </c>
      <c r="O22" s="273">
        <f>'Z4'!AA24</f>
        <v>0.1</v>
      </c>
      <c r="P22" s="318">
        <f>'Z4'!AB24</f>
        <v>1.9499999999999997</v>
      </c>
    </row>
    <row r="23" spans="1:16" s="105" customFormat="1" ht="17.25" thickBot="1">
      <c r="A23" s="201">
        <v>11</v>
      </c>
      <c r="B23" s="201">
        <f>'Z4'!A15</f>
        <v>8</v>
      </c>
      <c r="C23" s="202" t="str">
        <f>'Z4'!B15</f>
        <v>Jiráková Kateřina</v>
      </c>
      <c r="D23" s="203">
        <f>'Z4'!C15</f>
        <v>2009</v>
      </c>
      <c r="E23" s="204" t="str">
        <f>'Z4'!D15</f>
        <v>MG TJ Jiskra Humpolec</v>
      </c>
      <c r="F23" s="201" t="str">
        <f>'Z4'!E15</f>
        <v>CZE</v>
      </c>
      <c r="G23" s="74">
        <f>'Z4'!X15</f>
        <v>0.3</v>
      </c>
      <c r="H23" s="74">
        <f>'Z4'!Y15</f>
        <v>0.40000000000000036</v>
      </c>
      <c r="I23" s="110">
        <f>'Z4'!Z15</f>
        <v>0</v>
      </c>
      <c r="J23" s="111">
        <f>'Z4'!AA15</f>
        <v>0.7000000000000004</v>
      </c>
      <c r="K23" s="119" t="str">
        <f>'Z4'!W29</f>
        <v>švih</v>
      </c>
      <c r="L23" s="74">
        <f>'Z4'!X29</f>
        <v>0.1</v>
      </c>
      <c r="M23" s="74">
        <f>'Z4'!Y29</f>
        <v>0</v>
      </c>
      <c r="N23" s="110">
        <f>'Z4'!Z29</f>
        <v>0</v>
      </c>
      <c r="O23" s="111">
        <f>'Z4'!AA29</f>
        <v>0.1</v>
      </c>
      <c r="P23" s="319">
        <f>'Z4'!AB29</f>
        <v>0.80000000000000038</v>
      </c>
    </row>
    <row r="24" spans="1:16" ht="15.75" thickTop="1"/>
  </sheetData>
  <sortState ref="B13:P23">
    <sortCondition descending="1" ref="P13:P23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opLeftCell="A11" workbookViewId="0">
      <selection activeCell="K27" sqref="K27"/>
    </sheetView>
  </sheetViews>
  <sheetFormatPr defaultRowHeight="15"/>
  <cols>
    <col min="1" max="1" width="9.7109375" style="78" customWidth="1"/>
    <col min="2" max="2" width="5.85546875" style="78" bestFit="1" customWidth="1"/>
    <col min="3" max="3" width="22.140625" style="78" bestFit="1" customWidth="1"/>
    <col min="4" max="4" width="6.7109375" style="77" customWidth="1"/>
    <col min="5" max="5" width="30.5703125" style="78" bestFit="1" customWidth="1"/>
    <col min="6" max="6" width="5" style="77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tr">
        <f>_kat5</f>
        <v>5.kategorie - Naděje mladší, ročník 2008</v>
      </c>
    </row>
    <row r="10" spans="1:16" ht="17.25" thickTop="1">
      <c r="A10" s="79"/>
      <c r="B10" s="80"/>
      <c r="C10" s="81"/>
      <c r="D10" s="82"/>
      <c r="E10" s="83"/>
      <c r="F10" s="313"/>
      <c r="G10" s="538" t="str">
        <f>Kat5S1</f>
        <v>sestava s libovolným náčiním</v>
      </c>
      <c r="H10" s="538"/>
      <c r="I10" s="538"/>
      <c r="J10" s="539"/>
      <c r="K10" s="537" t="str">
        <f>Kat5S2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>
      <c r="A13" s="416">
        <v>1</v>
      </c>
      <c r="B13" s="416">
        <f>'Z5'!A18</f>
        <v>10</v>
      </c>
      <c r="C13" s="417" t="str">
        <f>'Z5'!B18</f>
        <v>Říhová Karolína</v>
      </c>
      <c r="D13" s="418">
        <f>'Z5'!C18</f>
        <v>2008</v>
      </c>
      <c r="E13" s="419" t="str">
        <f>'Z5'!D18</f>
        <v xml:space="preserve">SKMG Máj České Budějovice </v>
      </c>
      <c r="F13" s="416" t="str">
        <f>'Z5'!E18</f>
        <v>CZE</v>
      </c>
      <c r="G13" s="413">
        <f>'Z5'!X18</f>
        <v>2</v>
      </c>
      <c r="H13" s="413">
        <f>'Z5'!Y18</f>
        <v>4.55</v>
      </c>
      <c r="I13" s="420">
        <f>'Z5'!Z18</f>
        <v>0</v>
      </c>
      <c r="J13" s="421">
        <f>'Z5'!AA18</f>
        <v>6.55</v>
      </c>
      <c r="K13" s="422" t="str">
        <f>'Z5'!W31</f>
        <v>obruč</v>
      </c>
      <c r="L13" s="413">
        <f>'Z5'!X31</f>
        <v>3.4</v>
      </c>
      <c r="M13" s="413">
        <f>'Z5'!Y31</f>
        <v>4.8000000000000007</v>
      </c>
      <c r="N13" s="420">
        <f>'Z5'!Z31</f>
        <v>0</v>
      </c>
      <c r="O13" s="421">
        <f>'Z5'!AA31</f>
        <v>8.2000000000000011</v>
      </c>
      <c r="P13" s="423">
        <f>'Z5'!AB31</f>
        <v>14.75</v>
      </c>
    </row>
    <row r="14" spans="1:16" s="105" customFormat="1" ht="16.5">
      <c r="A14" s="424">
        <v>2</v>
      </c>
      <c r="B14" s="424">
        <f>'Z5'!A11</f>
        <v>3</v>
      </c>
      <c r="C14" s="425" t="str">
        <f>'Z5'!B11</f>
        <v>Pouzarová Leona</v>
      </c>
      <c r="D14" s="426">
        <f>'Z5'!C11</f>
        <v>2008</v>
      </c>
      <c r="E14" s="427" t="str">
        <f>'Z5'!D11</f>
        <v xml:space="preserve">SKMG Máj České Budějovice </v>
      </c>
      <c r="F14" s="424" t="str">
        <f>'Z5'!E11</f>
        <v>CZE</v>
      </c>
      <c r="G14" s="407">
        <f>'Z5'!X11</f>
        <v>3</v>
      </c>
      <c r="H14" s="407">
        <f>'Z5'!Y11</f>
        <v>4.8499999999999996</v>
      </c>
      <c r="I14" s="428">
        <f>'Z5'!Z11</f>
        <v>0</v>
      </c>
      <c r="J14" s="429">
        <f>'Z5'!AA11</f>
        <v>7.85</v>
      </c>
      <c r="K14" s="430" t="str">
        <f>'Z5'!W24</f>
        <v>kužele</v>
      </c>
      <c r="L14" s="407">
        <f>'Z5'!X24</f>
        <v>2.2000000000000002</v>
      </c>
      <c r="M14" s="407">
        <f>'Z5'!Y24</f>
        <v>3.3499999999999996</v>
      </c>
      <c r="N14" s="428">
        <f>'Z5'!Z24</f>
        <v>0</v>
      </c>
      <c r="O14" s="429">
        <f>'Z5'!AA24</f>
        <v>5.55</v>
      </c>
      <c r="P14" s="431">
        <f>'Z5'!AB24</f>
        <v>13.399999999999999</v>
      </c>
    </row>
    <row r="15" spans="1:16" s="105" customFormat="1" ht="16.5">
      <c r="A15" s="432">
        <v>3</v>
      </c>
      <c r="B15" s="432">
        <f>'Z5'!A12</f>
        <v>4</v>
      </c>
      <c r="C15" s="433" t="str">
        <f>'Z5'!B12</f>
        <v>Králová Karin</v>
      </c>
      <c r="D15" s="434">
        <f>'Z5'!C12</f>
        <v>2008</v>
      </c>
      <c r="E15" s="435" t="str">
        <f>'Z5'!D12</f>
        <v>RG Proactive Milevsko</v>
      </c>
      <c r="F15" s="432" t="str">
        <f>'Z5'!E12</f>
        <v>CZE</v>
      </c>
      <c r="G15" s="437">
        <f>'Z5'!X12</f>
        <v>2.4</v>
      </c>
      <c r="H15" s="437">
        <f>'Z5'!Y12</f>
        <v>3.0999999999999996</v>
      </c>
      <c r="I15" s="436">
        <f>'Z5'!Z12</f>
        <v>0</v>
      </c>
      <c r="J15" s="438">
        <f>'Z5'!AA12</f>
        <v>5.5</v>
      </c>
      <c r="K15" s="439" t="str">
        <f>'Z5'!W25</f>
        <v>obruč</v>
      </c>
      <c r="L15" s="437">
        <f>'Z5'!X25</f>
        <v>2.7</v>
      </c>
      <c r="M15" s="437">
        <f>'Z5'!Y25</f>
        <v>3.55</v>
      </c>
      <c r="N15" s="436">
        <f>'Z5'!Z25</f>
        <v>0</v>
      </c>
      <c r="O15" s="438">
        <f>'Z5'!AA25</f>
        <v>6.25</v>
      </c>
      <c r="P15" s="440">
        <f>'Z5'!AB25</f>
        <v>11.75</v>
      </c>
    </row>
    <row r="16" spans="1:16" s="105" customFormat="1" ht="16.5">
      <c r="A16" s="267">
        <v>4</v>
      </c>
      <c r="B16" s="267">
        <f>'Z5'!A15</f>
        <v>7</v>
      </c>
      <c r="C16" s="268" t="str">
        <f>'Z5'!B15</f>
        <v>Šimáková Aneta</v>
      </c>
      <c r="D16" s="97">
        <f>'Z5'!C15</f>
        <v>2008</v>
      </c>
      <c r="E16" s="269" t="str">
        <f>'Z5'!D15</f>
        <v>RG Proactive Milevsko</v>
      </c>
      <c r="F16" s="267" t="str">
        <f>'Z5'!E15</f>
        <v>CZE</v>
      </c>
      <c r="G16" s="272">
        <f>'Z5'!X15</f>
        <v>2.4</v>
      </c>
      <c r="H16" s="272">
        <f>'Z5'!Y15</f>
        <v>3.8</v>
      </c>
      <c r="I16" s="271">
        <f>'Z5'!Z15</f>
        <v>0</v>
      </c>
      <c r="J16" s="273">
        <f>'Z5'!AA15</f>
        <v>6.1999999999999993</v>
      </c>
      <c r="K16" s="270" t="str">
        <f>'Z5'!W28</f>
        <v>obruč</v>
      </c>
      <c r="L16" s="272">
        <f>'Z5'!X28</f>
        <v>2.1</v>
      </c>
      <c r="M16" s="272">
        <f>'Z5'!Y28</f>
        <v>3.3</v>
      </c>
      <c r="N16" s="271">
        <f>'Z5'!Z28</f>
        <v>0</v>
      </c>
      <c r="O16" s="273">
        <f>'Z5'!AA28</f>
        <v>5.4</v>
      </c>
      <c r="P16" s="318">
        <f>'Z5'!AB28</f>
        <v>11.6</v>
      </c>
    </row>
    <row r="17" spans="1:16" s="105" customFormat="1" ht="16.5">
      <c r="A17" s="267">
        <v>5</v>
      </c>
      <c r="B17" s="267">
        <f>'Z5'!A13</f>
        <v>5</v>
      </c>
      <c r="C17" s="268" t="str">
        <f>'Z5'!B13</f>
        <v>Procházková Kristina</v>
      </c>
      <c r="D17" s="97">
        <f>'Z5'!C13</f>
        <v>2008</v>
      </c>
      <c r="E17" s="269" t="str">
        <f>'Z5'!D13</f>
        <v>GSK Tábor</v>
      </c>
      <c r="F17" s="267" t="str">
        <f>'Z5'!E13</f>
        <v>CZE</v>
      </c>
      <c r="G17" s="272">
        <f>'Z5'!X13</f>
        <v>0.5</v>
      </c>
      <c r="H17" s="272">
        <f>'Z5'!Y13</f>
        <v>1.2999999999999998</v>
      </c>
      <c r="I17" s="271">
        <f>'Z5'!Z13</f>
        <v>0</v>
      </c>
      <c r="J17" s="273">
        <f>'Z5'!AA13</f>
        <v>1.7999999999999998</v>
      </c>
      <c r="K17" s="270" t="str">
        <f>'Z5'!W26</f>
        <v>obruč</v>
      </c>
      <c r="L17" s="272">
        <f>'Z5'!X26</f>
        <v>1.1000000000000001</v>
      </c>
      <c r="M17" s="272">
        <f>'Z5'!Y26</f>
        <v>1.5499999999999998</v>
      </c>
      <c r="N17" s="271">
        <f>'Z5'!Z26</f>
        <v>0</v>
      </c>
      <c r="O17" s="273">
        <f>'Z5'!AA26</f>
        <v>2.65</v>
      </c>
      <c r="P17" s="318">
        <f>'Z5'!AB26</f>
        <v>4.4499999999999993</v>
      </c>
    </row>
    <row r="18" spans="1:16" s="105" customFormat="1" ht="16.5">
      <c r="A18" s="267">
        <v>6</v>
      </c>
      <c r="B18" s="267">
        <f>'Z5'!A10</f>
        <v>2</v>
      </c>
      <c r="C18" s="268" t="str">
        <f>'Z5'!B10</f>
        <v>Kadlecová Andrea</v>
      </c>
      <c r="D18" s="97">
        <f>'Z5'!C10</f>
        <v>2008</v>
      </c>
      <c r="E18" s="269" t="str">
        <f>'Z5'!D10</f>
        <v>GSK Tábor</v>
      </c>
      <c r="F18" s="267" t="str">
        <f>'Z5'!E10</f>
        <v>CZE</v>
      </c>
      <c r="G18" s="272">
        <f>'Z5'!X10</f>
        <v>0.2</v>
      </c>
      <c r="H18" s="272">
        <f>'Z5'!Y10</f>
        <v>0.55000000000000071</v>
      </c>
      <c r="I18" s="271">
        <f>'Z5'!Z10</f>
        <v>0</v>
      </c>
      <c r="J18" s="273">
        <f>'Z5'!AA10</f>
        <v>0.75000000000000067</v>
      </c>
      <c r="K18" s="270" t="str">
        <f>'Z5'!W23</f>
        <v>obruč</v>
      </c>
      <c r="L18" s="272">
        <f>'Z5'!X23</f>
        <v>0.7</v>
      </c>
      <c r="M18" s="272">
        <f>'Z5'!Y23</f>
        <v>1.3999999999999995</v>
      </c>
      <c r="N18" s="271">
        <f>'Z5'!Z23</f>
        <v>0</v>
      </c>
      <c r="O18" s="273">
        <f>'Z5'!AA23</f>
        <v>2.0999999999999996</v>
      </c>
      <c r="P18" s="318">
        <f>'Z5'!AB23</f>
        <v>2.8500000000000005</v>
      </c>
    </row>
    <row r="19" spans="1:16" s="105" customFormat="1" ht="16.5">
      <c r="A19" s="267">
        <v>7</v>
      </c>
      <c r="B19" s="267">
        <f>'Z5'!A17</f>
        <v>9</v>
      </c>
      <c r="C19" s="268" t="str">
        <f>'Z5'!B17</f>
        <v>Blažková Nikola</v>
      </c>
      <c r="D19" s="97">
        <f>'Z5'!C17</f>
        <v>2008</v>
      </c>
      <c r="E19" s="269" t="str">
        <f>'Z5'!D17</f>
        <v>RG Proactive Milevsko</v>
      </c>
      <c r="F19" s="267" t="str">
        <f>'Z5'!E17</f>
        <v>CZE</v>
      </c>
      <c r="G19" s="272">
        <f>'Z5'!X17</f>
        <v>1</v>
      </c>
      <c r="H19" s="272">
        <f>'Z5'!Y17</f>
        <v>0</v>
      </c>
      <c r="I19" s="271">
        <f>'Z5'!Z17</f>
        <v>0</v>
      </c>
      <c r="J19" s="273">
        <f>'Z5'!AA17</f>
        <v>1</v>
      </c>
      <c r="K19" s="270" t="str">
        <f>'Z5'!W30</f>
        <v>obruč</v>
      </c>
      <c r="L19" s="272">
        <f>'Z5'!X30</f>
        <v>1</v>
      </c>
      <c r="M19" s="272">
        <f>'Z5'!Y30</f>
        <v>0.20000000000000018</v>
      </c>
      <c r="N19" s="271">
        <f>'Z5'!Z30</f>
        <v>0.3</v>
      </c>
      <c r="O19" s="273">
        <f>'Z5'!AA30</f>
        <v>0.90000000000000013</v>
      </c>
      <c r="P19" s="318">
        <f>'Z5'!AB30</f>
        <v>1.9000000000000001</v>
      </c>
    </row>
    <row r="20" spans="1:16" s="105" customFormat="1" ht="16.5">
      <c r="A20" s="267">
        <v>8</v>
      </c>
      <c r="B20" s="267">
        <f>'Z5'!A9</f>
        <v>1</v>
      </c>
      <c r="C20" s="268" t="str">
        <f>'Z5'!B9</f>
        <v>Nováková Agáta</v>
      </c>
      <c r="D20" s="97">
        <f>'Z5'!C9</f>
        <v>2008</v>
      </c>
      <c r="E20" s="269" t="str">
        <f>'Z5'!D9</f>
        <v>MG TJ Jiskra Humpolec</v>
      </c>
      <c r="F20" s="267" t="str">
        <f>'Z5'!E9</f>
        <v>CZE</v>
      </c>
      <c r="G20" s="272">
        <f>'Z5'!X9</f>
        <v>0.4</v>
      </c>
      <c r="H20" s="272">
        <f>'Z5'!Y9</f>
        <v>0</v>
      </c>
      <c r="I20" s="271">
        <f>'Z5'!Z9</f>
        <v>0</v>
      </c>
      <c r="J20" s="273">
        <f>'Z5'!AA9</f>
        <v>0.4</v>
      </c>
      <c r="K20" s="270" t="str">
        <f>'Z5'!W22</f>
        <v>obruč</v>
      </c>
      <c r="L20" s="272">
        <f>'Z5'!X22</f>
        <v>0</v>
      </c>
      <c r="M20" s="272">
        <f>'Z5'!Y22</f>
        <v>0</v>
      </c>
      <c r="N20" s="271">
        <f>'Z5'!Z22</f>
        <v>0</v>
      </c>
      <c r="O20" s="273">
        <f>'Z5'!AA22</f>
        <v>0</v>
      </c>
      <c r="P20" s="318">
        <f>'Z5'!AB22</f>
        <v>0.4</v>
      </c>
    </row>
    <row r="21" spans="1:16" s="105" customFormat="1" ht="16.5">
      <c r="A21" s="267">
        <v>9</v>
      </c>
      <c r="B21" s="267">
        <f>'Z5'!A16</f>
        <v>8</v>
      </c>
      <c r="C21" s="268" t="str">
        <f>'Z5'!B16</f>
        <v>Vacková Kateřina</v>
      </c>
      <c r="D21" s="97">
        <f>'Z5'!C16</f>
        <v>2008</v>
      </c>
      <c r="E21" s="269" t="str">
        <f>'Z5'!D16</f>
        <v>MG TJ Jiskra Humpolec</v>
      </c>
      <c r="F21" s="267" t="str">
        <f>'Z5'!E16</f>
        <v>CZE</v>
      </c>
      <c r="G21" s="272">
        <f>'Z5'!X16</f>
        <v>0</v>
      </c>
      <c r="H21" s="272">
        <f>'Z5'!Y16</f>
        <v>0.34999999999999964</v>
      </c>
      <c r="I21" s="271">
        <f>'Z5'!Z16</f>
        <v>0.3</v>
      </c>
      <c r="J21" s="273">
        <f>'Z5'!AA16</f>
        <v>4.9999999999999656E-2</v>
      </c>
      <c r="K21" s="270" t="str">
        <f>'Z5'!W29</f>
        <v>obruč</v>
      </c>
      <c r="L21" s="272">
        <f>'Z5'!X29</f>
        <v>0.3</v>
      </c>
      <c r="M21" s="272">
        <f>'Z5'!Y29</f>
        <v>0</v>
      </c>
      <c r="N21" s="271">
        <f>'Z5'!Z29</f>
        <v>0</v>
      </c>
      <c r="O21" s="273">
        <f>'Z5'!AA29</f>
        <v>0.3</v>
      </c>
      <c r="P21" s="318">
        <f>'Z5'!AB29</f>
        <v>0.34999999999999964</v>
      </c>
    </row>
    <row r="22" spans="1:16" s="105" customFormat="1" ht="17.25" thickBot="1">
      <c r="A22" s="201">
        <v>10</v>
      </c>
      <c r="B22" s="201">
        <f>'Z5'!A14</f>
        <v>6</v>
      </c>
      <c r="C22" s="202" t="str">
        <f>'Z5'!B14</f>
        <v>Poulíčková Gabriela</v>
      </c>
      <c r="D22" s="203">
        <f>'Z5'!C14</f>
        <v>2008</v>
      </c>
      <c r="E22" s="204" t="str">
        <f>'Z5'!D14</f>
        <v>MG TJ Jiskra Humpolec</v>
      </c>
      <c r="F22" s="201" t="str">
        <f>'Z5'!E14</f>
        <v>CZE</v>
      </c>
      <c r="G22" s="74">
        <f>'Z5'!X14</f>
        <v>0.2</v>
      </c>
      <c r="H22" s="74">
        <f>'Z5'!Y14</f>
        <v>0</v>
      </c>
      <c r="I22" s="110">
        <f>'Z5'!Z14</f>
        <v>0.3</v>
      </c>
      <c r="J22" s="111">
        <f>'Z5'!AA14</f>
        <v>0</v>
      </c>
      <c r="K22" s="119" t="str">
        <f>'Z5'!W27</f>
        <v>obruč</v>
      </c>
      <c r="L22" s="74">
        <f>'Z5'!X27</f>
        <v>0.2</v>
      </c>
      <c r="M22" s="74">
        <f>'Z5'!Y27</f>
        <v>0</v>
      </c>
      <c r="N22" s="110">
        <f>'Z5'!Z27</f>
        <v>0</v>
      </c>
      <c r="O22" s="111">
        <f>'Z5'!AA27</f>
        <v>0.2</v>
      </c>
      <c r="P22" s="319">
        <f>'Z5'!AB27</f>
        <v>0.2</v>
      </c>
    </row>
    <row r="23" spans="1:16" ht="15.75" thickTop="1"/>
  </sheetData>
  <sortState ref="B13:P22">
    <sortCondition descending="1" ref="P13:P22"/>
  </sortState>
  <mergeCells count="7">
    <mergeCell ref="K10:O10"/>
    <mergeCell ref="K11:K12"/>
    <mergeCell ref="G10:J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13" workbookViewId="0">
      <selection activeCell="L21" sqref="L21:L28"/>
    </sheetView>
  </sheetViews>
  <sheetFormatPr defaultRowHeight="15"/>
  <cols>
    <col min="1" max="1" width="9.7109375" style="78" customWidth="1"/>
    <col min="2" max="2" width="5.85546875" style="78" bestFit="1" customWidth="1"/>
    <col min="3" max="3" width="18.5703125" style="78" bestFit="1" customWidth="1"/>
    <col min="4" max="4" width="6.7109375" style="77" customWidth="1"/>
    <col min="5" max="5" width="26.85546875" style="78" bestFit="1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tr">
        <f>_kat6</f>
        <v>6.kategorie - Naděje starší, ročník 2006 - 2007</v>
      </c>
    </row>
    <row r="10" spans="1:16" ht="17.25" thickTop="1">
      <c r="A10" s="79"/>
      <c r="B10" s="80"/>
      <c r="C10" s="81"/>
      <c r="D10" s="82"/>
      <c r="E10" s="83"/>
      <c r="F10" s="313"/>
      <c r="G10" s="535" t="str">
        <f>Kat6S1</f>
        <v>sestava s libovolným náčiním</v>
      </c>
      <c r="H10" s="535"/>
      <c r="I10" s="535"/>
      <c r="J10" s="536"/>
      <c r="K10" s="537" t="str">
        <f>Kat6S2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>
      <c r="A13" s="416">
        <v>1</v>
      </c>
      <c r="B13" s="416">
        <f>'Z6'!A11</f>
        <v>4</v>
      </c>
      <c r="C13" s="417" t="str">
        <f>'Z6'!B11</f>
        <v>Petříková Valentýna</v>
      </c>
      <c r="D13" s="418">
        <f>'Z6'!C11</f>
        <v>2007</v>
      </c>
      <c r="E13" s="419" t="str">
        <f>'Z6'!D11</f>
        <v>TJ Sokol Bernartice</v>
      </c>
      <c r="F13" s="416" t="str">
        <f>'Z6'!E11</f>
        <v>CZE</v>
      </c>
      <c r="G13" s="413">
        <f>'Z6'!X11</f>
        <v>3.0999999999999996</v>
      </c>
      <c r="H13" s="413">
        <f>'Z6'!Y11</f>
        <v>4.3499999999999996</v>
      </c>
      <c r="I13" s="420">
        <f>'Z6'!Z11</f>
        <v>0</v>
      </c>
      <c r="J13" s="421">
        <f>'Z6'!AA11</f>
        <v>7.4499999999999993</v>
      </c>
      <c r="K13" s="422" t="str">
        <f>'Z6'!W17</f>
        <v>kužele</v>
      </c>
      <c r="L13" s="413">
        <f>'Z6'!X17</f>
        <v>3.2</v>
      </c>
      <c r="M13" s="413">
        <f>'Z6'!Y17</f>
        <v>4.2</v>
      </c>
      <c r="N13" s="420">
        <f>'Z6'!Z17</f>
        <v>0</v>
      </c>
      <c r="O13" s="421">
        <f>'Z6'!AA17</f>
        <v>7.4</v>
      </c>
      <c r="P13" s="423">
        <f>'Z6'!AB17</f>
        <v>14.85</v>
      </c>
    </row>
    <row r="14" spans="1:16" s="105" customFormat="1" ht="16.5">
      <c r="A14" s="424">
        <v>2</v>
      </c>
      <c r="B14" s="424">
        <f>'Z6'!A9</f>
        <v>1</v>
      </c>
      <c r="C14" s="425" t="str">
        <f>'Z6'!B9</f>
        <v>Hadačová Vanda</v>
      </c>
      <c r="D14" s="426">
        <f>'Z6'!C9</f>
        <v>2007</v>
      </c>
      <c r="E14" s="427" t="str">
        <f>'Z6'!D9</f>
        <v xml:space="preserve">SKMG Máj České Budějovice </v>
      </c>
      <c r="F14" s="424" t="str">
        <f>'Z6'!E9</f>
        <v>CZE</v>
      </c>
      <c r="G14" s="407">
        <f>'Z6'!X9</f>
        <v>3.1</v>
      </c>
      <c r="H14" s="407">
        <f>'Z6'!Y9</f>
        <v>1.9000000000000004</v>
      </c>
      <c r="I14" s="428">
        <f>'Z6'!Z9</f>
        <v>0</v>
      </c>
      <c r="J14" s="429">
        <f>'Z6'!AA9</f>
        <v>5</v>
      </c>
      <c r="K14" s="430" t="str">
        <f>'Z6'!W15</f>
        <v>stuha</v>
      </c>
      <c r="L14" s="407">
        <f>'Z6'!X15</f>
        <v>2</v>
      </c>
      <c r="M14" s="407">
        <f>'Z6'!Y15</f>
        <v>2.0999999999999996</v>
      </c>
      <c r="N14" s="428">
        <f>'Z6'!Z15</f>
        <v>0</v>
      </c>
      <c r="O14" s="429">
        <f>'Z6'!AA15</f>
        <v>4.0999999999999996</v>
      </c>
      <c r="P14" s="431">
        <f>'Z6'!AB15</f>
        <v>9.1</v>
      </c>
    </row>
    <row r="15" spans="1:16" s="105" customFormat="1" ht="16.5">
      <c r="A15" s="424">
        <v>3</v>
      </c>
      <c r="B15" s="424">
        <f>'Z6'!A10</f>
        <v>2</v>
      </c>
      <c r="C15" s="425" t="str">
        <f>'Z6'!B10</f>
        <v>Bendová Barbora</v>
      </c>
      <c r="D15" s="426">
        <f>'Z6'!C10</f>
        <v>2007</v>
      </c>
      <c r="E15" s="427" t="str">
        <f>'Z6'!D10</f>
        <v>GSK Tábor</v>
      </c>
      <c r="F15" s="424" t="str">
        <f>'Z6'!E10</f>
        <v>CZE</v>
      </c>
      <c r="G15" s="407">
        <f>'Z6'!X10</f>
        <v>3.3</v>
      </c>
      <c r="H15" s="407">
        <f>'Z6'!Y10</f>
        <v>2.4500000000000002</v>
      </c>
      <c r="I15" s="428">
        <f>'Z6'!Z10</f>
        <v>0</v>
      </c>
      <c r="J15" s="429">
        <f>'Z6'!AA10</f>
        <v>5.75</v>
      </c>
      <c r="K15" s="430" t="str">
        <f>'Z6'!W16</f>
        <v>stuha</v>
      </c>
      <c r="L15" s="407">
        <f>'Z6'!X16</f>
        <v>1</v>
      </c>
      <c r="M15" s="407">
        <f>'Z6'!Y16</f>
        <v>1.1500000000000004</v>
      </c>
      <c r="N15" s="428">
        <f>'Z6'!Z16</f>
        <v>0</v>
      </c>
      <c r="O15" s="429">
        <f>'Z6'!AA16</f>
        <v>2.1500000000000004</v>
      </c>
      <c r="P15" s="431">
        <f>'Z6'!AB16</f>
        <v>7.9</v>
      </c>
    </row>
    <row r="16" spans="1:16" ht="34.5" customHeight="1"/>
    <row r="17" spans="1:16" ht="20.25" thickBot="1">
      <c r="A17" s="55" t="str">
        <f>_kat7</f>
        <v>7.kategorie - Kadetky mladší, ročník 2006 - 2007</v>
      </c>
    </row>
    <row r="18" spans="1:16" ht="17.25" thickTop="1">
      <c r="A18" s="79"/>
      <c r="B18" s="80"/>
      <c r="C18" s="81"/>
      <c r="D18" s="82"/>
      <c r="E18" s="83"/>
      <c r="F18" s="313"/>
      <c r="G18" s="535" t="str">
        <f>Kat7S1</f>
        <v>sestava s libovolným náčiním</v>
      </c>
      <c r="H18" s="535"/>
      <c r="I18" s="535"/>
      <c r="J18" s="536"/>
      <c r="K18" s="537" t="str">
        <f>Kat7S2</f>
        <v>sestava s libovolným náčiním</v>
      </c>
      <c r="L18" s="538"/>
      <c r="M18" s="538"/>
      <c r="N18" s="538"/>
      <c r="O18" s="539"/>
      <c r="P18" s="113"/>
    </row>
    <row r="19" spans="1:16" ht="16.5">
      <c r="A19" s="85" t="s">
        <v>1043</v>
      </c>
      <c r="B19" s="86" t="s">
        <v>1044</v>
      </c>
      <c r="C19" s="87" t="s">
        <v>1045</v>
      </c>
      <c r="D19" s="88" t="s">
        <v>2</v>
      </c>
      <c r="E19" s="89" t="s">
        <v>3</v>
      </c>
      <c r="F19" s="314" t="s">
        <v>4</v>
      </c>
      <c r="G19" s="311" t="s">
        <v>1046</v>
      </c>
      <c r="H19" s="90" t="s">
        <v>1047</v>
      </c>
      <c r="I19" s="90" t="s">
        <v>5</v>
      </c>
      <c r="J19" s="91" t="s">
        <v>1048</v>
      </c>
      <c r="K19" s="533" t="s">
        <v>1050</v>
      </c>
      <c r="L19" s="70" t="s">
        <v>1046</v>
      </c>
      <c r="M19" s="90" t="s">
        <v>1047</v>
      </c>
      <c r="N19" s="90" t="s">
        <v>5</v>
      </c>
      <c r="O19" s="91" t="s">
        <v>1048</v>
      </c>
      <c r="P19" s="114" t="s">
        <v>1051</v>
      </c>
    </row>
    <row r="20" spans="1:16" ht="15.75" thickBot="1">
      <c r="A20" s="92"/>
      <c r="B20" s="93"/>
      <c r="C20" s="94"/>
      <c r="D20" s="95"/>
      <c r="E20" s="96"/>
      <c r="F20" s="350"/>
      <c r="G20" s="312" t="s">
        <v>8</v>
      </c>
      <c r="H20" s="97" t="s">
        <v>11</v>
      </c>
      <c r="I20" s="97"/>
      <c r="J20" s="98"/>
      <c r="K20" s="540"/>
      <c r="L20" s="72" t="s">
        <v>8</v>
      </c>
      <c r="M20" s="97" t="s">
        <v>11</v>
      </c>
      <c r="N20" s="97"/>
      <c r="O20" s="98"/>
      <c r="P20" s="115"/>
    </row>
    <row r="21" spans="1:16" ht="17.25" thickTop="1">
      <c r="A21" s="416">
        <v>1</v>
      </c>
      <c r="B21" s="416">
        <f>'Z7'!A14</f>
        <v>6</v>
      </c>
      <c r="C21" s="417" t="str">
        <f>'Z7'!B14</f>
        <v>Šimáková Veronika</v>
      </c>
      <c r="D21" s="418">
        <f>'Z7'!C14</f>
        <v>2007</v>
      </c>
      <c r="E21" s="419" t="str">
        <f>'Z7'!D14</f>
        <v>RG Proactive Milevsko</v>
      </c>
      <c r="F21" s="416" t="str">
        <f>'Z7'!E14</f>
        <v>CZE</v>
      </c>
      <c r="G21" s="413">
        <f>'Z7'!X14</f>
        <v>3.9000000000000004</v>
      </c>
      <c r="H21" s="413">
        <f>'Z7'!Y14</f>
        <v>4.8499999999999996</v>
      </c>
      <c r="I21" s="420">
        <f>'Z7'!Z14</f>
        <v>0</v>
      </c>
      <c r="J21" s="421">
        <f>'Z7'!AA14</f>
        <v>8.75</v>
      </c>
      <c r="K21" s="422" t="s">
        <v>1497</v>
      </c>
      <c r="L21" s="413">
        <f>'Z7'!X25</f>
        <v>1.7000000000000002</v>
      </c>
      <c r="M21" s="413">
        <f>'Z7'!Y25</f>
        <v>3.45</v>
      </c>
      <c r="N21" s="420">
        <f>'Z7'!Z25</f>
        <v>0</v>
      </c>
      <c r="O21" s="421">
        <f>'Z7'!AA25</f>
        <v>5.15</v>
      </c>
      <c r="P21" s="423">
        <f>'Z7'!AB25</f>
        <v>13.9</v>
      </c>
    </row>
    <row r="22" spans="1:16" ht="16.5">
      <c r="A22" s="455">
        <v>2</v>
      </c>
      <c r="B22" s="455">
        <f>'Z7'!A15</f>
        <v>7</v>
      </c>
      <c r="C22" s="456" t="str">
        <f>'Z7'!B15</f>
        <v>Spálenková Ella</v>
      </c>
      <c r="D22" s="457">
        <f>'Z7'!C15</f>
        <v>2007</v>
      </c>
      <c r="E22" s="458" t="str">
        <f>'Z7'!D15</f>
        <v>GSK Tábor</v>
      </c>
      <c r="F22" s="455" t="str">
        <f>'Z7'!E15</f>
        <v>CZE</v>
      </c>
      <c r="G22" s="400">
        <f>'Z7'!X15</f>
        <v>1.5999999999999999</v>
      </c>
      <c r="H22" s="400">
        <f>'Z7'!Y15</f>
        <v>3.3</v>
      </c>
      <c r="I22" s="459">
        <f>'Z7'!Z15</f>
        <v>0</v>
      </c>
      <c r="J22" s="460">
        <f>'Z7'!AA15</f>
        <v>4.8999999999999995</v>
      </c>
      <c r="K22" s="461" t="s">
        <v>1495</v>
      </c>
      <c r="L22" s="400">
        <f>'Z7'!X26</f>
        <v>1.7000000000000002</v>
      </c>
      <c r="M22" s="400">
        <f>'Z7'!Y26</f>
        <v>3.3000000000000003</v>
      </c>
      <c r="N22" s="459">
        <f>'Z7'!Z26</f>
        <v>0</v>
      </c>
      <c r="O22" s="460">
        <f>'Z7'!AA26</f>
        <v>5</v>
      </c>
      <c r="P22" s="462">
        <f>'Z7'!AB26</f>
        <v>9.8999999999999986</v>
      </c>
    </row>
    <row r="23" spans="1:16" ht="16.5">
      <c r="A23" s="455">
        <v>3</v>
      </c>
      <c r="B23" s="455">
        <f>'Z7'!A12</f>
        <v>4</v>
      </c>
      <c r="C23" s="456" t="str">
        <f>'Z7'!B12</f>
        <v>Machalová Eliška</v>
      </c>
      <c r="D23" s="457">
        <f>'Z7'!C12</f>
        <v>2006</v>
      </c>
      <c r="E23" s="458" t="str">
        <f>'Z7'!D12</f>
        <v>RG Proactive Milevsko</v>
      </c>
      <c r="F23" s="455" t="str">
        <f>'Z7'!E12</f>
        <v>CZE</v>
      </c>
      <c r="G23" s="400">
        <f>'Z7'!X12</f>
        <v>2.6</v>
      </c>
      <c r="H23" s="400">
        <f>'Z7'!Y12</f>
        <v>3.25</v>
      </c>
      <c r="I23" s="459">
        <f>'Z7'!Z12</f>
        <v>0</v>
      </c>
      <c r="J23" s="460">
        <f>'Z7'!AA12</f>
        <v>5.85</v>
      </c>
      <c r="K23" s="461" t="s">
        <v>1497</v>
      </c>
      <c r="L23" s="400">
        <f>'Z7'!X23</f>
        <v>2</v>
      </c>
      <c r="M23" s="400">
        <f>'Z7'!Y23</f>
        <v>1.9000000000000004</v>
      </c>
      <c r="N23" s="459">
        <f>'Z7'!Z23</f>
        <v>0</v>
      </c>
      <c r="O23" s="460">
        <f>'Z7'!AA23</f>
        <v>3.9000000000000004</v>
      </c>
      <c r="P23" s="462">
        <f>'Z7'!AB23</f>
        <v>9.75</v>
      </c>
    </row>
    <row r="24" spans="1:16">
      <c r="A24" s="385">
        <v>4</v>
      </c>
      <c r="B24" s="385">
        <f>'Z7'!A9</f>
        <v>1</v>
      </c>
      <c r="C24" s="386" t="str">
        <f>'Z7'!B9</f>
        <v>Němcová Aneta</v>
      </c>
      <c r="D24" s="387">
        <f>'Z7'!C9</f>
        <v>2006</v>
      </c>
      <c r="E24" s="388" t="str">
        <f>'Z7'!D9</f>
        <v>MG TJ Jiskra Humpolec</v>
      </c>
      <c r="F24" s="385" t="str">
        <f>'Z7'!E9</f>
        <v>CZE</v>
      </c>
      <c r="G24" s="380">
        <f>'Z7'!X9</f>
        <v>1.5</v>
      </c>
      <c r="H24" s="380">
        <f>'Z7'!Y9</f>
        <v>2.5</v>
      </c>
      <c r="I24" s="389">
        <f>'Z7'!Z9</f>
        <v>0</v>
      </c>
      <c r="J24" s="390">
        <f>'Z7'!AA9</f>
        <v>4</v>
      </c>
      <c r="K24" s="391" t="s">
        <v>1497</v>
      </c>
      <c r="L24" s="380">
        <f>'Z7'!X20</f>
        <v>1.2000000000000002</v>
      </c>
      <c r="M24" s="380">
        <f>'Z7'!Y20</f>
        <v>2.7</v>
      </c>
      <c r="N24" s="389">
        <f>'Z7'!Z20</f>
        <v>0</v>
      </c>
      <c r="O24" s="390">
        <f>'Z7'!AA20</f>
        <v>3.9000000000000004</v>
      </c>
      <c r="P24" s="392">
        <f>'Z7'!AB20</f>
        <v>7.9</v>
      </c>
    </row>
    <row r="25" spans="1:16">
      <c r="A25" s="385">
        <v>5</v>
      </c>
      <c r="B25" s="385">
        <f>'Z7'!A10</f>
        <v>2</v>
      </c>
      <c r="C25" s="386" t="str">
        <f>'Z7'!B10</f>
        <v>Deimová Anna</v>
      </c>
      <c r="D25" s="387">
        <f>'Z7'!C10</f>
        <v>2007</v>
      </c>
      <c r="E25" s="388" t="str">
        <f>'Z7'!D10</f>
        <v>GSK Tábor</v>
      </c>
      <c r="F25" s="385" t="str">
        <f>'Z7'!E10</f>
        <v>CZE</v>
      </c>
      <c r="G25" s="380">
        <f>'Z7'!X10</f>
        <v>1.1000000000000001</v>
      </c>
      <c r="H25" s="380">
        <f>'Z7'!Y10</f>
        <v>3.05</v>
      </c>
      <c r="I25" s="389">
        <f>'Z7'!Z10</f>
        <v>0</v>
      </c>
      <c r="J25" s="390">
        <f>'Z7'!AA10</f>
        <v>4.1500000000000004</v>
      </c>
      <c r="K25" s="391" t="s">
        <v>1497</v>
      </c>
      <c r="L25" s="380">
        <f>'Z7'!X21</f>
        <v>1.5</v>
      </c>
      <c r="M25" s="380">
        <f>'Z7'!Y21</f>
        <v>2.0499999999999998</v>
      </c>
      <c r="N25" s="389">
        <f>'Z7'!Z21</f>
        <v>0.6</v>
      </c>
      <c r="O25" s="390">
        <f>'Z7'!AA21</f>
        <v>2.9499999999999997</v>
      </c>
      <c r="P25" s="392">
        <f>'Z7'!AB21</f>
        <v>7.1</v>
      </c>
    </row>
    <row r="26" spans="1:16">
      <c r="A26" s="385">
        <v>6</v>
      </c>
      <c r="B26" s="385">
        <f>'Z7'!A13</f>
        <v>5</v>
      </c>
      <c r="C26" s="386" t="str">
        <f>'Z7'!B13</f>
        <v>Čechová Martina</v>
      </c>
      <c r="D26" s="387">
        <f>'Z7'!C13</f>
        <v>2007</v>
      </c>
      <c r="E26" s="388" t="str">
        <f>'Z7'!D13</f>
        <v>MG TJ Jiskra Humpolec</v>
      </c>
      <c r="F26" s="385" t="str">
        <f>'Z7'!E13</f>
        <v>CZE</v>
      </c>
      <c r="G26" s="380">
        <f>'Z7'!X13</f>
        <v>0.8</v>
      </c>
      <c r="H26" s="380">
        <f>'Z7'!Y13</f>
        <v>1.8499999999999996</v>
      </c>
      <c r="I26" s="389">
        <f>'Z7'!Z13</f>
        <v>0</v>
      </c>
      <c r="J26" s="390">
        <f>'Z7'!AA13</f>
        <v>2.6499999999999995</v>
      </c>
      <c r="K26" s="391" t="s">
        <v>1495</v>
      </c>
      <c r="L26" s="380">
        <f>'Z7'!X24</f>
        <v>0.8</v>
      </c>
      <c r="M26" s="380">
        <f>'Z7'!Y24</f>
        <v>2.1000000000000005</v>
      </c>
      <c r="N26" s="389">
        <f>'Z7'!Z24</f>
        <v>0</v>
      </c>
      <c r="O26" s="390">
        <f>'Z7'!AA24</f>
        <v>2.9000000000000004</v>
      </c>
      <c r="P26" s="392">
        <f>'Z7'!AB24</f>
        <v>5.55</v>
      </c>
    </row>
    <row r="27" spans="1:16">
      <c r="A27" s="199">
        <v>7</v>
      </c>
      <c r="B27" s="199">
        <f>'Z7'!A11</f>
        <v>3</v>
      </c>
      <c r="C27" s="200" t="str">
        <f>'Z7'!B11</f>
        <v>Benešová Tereza</v>
      </c>
      <c r="D27" s="90">
        <f>'Z7'!C11</f>
        <v>2007</v>
      </c>
      <c r="E27" s="106" t="str">
        <f>'Z7'!D11</f>
        <v>MG TJ Jiskra Humpolec</v>
      </c>
      <c r="F27" s="199" t="str">
        <f>'Z7'!E11</f>
        <v>CZE</v>
      </c>
      <c r="G27" s="108">
        <f>'Z7'!X11</f>
        <v>1.2999999999999998</v>
      </c>
      <c r="H27" s="108">
        <f>'Z7'!Y11</f>
        <v>1.0499999999999998</v>
      </c>
      <c r="I27" s="107">
        <f>'Z7'!Z11</f>
        <v>0</v>
      </c>
      <c r="J27" s="109">
        <f>'Z7'!AA11</f>
        <v>2.3499999999999996</v>
      </c>
      <c r="K27" s="118" t="s">
        <v>1495</v>
      </c>
      <c r="L27" s="108">
        <f>'Z7'!X22</f>
        <v>0.4</v>
      </c>
      <c r="M27" s="108">
        <f>'Z7'!Y22</f>
        <v>0.90000000000000036</v>
      </c>
      <c r="N27" s="107">
        <f>'Z7'!Z22</f>
        <v>0</v>
      </c>
      <c r="O27" s="109">
        <f>'Z7'!AA22</f>
        <v>1.3000000000000003</v>
      </c>
      <c r="P27" s="317">
        <f>'Z7'!AB22</f>
        <v>3.65</v>
      </c>
    </row>
    <row r="28" spans="1:16" ht="15.75" thickBot="1">
      <c r="A28" s="201">
        <v>8</v>
      </c>
      <c r="B28" s="201">
        <f>'Z7'!A16</f>
        <v>8</v>
      </c>
      <c r="C28" s="202" t="str">
        <f>'Z7'!B16</f>
        <v>Petriková Nikola</v>
      </c>
      <c r="D28" s="203">
        <f>'Z7'!C16</f>
        <v>2007</v>
      </c>
      <c r="E28" s="204" t="str">
        <f>'Z7'!D16</f>
        <v>MG TJ Jiskra Humpolec</v>
      </c>
      <c r="F28" s="201" t="str">
        <f>'Z7'!E16</f>
        <v>CZE</v>
      </c>
      <c r="G28" s="74">
        <f>'Z7'!X16</f>
        <v>0.89999999999999991</v>
      </c>
      <c r="H28" s="74">
        <f>'Z7'!Y16</f>
        <v>1.3500000000000005</v>
      </c>
      <c r="I28" s="110">
        <f>'Z7'!Z16</f>
        <v>0</v>
      </c>
      <c r="J28" s="111">
        <f>'Z7'!AA16</f>
        <v>2.2500000000000004</v>
      </c>
      <c r="K28" s="119" t="str">
        <f>'Z7'!W26</f>
        <v>obruč</v>
      </c>
      <c r="L28" s="74">
        <f>'Z7'!X27</f>
        <v>0.7</v>
      </c>
      <c r="M28" s="74">
        <f>'Z7'!Y27</f>
        <v>1.0999999999999996</v>
      </c>
      <c r="N28" s="110">
        <f>'Z7'!Z27</f>
        <v>0.6</v>
      </c>
      <c r="O28" s="111">
        <f>'Z7'!AA27</f>
        <v>1.1999999999999997</v>
      </c>
      <c r="P28" s="319">
        <f>'Z7'!AB27</f>
        <v>3.45</v>
      </c>
    </row>
    <row r="29" spans="1:16" ht="15.75" thickTop="1"/>
  </sheetData>
  <sortState ref="B21:P28">
    <sortCondition descending="1" ref="P21:P28"/>
  </sortState>
  <mergeCells count="10">
    <mergeCell ref="A1:K1"/>
    <mergeCell ref="A3:K3"/>
    <mergeCell ref="A5:K5"/>
    <mergeCell ref="A7:K7"/>
    <mergeCell ref="K19:K20"/>
    <mergeCell ref="K11:K12"/>
    <mergeCell ref="G10:J10"/>
    <mergeCell ref="K10:O10"/>
    <mergeCell ref="G18:J18"/>
    <mergeCell ref="K18:O18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8" workbookViewId="0">
      <selection activeCell="O27" sqref="O27"/>
    </sheetView>
  </sheetViews>
  <sheetFormatPr defaultRowHeight="15"/>
  <cols>
    <col min="1" max="1" width="9.7109375" style="78" customWidth="1"/>
    <col min="2" max="2" width="5.85546875" style="78" bestFit="1" customWidth="1"/>
    <col min="3" max="3" width="22.42578125" style="78" bestFit="1" customWidth="1"/>
    <col min="4" max="4" width="6.7109375" style="77" customWidth="1"/>
    <col min="5" max="5" width="41.140625" style="78" bestFit="1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">
        <v>1492</v>
      </c>
    </row>
    <row r="10" spans="1:16" ht="17.25" thickTop="1">
      <c r="A10" s="79"/>
      <c r="B10" s="80"/>
      <c r="C10" s="81"/>
      <c r="D10" s="82"/>
      <c r="E10" s="83"/>
      <c r="F10" s="313"/>
      <c r="G10" s="535" t="str">
        <f>Kat8S1</f>
        <v>sestava s libovolným náčiním</v>
      </c>
      <c r="H10" s="535"/>
      <c r="I10" s="535"/>
      <c r="J10" s="536"/>
      <c r="K10" s="537" t="str">
        <f>Kat8S2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ht="16.5" hidden="1" customHeight="1">
      <c r="A13" s="84">
        <v>1</v>
      </c>
      <c r="B13" s="80">
        <v>17</v>
      </c>
      <c r="C13" s="99"/>
      <c r="D13" s="100"/>
      <c r="E13" s="101"/>
      <c r="F13" s="102" t="s">
        <v>1049</v>
      </c>
      <c r="G13" s="103">
        <v>0</v>
      </c>
      <c r="H13" s="103" t="e">
        <v>#NUM!</v>
      </c>
      <c r="I13" s="103">
        <v>0</v>
      </c>
      <c r="J13" s="104" t="e">
        <v>#NUM!</v>
      </c>
      <c r="K13" s="116"/>
      <c r="L13" s="103">
        <v>0</v>
      </c>
      <c r="M13" s="103" t="e">
        <v>#NUM!</v>
      </c>
      <c r="N13" s="103">
        <v>0</v>
      </c>
      <c r="O13" s="104" t="e">
        <v>#NUM!</v>
      </c>
      <c r="P13" s="117" t="e">
        <v>#NUM!</v>
      </c>
    </row>
    <row r="14" spans="1:16" s="105" customFormat="1" ht="17.25" thickTop="1">
      <c r="A14" s="416">
        <v>1</v>
      </c>
      <c r="B14" s="416">
        <f>'Z8'!A10</f>
        <v>2</v>
      </c>
      <c r="C14" s="417" t="str">
        <f>'Z8'!B10</f>
        <v>Houdová Linda</v>
      </c>
      <c r="D14" s="418">
        <f>'Z8'!C10</f>
        <v>2005</v>
      </c>
      <c r="E14" s="419" t="str">
        <f>'Z8'!D10</f>
        <v>RG Proactive Milevsko</v>
      </c>
      <c r="F14" s="416" t="str">
        <f>'Z8'!E10</f>
        <v>CZE</v>
      </c>
      <c r="G14" s="413">
        <f>'Z8'!X10</f>
        <v>2.0999999999999996</v>
      </c>
      <c r="H14" s="413">
        <f>'Z8'!Y10</f>
        <v>4.9000000000000004</v>
      </c>
      <c r="I14" s="420">
        <f>'Z8'!Z10</f>
        <v>0</v>
      </c>
      <c r="J14" s="421">
        <f>'Z8'!AA10</f>
        <v>7</v>
      </c>
      <c r="K14" s="422" t="str">
        <f>'Z8'!W18</f>
        <v>stuha</v>
      </c>
      <c r="L14" s="413">
        <f>'Z8'!X18</f>
        <v>2.5</v>
      </c>
      <c r="M14" s="413">
        <f>'Z8'!Y18</f>
        <v>5.25</v>
      </c>
      <c r="N14" s="420">
        <f>'Z8'!Z18</f>
        <v>0</v>
      </c>
      <c r="O14" s="421">
        <f>'Z8'!AA18</f>
        <v>7.75</v>
      </c>
      <c r="P14" s="423">
        <f>'Z8'!AB18</f>
        <v>14.75</v>
      </c>
    </row>
    <row r="15" spans="1:16" s="105" customFormat="1" ht="16.5">
      <c r="A15" s="424">
        <v>2</v>
      </c>
      <c r="B15" s="424">
        <f>'Z8'!A12</f>
        <v>4</v>
      </c>
      <c r="C15" s="425" t="str">
        <f>'Z8'!B12</f>
        <v>Kutišová Tereza</v>
      </c>
      <c r="D15" s="426">
        <f>'Z8'!C12</f>
        <v>2003</v>
      </c>
      <c r="E15" s="427" t="str">
        <f>'Z8'!D12</f>
        <v>RG Proactive Milevsko</v>
      </c>
      <c r="F15" s="424" t="str">
        <f>'Z8'!E12</f>
        <v>CZE</v>
      </c>
      <c r="G15" s="407">
        <f>'Z8'!X12</f>
        <v>4.0999999999999996</v>
      </c>
      <c r="H15" s="407">
        <f>'Z8'!Y12</f>
        <v>3</v>
      </c>
      <c r="I15" s="428">
        <f>'Z8'!Z12</f>
        <v>0.9</v>
      </c>
      <c r="J15" s="429">
        <f>'Z8'!AA12</f>
        <v>6.1999999999999993</v>
      </c>
      <c r="K15" s="430" t="str">
        <f>'Z8'!W20</f>
        <v>stuha</v>
      </c>
      <c r="L15" s="407">
        <f>'Z8'!X20</f>
        <v>2.8</v>
      </c>
      <c r="M15" s="407">
        <f>'Z8'!Y20</f>
        <v>3.4000000000000004</v>
      </c>
      <c r="N15" s="428">
        <f>'Z8'!Z20</f>
        <v>0</v>
      </c>
      <c r="O15" s="429">
        <f>'Z8'!AA20</f>
        <v>6.2</v>
      </c>
      <c r="P15" s="431">
        <f>'Z8'!AB20</f>
        <v>12.399999999999999</v>
      </c>
    </row>
    <row r="16" spans="1:16" s="105" customFormat="1" ht="16.5">
      <c r="A16" s="424">
        <v>3</v>
      </c>
      <c r="B16" s="424">
        <f>'Z8'!A13</f>
        <v>5</v>
      </c>
      <c r="C16" s="425" t="str">
        <f>'Z8'!B13</f>
        <v>Komendová Nikola</v>
      </c>
      <c r="D16" s="426">
        <f>'Z8'!C13</f>
        <v>2004</v>
      </c>
      <c r="E16" s="427" t="str">
        <f>'Z8'!D13</f>
        <v>GSK Tábor</v>
      </c>
      <c r="F16" s="424" t="str">
        <f>'Z8'!E13</f>
        <v>CZE</v>
      </c>
      <c r="G16" s="407">
        <f>'Z8'!X13</f>
        <v>2</v>
      </c>
      <c r="H16" s="407">
        <f>'Z8'!Y13</f>
        <v>3.5999999999999996</v>
      </c>
      <c r="I16" s="428">
        <f>'Z8'!Z13</f>
        <v>0</v>
      </c>
      <c r="J16" s="429">
        <f>'Z8'!AA13</f>
        <v>5.6</v>
      </c>
      <c r="K16" s="430" t="str">
        <f>'Z8'!W21</f>
        <v>kužele</v>
      </c>
      <c r="L16" s="407">
        <f>'Z8'!X21</f>
        <v>2.4000000000000004</v>
      </c>
      <c r="M16" s="407">
        <f>'Z8'!Y21</f>
        <v>2.95</v>
      </c>
      <c r="N16" s="428">
        <f>'Z8'!Z21</f>
        <v>0.6</v>
      </c>
      <c r="O16" s="429">
        <f>'Z8'!AA21</f>
        <v>4.7500000000000009</v>
      </c>
      <c r="P16" s="431">
        <f>'Z8'!AB21</f>
        <v>10.350000000000001</v>
      </c>
    </row>
    <row r="17" spans="1:16" s="105" customFormat="1" ht="16.5">
      <c r="A17" s="199">
        <v>4</v>
      </c>
      <c r="B17" s="199">
        <f>'Z8'!A9</f>
        <v>1</v>
      </c>
      <c r="C17" s="200" t="str">
        <f>'Z8'!B9</f>
        <v>Harazinová Kateřina</v>
      </c>
      <c r="D17" s="90">
        <f>'Z8'!C9</f>
        <v>2005</v>
      </c>
      <c r="E17" s="106" t="str">
        <f>'Z8'!D9</f>
        <v>GSK Tábor</v>
      </c>
      <c r="F17" s="199" t="str">
        <f>'Z8'!E9</f>
        <v>CZE</v>
      </c>
      <c r="G17" s="108">
        <f>'Z8'!X9</f>
        <v>1.1000000000000001</v>
      </c>
      <c r="H17" s="108">
        <f>'Z8'!Y9</f>
        <v>3.25</v>
      </c>
      <c r="I17" s="107">
        <f>'Z8'!Z9</f>
        <v>0</v>
      </c>
      <c r="J17" s="109">
        <f>'Z8'!AA9</f>
        <v>4.3499999999999996</v>
      </c>
      <c r="K17" s="118" t="str">
        <f>'Z8'!W17</f>
        <v>stuha</v>
      </c>
      <c r="L17" s="108">
        <f>'Z8'!X17</f>
        <v>0</v>
      </c>
      <c r="M17" s="108">
        <f>'Z8'!Y17</f>
        <v>0</v>
      </c>
      <c r="N17" s="107">
        <f>'Z8'!Z17</f>
        <v>0.3</v>
      </c>
      <c r="O17" s="109">
        <f>'Z8'!AA17</f>
        <v>0</v>
      </c>
      <c r="P17" s="317">
        <f>'Z8'!AB17</f>
        <v>4.3499999999999996</v>
      </c>
    </row>
    <row r="18" spans="1:16" s="105" customFormat="1" ht="16.5">
      <c r="A18" s="199">
        <v>5</v>
      </c>
      <c r="B18" s="199">
        <f>'Z8'!A11</f>
        <v>3</v>
      </c>
      <c r="C18" s="200" t="str">
        <f>'Z8'!B11</f>
        <v>Radilová Anna</v>
      </c>
      <c r="D18" s="90">
        <f>'Z8'!C11</f>
        <v>2004</v>
      </c>
      <c r="E18" s="106" t="str">
        <f>'Z8'!D11</f>
        <v>MG TJ Jiskra Humpolec</v>
      </c>
      <c r="F18" s="199" t="str">
        <f>'Z8'!E11</f>
        <v>CZE</v>
      </c>
      <c r="G18" s="108">
        <f>'Z8'!X11</f>
        <v>0.89999999999999991</v>
      </c>
      <c r="H18" s="108">
        <f>'Z8'!Y11</f>
        <v>0.94999999999999929</v>
      </c>
      <c r="I18" s="107">
        <f>'Z8'!Z11</f>
        <v>0</v>
      </c>
      <c r="J18" s="109">
        <f>'Z8'!AA11</f>
        <v>1.8499999999999992</v>
      </c>
      <c r="K18" s="118" t="str">
        <f>'Z8'!W19</f>
        <v>kužele</v>
      </c>
      <c r="L18" s="108">
        <f>'Z8'!X19</f>
        <v>0.6</v>
      </c>
      <c r="M18" s="108">
        <f>'Z8'!Y19</f>
        <v>1.7999999999999998</v>
      </c>
      <c r="N18" s="107">
        <f>'Z8'!Z19</f>
        <v>0</v>
      </c>
      <c r="O18" s="109">
        <f>'Z8'!AA19</f>
        <v>2.4</v>
      </c>
      <c r="P18" s="317">
        <f>'Z8'!AB19</f>
        <v>4.2499999999999991</v>
      </c>
    </row>
    <row r="22" spans="1:16" ht="20.25" thickBot="1">
      <c r="A22" s="55" t="str">
        <f>_kat9</f>
        <v>9.kategorie - Juniorky, ročník 2003 - 2005</v>
      </c>
    </row>
    <row r="23" spans="1:16" ht="17.25" thickTop="1">
      <c r="A23" s="79"/>
      <c r="B23" s="80"/>
      <c r="C23" s="81"/>
      <c r="D23" s="82"/>
      <c r="E23" s="83"/>
      <c r="F23" s="313"/>
      <c r="G23" s="535" t="str">
        <f>Kat9S1</f>
        <v>sestava s libovolným náčiním</v>
      </c>
      <c r="H23" s="535"/>
      <c r="I23" s="535"/>
      <c r="J23" s="536"/>
      <c r="K23" s="537" t="str">
        <f>Kat9S2</f>
        <v>sestava s libovolným náčiním</v>
      </c>
      <c r="L23" s="538"/>
      <c r="M23" s="538"/>
      <c r="N23" s="538"/>
      <c r="O23" s="539"/>
      <c r="P23" s="113"/>
    </row>
    <row r="24" spans="1:16" ht="16.5">
      <c r="A24" s="85" t="s">
        <v>1043</v>
      </c>
      <c r="B24" s="86" t="s">
        <v>1044</v>
      </c>
      <c r="C24" s="87" t="s">
        <v>1045</v>
      </c>
      <c r="D24" s="88" t="s">
        <v>2</v>
      </c>
      <c r="E24" s="89" t="s">
        <v>3</v>
      </c>
      <c r="F24" s="314" t="s">
        <v>4</v>
      </c>
      <c r="G24" s="311" t="s">
        <v>1046</v>
      </c>
      <c r="H24" s="90" t="s">
        <v>1047</v>
      </c>
      <c r="I24" s="90" t="s">
        <v>5</v>
      </c>
      <c r="J24" s="91" t="s">
        <v>1048</v>
      </c>
      <c r="K24" s="533" t="s">
        <v>1050</v>
      </c>
      <c r="L24" s="70" t="s">
        <v>1046</v>
      </c>
      <c r="M24" s="90" t="s">
        <v>1047</v>
      </c>
      <c r="N24" s="90" t="s">
        <v>5</v>
      </c>
      <c r="O24" s="91" t="s">
        <v>1048</v>
      </c>
      <c r="P24" s="114" t="s">
        <v>1051</v>
      </c>
    </row>
    <row r="25" spans="1:16" ht="15.75" thickBot="1">
      <c r="A25" s="92"/>
      <c r="B25" s="93"/>
      <c r="C25" s="94"/>
      <c r="D25" s="95"/>
      <c r="E25" s="96"/>
      <c r="F25" s="315"/>
      <c r="G25" s="312" t="s">
        <v>8</v>
      </c>
      <c r="H25" s="97" t="s">
        <v>11</v>
      </c>
      <c r="I25" s="97"/>
      <c r="J25" s="98"/>
      <c r="K25" s="534"/>
      <c r="L25" s="72" t="s">
        <v>8</v>
      </c>
      <c r="M25" s="97" t="s">
        <v>11</v>
      </c>
      <c r="N25" s="97"/>
      <c r="O25" s="98"/>
      <c r="P25" s="115"/>
    </row>
    <row r="26" spans="1:16" ht="18" thickTop="1" thickBot="1">
      <c r="A26" s="395">
        <v>1</v>
      </c>
      <c r="B26" s="441">
        <f>'Z9'!A11</f>
        <v>3</v>
      </c>
      <c r="C26" s="442" t="str">
        <f>'Z9'!B11</f>
        <v>Nezbedová Natali</v>
      </c>
      <c r="D26" s="443">
        <f>'Z9'!C11</f>
        <v>2005</v>
      </c>
      <c r="E26" s="444" t="str">
        <f>'Z9'!D11</f>
        <v xml:space="preserve">SKMG Máj České Budějovice </v>
      </c>
      <c r="F26" s="396" t="str">
        <f>'Z9'!E11</f>
        <v>CZE</v>
      </c>
      <c r="G26" s="446">
        <f>'Z9'!X11</f>
        <v>4.5999999999999996</v>
      </c>
      <c r="H26" s="446">
        <f>'Z9'!Y11</f>
        <v>6.1</v>
      </c>
      <c r="I26" s="445">
        <f>'Z9'!Z11</f>
        <v>0</v>
      </c>
      <c r="J26" s="447">
        <f>'Z9'!AA11</f>
        <v>10.7</v>
      </c>
      <c r="K26" s="448" t="str">
        <f>'Z9'!W17</f>
        <v>míč</v>
      </c>
      <c r="L26" s="446">
        <f>'Z9'!X18</f>
        <v>4.1999999999999993</v>
      </c>
      <c r="M26" s="446">
        <f>'Z9'!Y18</f>
        <v>6.5</v>
      </c>
      <c r="N26" s="445">
        <f>'Z9'!Z18</f>
        <v>0</v>
      </c>
      <c r="O26" s="447">
        <f>'Z9'!AA18</f>
        <v>10.7</v>
      </c>
      <c r="P26" s="449">
        <f>'Z9'!AB18</f>
        <v>21.4</v>
      </c>
    </row>
    <row r="27" spans="1:16" ht="17.25" thickTop="1">
      <c r="A27" s="416">
        <v>2</v>
      </c>
      <c r="B27" s="416">
        <f>'Z9'!A9</f>
        <v>1</v>
      </c>
      <c r="C27" s="450" t="str">
        <f>'Z9'!B9</f>
        <v>Podlahová Adéla</v>
      </c>
      <c r="D27" s="451">
        <f>'Z9'!C9</f>
        <v>2005</v>
      </c>
      <c r="E27" s="452" t="str">
        <f>'Z9'!D9</f>
        <v xml:space="preserve">SKMG Máj České Budějovice </v>
      </c>
      <c r="F27" s="453" t="str">
        <f>'Z9'!E9</f>
        <v>CZE</v>
      </c>
      <c r="G27" s="413">
        <f>'Z9'!X9</f>
        <v>4.5999999999999996</v>
      </c>
      <c r="H27" s="413">
        <f>'Z9'!Y9</f>
        <v>6.4</v>
      </c>
      <c r="I27" s="420">
        <f>'Z9'!Z9</f>
        <v>0</v>
      </c>
      <c r="J27" s="414">
        <f>'Z9'!AA9</f>
        <v>11</v>
      </c>
      <c r="K27" s="454" t="s">
        <v>1497</v>
      </c>
      <c r="L27" s="413">
        <f>'Z9'!X16</f>
        <v>3.9000000000000004</v>
      </c>
      <c r="M27" s="413">
        <f>'Z9'!Y16</f>
        <v>4.1000000000000005</v>
      </c>
      <c r="N27" s="420">
        <f>'Z9'!Z16</f>
        <v>0</v>
      </c>
      <c r="O27" s="421">
        <f>'Z9'!AA16</f>
        <v>8</v>
      </c>
      <c r="P27" s="423">
        <f>'Z9'!AB16</f>
        <v>19</v>
      </c>
    </row>
    <row r="28" spans="1:16" ht="16.5">
      <c r="A28" s="424">
        <v>3</v>
      </c>
      <c r="B28" s="424">
        <f>'Z9'!A10</f>
        <v>2</v>
      </c>
      <c r="C28" s="425" t="str">
        <f>'Z9'!B10</f>
        <v>Tichá Natálie</v>
      </c>
      <c r="D28" s="426">
        <f>'Z9'!C10</f>
        <v>2005</v>
      </c>
      <c r="E28" s="427" t="str">
        <f>'Z9'!D10</f>
        <v>GSK Tábor</v>
      </c>
      <c r="F28" s="424" t="str">
        <f>'Z9'!E10</f>
        <v>CZE</v>
      </c>
      <c r="G28" s="407">
        <f>'Z9'!X10</f>
        <v>2.9000000000000004</v>
      </c>
      <c r="H28" s="407">
        <f>'Z9'!Y10</f>
        <v>5.5499999999999989</v>
      </c>
      <c r="I28" s="428">
        <f>'Z9'!Z10</f>
        <v>0</v>
      </c>
      <c r="J28" s="429">
        <f>'Z9'!AA10</f>
        <v>8.4499999999999993</v>
      </c>
      <c r="K28" s="430" t="str">
        <f>'Z9'!W16</f>
        <v>míč</v>
      </c>
      <c r="L28" s="407">
        <f>'Z9'!X17</f>
        <v>3.8</v>
      </c>
      <c r="M28" s="407">
        <f>'Z9'!Y17</f>
        <v>5.2999999999999989</v>
      </c>
      <c r="N28" s="428">
        <f>'Z9'!Z17</f>
        <v>0</v>
      </c>
      <c r="O28" s="429">
        <f>'Z9'!AA17</f>
        <v>9.0999999999999979</v>
      </c>
      <c r="P28" s="431">
        <f>'Z9'!AB17</f>
        <v>17.549999999999997</v>
      </c>
    </row>
    <row r="29" spans="1:16">
      <c r="A29" s="199">
        <v>4</v>
      </c>
      <c r="B29" s="199">
        <f>'Z9'!A12</f>
        <v>4</v>
      </c>
      <c r="C29" s="200" t="str">
        <f>'Z9'!B12</f>
        <v>Majerová Karolína</v>
      </c>
      <c r="D29" s="90">
        <f>'Z9'!C12</f>
        <v>2004</v>
      </c>
      <c r="E29" s="106" t="str">
        <f>'Z9'!D12</f>
        <v xml:space="preserve">SKMG Máj České Budějovice </v>
      </c>
      <c r="F29" s="199" t="str">
        <f>'Z9'!E12</f>
        <v>CZE</v>
      </c>
      <c r="G29" s="108">
        <f>'Z9'!X12</f>
        <v>4.5</v>
      </c>
      <c r="H29" s="108">
        <f>'Z9'!Y12</f>
        <v>4.9499999999999993</v>
      </c>
      <c r="I29" s="107">
        <f>'Z9'!Z12</f>
        <v>0</v>
      </c>
      <c r="J29" s="109">
        <f>'Z9'!AA12</f>
        <v>9.4499999999999993</v>
      </c>
      <c r="K29" s="118" t="str">
        <f>'Z9'!W18</f>
        <v>míč</v>
      </c>
      <c r="L29" s="108">
        <f>'Z9'!X19</f>
        <v>2.7</v>
      </c>
      <c r="M29" s="108">
        <f>'Z9'!Y19</f>
        <v>3.3</v>
      </c>
      <c r="N29" s="107">
        <f>'Z9'!Z19</f>
        <v>0.3</v>
      </c>
      <c r="O29" s="109">
        <f>'Z9'!AA19</f>
        <v>5.7</v>
      </c>
      <c r="P29" s="317">
        <f>'Z9'!AB19</f>
        <v>15.149999999999999</v>
      </c>
    </row>
  </sheetData>
  <sortState ref="B14:P18">
    <sortCondition descending="1" ref="P14:P18"/>
  </sortState>
  <mergeCells count="10">
    <mergeCell ref="A1:K1"/>
    <mergeCell ref="A3:K3"/>
    <mergeCell ref="A5:K5"/>
    <mergeCell ref="A7:K7"/>
    <mergeCell ref="K24:K25"/>
    <mergeCell ref="G23:J23"/>
    <mergeCell ref="K23:O23"/>
    <mergeCell ref="K11:K12"/>
    <mergeCell ref="G10:J10"/>
    <mergeCell ref="K10:O10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opLeftCell="A4" workbookViewId="0">
      <selection activeCell="F9" sqref="F9"/>
    </sheetView>
  </sheetViews>
  <sheetFormatPr defaultRowHeight="15"/>
  <cols>
    <col min="1" max="1" width="9.7109375" style="78" customWidth="1"/>
    <col min="2" max="2" width="5.85546875" style="78" bestFit="1" customWidth="1"/>
    <col min="3" max="3" width="21.42578125" style="78" bestFit="1" customWidth="1"/>
    <col min="4" max="4" width="6.7109375" style="77" customWidth="1"/>
    <col min="5" max="5" width="26" style="78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" width="12.85546875" style="78" bestFit="1" customWidth="1"/>
    <col min="17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tr">
        <f>_kat10</f>
        <v>10.kategorie - Dorostenky, ročník 2002 a starší</v>
      </c>
    </row>
    <row r="10" spans="1:16" ht="17.25" thickTop="1">
      <c r="A10" s="79"/>
      <c r="B10" s="80"/>
      <c r="C10" s="81"/>
      <c r="D10" s="82"/>
      <c r="E10" s="83"/>
      <c r="F10" s="313"/>
      <c r="G10" s="535" t="str">
        <f>Kat10S1</f>
        <v>sestava s libovolným náčiním</v>
      </c>
      <c r="H10" s="535"/>
      <c r="I10" s="535"/>
      <c r="J10" s="536"/>
      <c r="K10" s="537" t="str">
        <f>Kat10S2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ht="16.5" hidden="1" customHeight="1">
      <c r="A13" s="84">
        <v>1</v>
      </c>
      <c r="B13" s="80">
        <v>17</v>
      </c>
      <c r="C13" s="99"/>
      <c r="D13" s="100"/>
      <c r="E13" s="101"/>
      <c r="F13" s="102" t="s">
        <v>1049</v>
      </c>
      <c r="G13" s="103">
        <v>0</v>
      </c>
      <c r="H13" s="103" t="e">
        <v>#NUM!</v>
      </c>
      <c r="I13" s="103">
        <v>0</v>
      </c>
      <c r="J13" s="104" t="e">
        <v>#NUM!</v>
      </c>
      <c r="K13" s="116"/>
      <c r="L13" s="103">
        <v>0</v>
      </c>
      <c r="M13" s="103" t="e">
        <v>#NUM!</v>
      </c>
      <c r="N13" s="103">
        <v>0</v>
      </c>
      <c r="O13" s="104" t="e">
        <v>#NUM!</v>
      </c>
      <c r="P13" s="117" t="e">
        <v>#NUM!</v>
      </c>
    </row>
    <row r="14" spans="1:16" s="105" customFormat="1" ht="17.25" thickTop="1">
      <c r="A14" s="416">
        <v>1</v>
      </c>
      <c r="B14" s="416">
        <f>'Z10'!A12</f>
        <v>4</v>
      </c>
      <c r="C14" s="417" t="str">
        <f>'Z10'!B12</f>
        <v>Korytová Ludmila</v>
      </c>
      <c r="D14" s="418">
        <f>'Z10'!C12</f>
        <v>1993</v>
      </c>
      <c r="E14" s="419" t="str">
        <f>'Z10'!D12</f>
        <v>RG Proactive Milevsko</v>
      </c>
      <c r="F14" s="416" t="str">
        <f>'Z10'!E12</f>
        <v>CZE</v>
      </c>
      <c r="G14" s="413">
        <f>'Z10'!X12</f>
        <v>5.9</v>
      </c>
      <c r="H14" s="413">
        <f>'Z10'!Y12</f>
        <v>6.6</v>
      </c>
      <c r="I14" s="420">
        <f>'Z10'!Z12</f>
        <v>0.3</v>
      </c>
      <c r="J14" s="421">
        <f>'Z10'!AA12</f>
        <v>12.2</v>
      </c>
      <c r="K14" s="422" t="str">
        <f>'Z10'!W19</f>
        <v>kužele</v>
      </c>
      <c r="L14" s="413">
        <f>'Z10'!X19</f>
        <v>4.4000000000000004</v>
      </c>
      <c r="M14" s="413">
        <f>'Z10'!Y19</f>
        <v>4.7</v>
      </c>
      <c r="N14" s="420">
        <f>'Z10'!Z19</f>
        <v>0</v>
      </c>
      <c r="O14" s="421">
        <f>'Z10'!AA19</f>
        <v>9.1000000000000014</v>
      </c>
      <c r="P14" s="423">
        <f>'Z10'!AB19</f>
        <v>21.3</v>
      </c>
    </row>
    <row r="15" spans="1:16" s="105" customFormat="1" ht="16.5">
      <c r="A15" s="424">
        <v>2</v>
      </c>
      <c r="B15" s="424">
        <f>'Z10'!A9</f>
        <v>1</v>
      </c>
      <c r="C15" s="425" t="str">
        <f>'Z10'!B9</f>
        <v>Havlíková Karolína</v>
      </c>
      <c r="D15" s="426">
        <f>'Z10'!C9</f>
        <v>1995</v>
      </c>
      <c r="E15" s="427" t="str">
        <f>'Z10'!D9</f>
        <v>TJ Sokol Bernartice</v>
      </c>
      <c r="F15" s="424" t="str">
        <f>'Z10'!E9</f>
        <v>CZE</v>
      </c>
      <c r="G15" s="407">
        <f>'Z10'!X9</f>
        <v>3.3</v>
      </c>
      <c r="H15" s="407">
        <f>'Z10'!Y9</f>
        <v>4.8499999999999996</v>
      </c>
      <c r="I15" s="428">
        <f>'Z10'!Z9</f>
        <v>0</v>
      </c>
      <c r="J15" s="429">
        <f>'Z10'!AA9</f>
        <v>8.1499999999999986</v>
      </c>
      <c r="K15" s="430" t="str">
        <f>'Z10'!W16</f>
        <v>kužele</v>
      </c>
      <c r="L15" s="407">
        <f>'Z10'!X16</f>
        <v>2.8</v>
      </c>
      <c r="M15" s="407">
        <f>'Z10'!Y16</f>
        <v>3.55</v>
      </c>
      <c r="N15" s="428">
        <f>'Z10'!Z16</f>
        <v>0</v>
      </c>
      <c r="O15" s="429">
        <f>'Z10'!AA16</f>
        <v>6.35</v>
      </c>
      <c r="P15" s="431">
        <f>'Z10'!AB16</f>
        <v>14.499999999999998</v>
      </c>
    </row>
    <row r="16" spans="1:16" s="105" customFormat="1" ht="16.5">
      <c r="A16" s="424">
        <v>3</v>
      </c>
      <c r="B16" s="424">
        <f>'Z10'!A11</f>
        <v>3</v>
      </c>
      <c r="C16" s="425" t="str">
        <f>'Z10'!B11</f>
        <v>Petržílková Klára</v>
      </c>
      <c r="D16" s="426">
        <f>'Z10'!C11</f>
        <v>1993</v>
      </c>
      <c r="E16" s="427" t="str">
        <f>'Z10'!D11</f>
        <v>GSK Tábor</v>
      </c>
      <c r="F16" s="424" t="str">
        <f>'Z10'!E11</f>
        <v>CZE</v>
      </c>
      <c r="G16" s="407">
        <f>'Z10'!X11</f>
        <v>3.4000000000000004</v>
      </c>
      <c r="H16" s="407">
        <f>'Z10'!Y11</f>
        <v>5.15</v>
      </c>
      <c r="I16" s="428">
        <f>'Z10'!Z11</f>
        <v>0</v>
      </c>
      <c r="J16" s="429">
        <f>'Z10'!AA11</f>
        <v>8.5500000000000007</v>
      </c>
      <c r="K16" s="430" t="str">
        <f>'Z10'!W18</f>
        <v>kužele</v>
      </c>
      <c r="L16" s="407">
        <f>'Z10'!X18</f>
        <v>2</v>
      </c>
      <c r="M16" s="407">
        <f>'Z10'!Y18</f>
        <v>2.9499999999999997</v>
      </c>
      <c r="N16" s="428">
        <f>'Z10'!Z18</f>
        <v>0</v>
      </c>
      <c r="O16" s="429">
        <f>'Z10'!AA18</f>
        <v>4.9499999999999993</v>
      </c>
      <c r="P16" s="431">
        <f>'Z10'!AB18</f>
        <v>13.5</v>
      </c>
    </row>
    <row r="17" spans="1:16" s="105" customFormat="1" ht="16.5">
      <c r="A17" s="199">
        <v>4</v>
      </c>
      <c r="B17" s="199">
        <f>'Z10'!A10</f>
        <v>2</v>
      </c>
      <c r="C17" s="200" t="str">
        <f>'Z10'!B10</f>
        <v>Fořtová Denisa</v>
      </c>
      <c r="D17" s="90">
        <f>'Z10'!C10</f>
        <v>1997</v>
      </c>
      <c r="E17" s="106" t="str">
        <f>'Z10'!D10</f>
        <v>RG Proactive Milevsko</v>
      </c>
      <c r="F17" s="199" t="str">
        <f>'Z10'!E10</f>
        <v>CZE</v>
      </c>
      <c r="G17" s="108">
        <f>'Z10'!X10</f>
        <v>2.4000000000000004</v>
      </c>
      <c r="H17" s="108">
        <f>'Z10'!Y10</f>
        <v>3.9000000000000004</v>
      </c>
      <c r="I17" s="107">
        <f>'Z10'!Z10</f>
        <v>0</v>
      </c>
      <c r="J17" s="109">
        <f>'Z10'!AA10</f>
        <v>6.3000000000000007</v>
      </c>
      <c r="K17" s="118" t="str">
        <f>'Z10'!W17</f>
        <v>kužele</v>
      </c>
      <c r="L17" s="108">
        <f>'Z10'!X17</f>
        <v>2.8</v>
      </c>
      <c r="M17" s="108">
        <f>'Z10'!Y17</f>
        <v>3.7</v>
      </c>
      <c r="N17" s="107">
        <f>'Z10'!Z17</f>
        <v>0</v>
      </c>
      <c r="O17" s="109">
        <f>'Z10'!AA17</f>
        <v>6.5</v>
      </c>
      <c r="P17" s="317">
        <f>'Z10'!AB17</f>
        <v>12.8</v>
      </c>
    </row>
    <row r="21" spans="1:16" ht="20.25" thickBot="1">
      <c r="A21" s="55" t="s">
        <v>1416</v>
      </c>
    </row>
    <row r="22" spans="1:16" ht="17.25" thickTop="1">
      <c r="A22" s="79"/>
      <c r="B22" s="80"/>
      <c r="C22" s="81"/>
      <c r="D22" s="82"/>
      <c r="E22" s="83"/>
      <c r="F22" s="313"/>
      <c r="G22" s="535" t="str">
        <f>Kat10S1</f>
        <v>sestava s libovolným náčiním</v>
      </c>
      <c r="H22" s="535"/>
      <c r="I22" s="535"/>
      <c r="J22" s="536"/>
      <c r="K22" s="537" t="str">
        <f>Kat10S2</f>
        <v>sestava s libovolným náčiním</v>
      </c>
      <c r="L22" s="538"/>
      <c r="M22" s="538"/>
      <c r="N22" s="538"/>
      <c r="O22" s="539"/>
      <c r="P22" s="113"/>
    </row>
    <row r="23" spans="1:16" ht="16.5">
      <c r="A23" s="85" t="s">
        <v>1043</v>
      </c>
      <c r="B23" s="86" t="s">
        <v>1044</v>
      </c>
      <c r="C23" s="87" t="s">
        <v>1045</v>
      </c>
      <c r="D23" s="88" t="s">
        <v>2</v>
      </c>
      <c r="E23" s="89" t="s">
        <v>3</v>
      </c>
      <c r="F23" s="314" t="s">
        <v>4</v>
      </c>
      <c r="G23" s="311" t="s">
        <v>1046</v>
      </c>
      <c r="H23" s="90" t="s">
        <v>1047</v>
      </c>
      <c r="I23" s="90" t="s">
        <v>5</v>
      </c>
      <c r="J23" s="91" t="s">
        <v>1048</v>
      </c>
      <c r="K23" s="533" t="s">
        <v>1050</v>
      </c>
      <c r="L23" s="70" t="s">
        <v>1046</v>
      </c>
      <c r="M23" s="90" t="s">
        <v>1047</v>
      </c>
      <c r="N23" s="90" t="s">
        <v>5</v>
      </c>
      <c r="O23" s="91" t="s">
        <v>1048</v>
      </c>
      <c r="P23" s="114" t="s">
        <v>1051</v>
      </c>
    </row>
    <row r="24" spans="1:16" ht="15.75" thickBot="1">
      <c r="A24" s="92"/>
      <c r="B24" s="93"/>
      <c r="C24" s="94"/>
      <c r="D24" s="95"/>
      <c r="E24" s="96"/>
      <c r="F24" s="315"/>
      <c r="G24" s="312" t="s">
        <v>8</v>
      </c>
      <c r="H24" s="97" t="s">
        <v>11</v>
      </c>
      <c r="I24" s="97"/>
      <c r="J24" s="98"/>
      <c r="K24" s="534"/>
      <c r="L24" s="72" t="s">
        <v>8</v>
      </c>
      <c r="M24" s="97" t="s">
        <v>11</v>
      </c>
      <c r="N24" s="97"/>
      <c r="O24" s="98"/>
      <c r="P24" s="115"/>
    </row>
    <row r="25" spans="1:16" ht="17.25" thickTop="1">
      <c r="A25" s="463">
        <v>1</v>
      </c>
      <c r="B25" s="464">
        <f>'Z11'!A14</f>
        <v>1</v>
      </c>
      <c r="C25" s="465" t="str">
        <f>'Z11'!B14</f>
        <v>Kortánová Karolína</v>
      </c>
      <c r="D25" s="451">
        <f>'Z11'!C14</f>
        <v>2002</v>
      </c>
      <c r="E25" s="452" t="str">
        <f>'Z11'!D14</f>
        <v xml:space="preserve">SKMG Máj České Budějovice </v>
      </c>
      <c r="F25" s="466" t="str">
        <f>'Z11'!E14</f>
        <v>CZE</v>
      </c>
      <c r="G25" s="413">
        <f>'Z11'!X10</f>
        <v>4.9000000000000004</v>
      </c>
      <c r="H25" s="413">
        <f>'Z11'!Y10</f>
        <v>2.4500000000000002</v>
      </c>
      <c r="I25" s="420">
        <f>'Z11'!Z10</f>
        <v>0.3</v>
      </c>
      <c r="J25" s="421">
        <f>'Z11'!AA10</f>
        <v>7.0500000000000007</v>
      </c>
      <c r="K25" s="467"/>
      <c r="L25" s="413">
        <f>'Z11'!X14</f>
        <v>3.7</v>
      </c>
      <c r="M25" s="413">
        <f>'Z11'!Y14</f>
        <v>3.15</v>
      </c>
      <c r="N25" s="420">
        <f>'Z11'!Z14</f>
        <v>0.3</v>
      </c>
      <c r="O25" s="421">
        <f>'Z11'!AA14</f>
        <v>6.55</v>
      </c>
      <c r="P25" s="468">
        <f>'Z11'!AB14</f>
        <v>13.600000000000001</v>
      </c>
    </row>
  </sheetData>
  <sortState ref="B14:P17">
    <sortCondition descending="1" ref="P14:P17"/>
  </sortState>
  <mergeCells count="10">
    <mergeCell ref="K23:K24"/>
    <mergeCell ref="K11:K12"/>
    <mergeCell ref="G10:J10"/>
    <mergeCell ref="K10:O10"/>
    <mergeCell ref="A1:K1"/>
    <mergeCell ref="A3:K3"/>
    <mergeCell ref="A5:K5"/>
    <mergeCell ref="A7:K7"/>
    <mergeCell ref="G22:J22"/>
    <mergeCell ref="K22:O22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A31" workbookViewId="0">
      <selection activeCell="B24" sqref="B24"/>
    </sheetView>
  </sheetViews>
  <sheetFormatPr defaultRowHeight="12.75"/>
  <cols>
    <col min="1" max="1" width="10.7109375" customWidth="1"/>
    <col min="2" max="2" width="29.5703125" customWidth="1"/>
    <col min="3" max="3" width="7.140625" bestFit="1" customWidth="1"/>
    <col min="4" max="4" width="51.28515625" bestFit="1" customWidth="1"/>
    <col min="5" max="5" width="6.28515625" customWidth="1"/>
    <col min="6" max="15" width="10.7109375" style="37" customWidth="1"/>
    <col min="16" max="17" width="10.7109375" customWidth="1"/>
  </cols>
  <sheetData>
    <row r="1" spans="1:17" ht="22.5">
      <c r="A1" s="1" t="s">
        <v>1052</v>
      </c>
      <c r="B1" s="4"/>
      <c r="C1" s="1"/>
      <c r="D1" s="477" t="s">
        <v>1487</v>
      </c>
      <c r="E1" s="477"/>
      <c r="F1" s="477"/>
      <c r="G1" s="120"/>
      <c r="H1" s="120"/>
      <c r="I1" s="476" t="s">
        <v>1488</v>
      </c>
      <c r="J1" s="476"/>
      <c r="K1" s="120"/>
      <c r="L1" s="120"/>
      <c r="M1" s="120"/>
      <c r="N1" s="120"/>
      <c r="O1" s="1"/>
      <c r="P1" s="3"/>
    </row>
    <row r="2" spans="1:17" ht="22.5">
      <c r="A2" s="1"/>
      <c r="B2" s="4"/>
      <c r="C2" s="1"/>
      <c r="D2" s="120"/>
      <c r="E2" s="120"/>
      <c r="F2" s="120"/>
      <c r="G2" s="120"/>
      <c r="H2" s="120"/>
      <c r="I2" s="120"/>
      <c r="J2" s="121" t="s">
        <v>197</v>
      </c>
      <c r="K2" s="120"/>
      <c r="L2" s="120"/>
      <c r="M2" s="120"/>
      <c r="N2" s="120"/>
      <c r="O2" s="1"/>
      <c r="P2" s="3"/>
    </row>
    <row r="3" spans="1:17" ht="23.25" thickBot="1">
      <c r="A3" s="344" t="str">
        <f>__kat0</f>
        <v>1.kategorie, Přípravka A, ročník 2012 a mladší</v>
      </c>
      <c r="B3" s="1"/>
      <c r="C3" s="4"/>
      <c r="D3" s="8"/>
      <c r="E3" s="8"/>
      <c r="F3" s="4"/>
      <c r="G3" s="1"/>
      <c r="H3" s="1"/>
      <c r="I3" s="1"/>
      <c r="J3" s="1"/>
      <c r="K3" s="123"/>
      <c r="L3"/>
      <c r="M3"/>
      <c r="N3"/>
      <c r="O3"/>
      <c r="Q3" s="123"/>
    </row>
    <row r="4" spans="1:17" ht="16.5" thickTop="1">
      <c r="A4" s="485" t="s">
        <v>0</v>
      </c>
      <c r="B4" s="478" t="s">
        <v>1</v>
      </c>
      <c r="C4" s="488" t="s">
        <v>2</v>
      </c>
      <c r="D4" s="480" t="s">
        <v>3</v>
      </c>
      <c r="E4" s="474" t="s">
        <v>4</v>
      </c>
      <c r="F4" s="478" t="str">
        <f>Kat0S1</f>
        <v>sestava bez náčiní</v>
      </c>
      <c r="G4" s="479">
        <v>0</v>
      </c>
      <c r="H4" s="479">
        <v>0</v>
      </c>
      <c r="I4" s="480">
        <v>0</v>
      </c>
      <c r="J4" s="483" t="s">
        <v>1053</v>
      </c>
      <c r="K4"/>
      <c r="L4"/>
      <c r="M4"/>
      <c r="N4"/>
      <c r="O4"/>
    </row>
    <row r="5" spans="1:17" ht="16.5" customHeight="1" thickBot="1">
      <c r="A5" s="486">
        <v>0</v>
      </c>
      <c r="B5" s="487">
        <v>0</v>
      </c>
      <c r="C5" s="489">
        <v>0</v>
      </c>
      <c r="D5" s="490">
        <v>0</v>
      </c>
      <c r="E5" s="475">
        <v>0</v>
      </c>
      <c r="F5" s="124" t="s">
        <v>8</v>
      </c>
      <c r="G5" s="124" t="s">
        <v>11</v>
      </c>
      <c r="H5" s="124" t="s">
        <v>5</v>
      </c>
      <c r="I5" s="343" t="s">
        <v>6</v>
      </c>
      <c r="J5" s="484"/>
      <c r="K5"/>
      <c r="L5"/>
      <c r="M5"/>
      <c r="N5"/>
      <c r="O5"/>
    </row>
    <row r="6" spans="1:17" ht="30" customHeight="1" thickTop="1">
      <c r="A6" s="228" t="e">
        <f>Seznam!#REF!</f>
        <v>#REF!</v>
      </c>
      <c r="B6" s="229" t="e">
        <f>Seznam!#REF!</f>
        <v>#REF!</v>
      </c>
      <c r="C6" s="230" t="e">
        <f>Seznam!#REF!</f>
        <v>#REF!</v>
      </c>
      <c r="D6" s="231" t="e">
        <f>Seznam!#REF!</f>
        <v>#REF!</v>
      </c>
      <c r="E6" s="189" t="e">
        <f>Seznam!#REF!</f>
        <v>#REF!</v>
      </c>
      <c r="F6" s="126"/>
      <c r="G6" s="127"/>
      <c r="H6" s="127"/>
      <c r="I6" s="356"/>
      <c r="J6" s="355"/>
      <c r="K6"/>
      <c r="L6"/>
      <c r="M6"/>
      <c r="N6"/>
      <c r="O6"/>
    </row>
    <row r="7" spans="1:17" ht="30" customHeight="1">
      <c r="A7" s="369">
        <f>Seznam!B2</f>
        <v>2</v>
      </c>
      <c r="B7" s="362" t="str">
        <f>Seznam!C2</f>
        <v>Strupková Sára</v>
      </c>
      <c r="C7" s="128">
        <f>Seznam!D2</f>
        <v>2012</v>
      </c>
      <c r="D7" s="370" t="str">
        <f>Seznam!E2</f>
        <v>MG TJ Jiskra Humpolec</v>
      </c>
      <c r="E7" s="189" t="str">
        <f>Seznam!F2</f>
        <v>CZE</v>
      </c>
      <c r="F7" s="288"/>
      <c r="G7" s="355"/>
      <c r="H7" s="355"/>
      <c r="I7" s="357"/>
      <c r="J7" s="355"/>
      <c r="K7"/>
      <c r="L7"/>
      <c r="M7"/>
      <c r="N7"/>
      <c r="O7"/>
    </row>
    <row r="8" spans="1:17" ht="30" customHeight="1">
      <c r="A8" s="369">
        <f>Seznam!B3</f>
        <v>3</v>
      </c>
      <c r="B8" s="362" t="str">
        <f>Seznam!C3</f>
        <v>Zahradníková Viktorie</v>
      </c>
      <c r="C8" s="128">
        <f>Seznam!D3</f>
        <v>2012</v>
      </c>
      <c r="D8" s="370" t="str">
        <f>Seznam!E3</f>
        <v>RG Proactive Milevsko</v>
      </c>
      <c r="E8" s="189" t="str">
        <f>Seznam!F3</f>
        <v>CZE</v>
      </c>
      <c r="F8" s="288"/>
      <c r="G8" s="355"/>
      <c r="H8" s="355"/>
      <c r="I8" s="357"/>
      <c r="J8" s="355"/>
      <c r="K8"/>
      <c r="L8"/>
      <c r="M8"/>
      <c r="N8"/>
      <c r="O8"/>
    </row>
    <row r="9" spans="1:17" ht="30" customHeight="1">
      <c r="A9" s="369">
        <f>Seznam!B4</f>
        <v>4</v>
      </c>
      <c r="B9" s="362" t="str">
        <f>Seznam!C4</f>
        <v>Míková Teodora</v>
      </c>
      <c r="C9" s="128">
        <f>Seznam!D4</f>
        <v>2012</v>
      </c>
      <c r="D9" s="370" t="str">
        <f>Seznam!E4</f>
        <v>GSK Tábor</v>
      </c>
      <c r="E9" s="189" t="str">
        <f>Seznam!F4</f>
        <v>CZE</v>
      </c>
      <c r="F9" s="288"/>
      <c r="G9" s="355"/>
      <c r="H9" s="355"/>
      <c r="I9" s="357"/>
      <c r="J9" s="355"/>
      <c r="K9"/>
      <c r="L9"/>
      <c r="M9"/>
      <c r="N9"/>
      <c r="O9"/>
    </row>
    <row r="10" spans="1:17" ht="30" customHeight="1">
      <c r="A10" s="369">
        <f>Seznam!B5</f>
        <v>5</v>
      </c>
      <c r="B10" s="362" t="str">
        <f>Seznam!C5</f>
        <v>Fuková Emma</v>
      </c>
      <c r="C10" s="128">
        <f>Seznam!D5</f>
        <v>2012</v>
      </c>
      <c r="D10" s="370" t="str">
        <f>Seznam!E5</f>
        <v>GSK Tábor</v>
      </c>
      <c r="E10" s="189" t="str">
        <f>Seznam!F5</f>
        <v>CZE</v>
      </c>
      <c r="F10" s="288"/>
      <c r="G10" s="355"/>
      <c r="H10" s="355"/>
      <c r="I10" s="357"/>
      <c r="J10" s="355"/>
      <c r="K10"/>
      <c r="L10"/>
      <c r="M10"/>
      <c r="N10"/>
      <c r="O10"/>
    </row>
    <row r="11" spans="1:17" ht="30" customHeight="1">
      <c r="A11" s="285">
        <f>Seznam!B6</f>
        <v>6</v>
      </c>
      <c r="B11" s="286" t="str">
        <f>Seznam!C6</f>
        <v>Pintová Andrea</v>
      </c>
      <c r="C11" s="129">
        <f>Seznam!D6</f>
        <v>2012</v>
      </c>
      <c r="D11" s="287" t="str">
        <f>Seznam!E6</f>
        <v>RG Proactive Milevsko</v>
      </c>
      <c r="E11" s="189" t="str">
        <f>Seznam!F6</f>
        <v>CZE</v>
      </c>
      <c r="F11" s="288"/>
      <c r="G11" s="289"/>
      <c r="H11" s="289"/>
      <c r="I11" s="358"/>
      <c r="J11" s="289"/>
      <c r="K11"/>
      <c r="L11"/>
      <c r="M11"/>
      <c r="N11"/>
      <c r="O11"/>
    </row>
    <row r="12" spans="1:17" ht="30" customHeight="1" thickBot="1">
      <c r="A12" s="285">
        <f>Seznam!B7</f>
        <v>7</v>
      </c>
      <c r="B12" s="286" t="str">
        <f>Seznam!C7</f>
        <v>Tučková Justýna</v>
      </c>
      <c r="C12" s="129">
        <f>Seznam!D7</f>
        <v>2012</v>
      </c>
      <c r="D12" s="287" t="str">
        <f>Seznam!E7</f>
        <v>GSK Tábor</v>
      </c>
      <c r="E12" s="189" t="str">
        <f>Seznam!F7</f>
        <v>CZE</v>
      </c>
      <c r="F12" s="288"/>
      <c r="G12" s="289"/>
      <c r="H12" s="289"/>
      <c r="I12" s="358"/>
      <c r="J12" s="361"/>
      <c r="K12"/>
      <c r="L12"/>
      <c r="M12"/>
      <c r="N12"/>
      <c r="O12"/>
    </row>
    <row r="13" spans="1:17" ht="30" customHeight="1" thickTop="1" thickBot="1">
      <c r="A13" s="130"/>
      <c r="B13" s="131"/>
      <c r="C13" s="132"/>
      <c r="D13" s="133"/>
      <c r="E13" s="190"/>
      <c r="F13" s="134"/>
      <c r="G13" s="135"/>
      <c r="H13" s="135"/>
      <c r="I13" s="359"/>
      <c r="J13" s="360"/>
      <c r="K13"/>
      <c r="L13"/>
      <c r="M13"/>
      <c r="N13"/>
      <c r="O13"/>
    </row>
    <row r="14" spans="1:17" ht="30" customHeight="1" thickTop="1">
      <c r="A14" s="345"/>
      <c r="B14" s="346"/>
      <c r="C14" s="347"/>
      <c r="D14" s="348"/>
      <c r="E14" s="142"/>
      <c r="F14" s="138"/>
      <c r="G14" s="138"/>
      <c r="H14" s="138"/>
      <c r="I14" s="138"/>
      <c r="J14" s="138"/>
      <c r="K14"/>
      <c r="L14"/>
      <c r="M14"/>
      <c r="N14"/>
      <c r="O14"/>
    </row>
    <row r="15" spans="1:17" ht="23.25" thickBot="1">
      <c r="A15" s="122" t="s">
        <v>1485</v>
      </c>
      <c r="B15" s="1"/>
      <c r="C15" s="4"/>
      <c r="D15" s="8"/>
      <c r="E15" s="8"/>
      <c r="F15" s="4"/>
      <c r="G15" s="1"/>
      <c r="H15" s="1"/>
      <c r="I15" s="1"/>
      <c r="J15" s="1"/>
      <c r="K15" s="123"/>
      <c r="L15"/>
      <c r="M15"/>
      <c r="N15"/>
      <c r="O15"/>
      <c r="Q15" s="123"/>
    </row>
    <row r="16" spans="1:17" ht="16.5" thickTop="1">
      <c r="A16" s="485" t="s">
        <v>0</v>
      </c>
      <c r="B16" s="478" t="s">
        <v>1</v>
      </c>
      <c r="C16" s="488" t="s">
        <v>2</v>
      </c>
      <c r="D16" s="480" t="s">
        <v>3</v>
      </c>
      <c r="E16" s="474" t="s">
        <v>4</v>
      </c>
      <c r="F16" s="478" t="s">
        <v>1036</v>
      </c>
      <c r="G16" s="479">
        <v>0</v>
      </c>
      <c r="H16" s="479">
        <v>0</v>
      </c>
      <c r="I16" s="480">
        <v>0</v>
      </c>
      <c r="J16" s="481" t="s">
        <v>1053</v>
      </c>
      <c r="K16"/>
      <c r="L16"/>
      <c r="M16"/>
      <c r="N16"/>
      <c r="O16"/>
    </row>
    <row r="17" spans="1:15" ht="16.5" customHeight="1" thickBot="1">
      <c r="A17" s="486">
        <v>0</v>
      </c>
      <c r="B17" s="487">
        <v>0</v>
      </c>
      <c r="C17" s="489">
        <v>0</v>
      </c>
      <c r="D17" s="490">
        <v>0</v>
      </c>
      <c r="E17" s="475">
        <v>0</v>
      </c>
      <c r="F17" s="124" t="s">
        <v>8</v>
      </c>
      <c r="G17" s="124" t="s">
        <v>11</v>
      </c>
      <c r="H17" s="124" t="s">
        <v>5</v>
      </c>
      <c r="I17" s="343" t="s">
        <v>6</v>
      </c>
      <c r="J17" s="482"/>
      <c r="K17"/>
      <c r="L17"/>
      <c r="M17"/>
      <c r="N17"/>
      <c r="O17"/>
    </row>
    <row r="18" spans="1:15" ht="30" customHeight="1" thickTop="1">
      <c r="A18" s="285">
        <f>Seznam!B8</f>
        <v>1</v>
      </c>
      <c r="B18" s="286" t="str">
        <f>Seznam!C8</f>
        <v>Bauerová Anna</v>
      </c>
      <c r="C18" s="129">
        <f>Seznam!D8</f>
        <v>2011</v>
      </c>
      <c r="D18" s="287" t="str">
        <f>Seznam!E8</f>
        <v>GSK Tábor</v>
      </c>
      <c r="E18" s="197" t="str">
        <f>Seznam!F8</f>
        <v>CZE</v>
      </c>
      <c r="F18" s="288"/>
      <c r="G18" s="289"/>
      <c r="H18" s="289"/>
      <c r="I18" s="290"/>
      <c r="J18" s="291"/>
      <c r="K18"/>
      <c r="L18"/>
      <c r="M18"/>
      <c r="N18"/>
      <c r="O18"/>
    </row>
    <row r="19" spans="1:15" ht="30" customHeight="1">
      <c r="A19" s="285">
        <f>Seznam!B9</f>
        <v>2</v>
      </c>
      <c r="B19" s="286" t="str">
        <f>Seznam!C9</f>
        <v>Řezníková Amélie Jana</v>
      </c>
      <c r="C19" s="129">
        <f>Seznam!D9</f>
        <v>2011</v>
      </c>
      <c r="D19" s="287" t="str">
        <f>Seznam!E9</f>
        <v>RG Proactive Milevsko</v>
      </c>
      <c r="E19" s="197" t="str">
        <f>Seznam!F9</f>
        <v>CZE</v>
      </c>
      <c r="F19" s="288"/>
      <c r="G19" s="289"/>
      <c r="H19" s="289"/>
      <c r="I19" s="290"/>
      <c r="J19" s="291"/>
      <c r="K19"/>
      <c r="L19"/>
      <c r="M19"/>
      <c r="N19"/>
      <c r="O19"/>
    </row>
    <row r="20" spans="1:15" ht="30" customHeight="1">
      <c r="A20" s="285">
        <f>Seznam!B10</f>
        <v>3</v>
      </c>
      <c r="B20" s="286" t="str">
        <f>Seznam!C10</f>
        <v>Lopes De Mendonca Elisa</v>
      </c>
      <c r="C20" s="129">
        <f>Seznam!D10</f>
        <v>2011</v>
      </c>
      <c r="D20" s="287" t="str">
        <f>Seznam!E10</f>
        <v>TJ Sokol Bernartice</v>
      </c>
      <c r="E20" s="197" t="str">
        <f>Seznam!F10</f>
        <v>CZE</v>
      </c>
      <c r="F20" s="288"/>
      <c r="G20" s="289"/>
      <c r="H20" s="289"/>
      <c r="I20" s="290"/>
      <c r="J20" s="291"/>
      <c r="K20"/>
      <c r="L20"/>
      <c r="M20"/>
      <c r="N20"/>
      <c r="O20"/>
    </row>
    <row r="21" spans="1:15" ht="30" customHeight="1">
      <c r="A21" s="285">
        <f>Seznam!B11</f>
        <v>4</v>
      </c>
      <c r="B21" s="286" t="str">
        <f>Seznam!C11</f>
        <v>Procházková Beata</v>
      </c>
      <c r="C21" s="129">
        <f>Seznam!D11</f>
        <v>2011</v>
      </c>
      <c r="D21" s="287" t="str">
        <f>Seznam!E11</f>
        <v>GSK Tábor</v>
      </c>
      <c r="E21" s="197" t="str">
        <f>Seznam!F11</f>
        <v>CZE</v>
      </c>
      <c r="F21" s="288"/>
      <c r="G21" s="289"/>
      <c r="H21" s="289"/>
      <c r="I21" s="290"/>
      <c r="J21" s="291"/>
      <c r="K21"/>
      <c r="L21"/>
      <c r="M21"/>
      <c r="N21"/>
      <c r="O21"/>
    </row>
    <row r="22" spans="1:15" ht="30" customHeight="1">
      <c r="A22" s="285" t="e">
        <f>Seznam!#REF!</f>
        <v>#REF!</v>
      </c>
      <c r="B22" s="286" t="e">
        <f>Seznam!#REF!</f>
        <v>#REF!</v>
      </c>
      <c r="C22" s="129" t="e">
        <f>Seznam!#REF!</f>
        <v>#REF!</v>
      </c>
      <c r="D22" s="287" t="e">
        <f>Seznam!#REF!</f>
        <v>#REF!</v>
      </c>
      <c r="E22" s="197" t="e">
        <f>Seznam!#REF!</f>
        <v>#REF!</v>
      </c>
      <c r="F22" s="288"/>
      <c r="G22" s="289"/>
      <c r="H22" s="289"/>
      <c r="I22" s="290"/>
      <c r="J22" s="291"/>
      <c r="K22"/>
      <c r="L22"/>
      <c r="M22"/>
      <c r="N22"/>
      <c r="O22"/>
    </row>
    <row r="23" spans="1:15" ht="30" customHeight="1">
      <c r="A23" s="285">
        <f>Seznam!B12</f>
        <v>6</v>
      </c>
      <c r="B23" s="286" t="str">
        <f>Seznam!C12</f>
        <v>Filipová Eliška</v>
      </c>
      <c r="C23" s="129">
        <f>Seznam!D12</f>
        <v>2011</v>
      </c>
      <c r="D23" s="287" t="str">
        <f>Seznam!E12</f>
        <v>RG Proactive Milevsko</v>
      </c>
      <c r="E23" s="197" t="str">
        <f>Seznam!F12</f>
        <v>CZE</v>
      </c>
      <c r="F23" s="288"/>
      <c r="G23" s="289"/>
      <c r="H23" s="289"/>
      <c r="I23" s="290"/>
      <c r="J23" s="291"/>
      <c r="K23"/>
      <c r="L23"/>
      <c r="M23"/>
      <c r="N23"/>
      <c r="O23"/>
    </row>
    <row r="24" spans="1:15" ht="30" customHeight="1">
      <c r="A24" s="285">
        <f>Seznam!B13</f>
        <v>7</v>
      </c>
      <c r="B24" s="286" t="str">
        <f>Seznam!C13</f>
        <v>Berchová Adina</v>
      </c>
      <c r="C24" s="129">
        <f>Seznam!D13</f>
        <v>2011</v>
      </c>
      <c r="D24" s="287" t="str">
        <f>Seznam!E13</f>
        <v xml:space="preserve">SKMG Máj České Budějovice </v>
      </c>
      <c r="E24" s="197" t="str">
        <f>Seznam!F13</f>
        <v>CZE</v>
      </c>
      <c r="F24" s="288"/>
      <c r="G24" s="289"/>
      <c r="H24" s="289"/>
      <c r="I24" s="290"/>
      <c r="J24" s="291"/>
      <c r="K24"/>
      <c r="L24"/>
      <c r="M24"/>
      <c r="N24"/>
      <c r="O24"/>
    </row>
    <row r="25" spans="1:15" ht="30" customHeight="1">
      <c r="A25" s="285">
        <f>Seznam!B14</f>
        <v>8</v>
      </c>
      <c r="B25" s="286" t="str">
        <f>Seznam!C14</f>
        <v>Tomandlová Marie</v>
      </c>
      <c r="C25" s="129">
        <f>Seznam!D14</f>
        <v>2011</v>
      </c>
      <c r="D25" s="287" t="str">
        <f>Seznam!E14</f>
        <v>GSK Tábor</v>
      </c>
      <c r="E25" s="197" t="str">
        <f>Seznam!F14</f>
        <v>CZE</v>
      </c>
      <c r="F25" s="288"/>
      <c r="G25" s="289"/>
      <c r="H25" s="289"/>
      <c r="I25" s="290"/>
      <c r="J25" s="291"/>
      <c r="K25"/>
      <c r="L25"/>
      <c r="M25"/>
      <c r="N25"/>
      <c r="O25"/>
    </row>
    <row r="26" spans="1:15" ht="30" customHeight="1">
      <c r="A26" s="285">
        <f>Seznam!B15</f>
        <v>9</v>
      </c>
      <c r="B26" s="286" t="str">
        <f>Seznam!C15</f>
        <v>Škochová Adéla</v>
      </c>
      <c r="C26" s="129">
        <f>Seznam!D15</f>
        <v>2011</v>
      </c>
      <c r="D26" s="287" t="str">
        <f>Seznam!E15</f>
        <v>RG Proactive Milevsko</v>
      </c>
      <c r="E26" s="197" t="str">
        <f>Seznam!F15</f>
        <v>CZE</v>
      </c>
      <c r="F26" s="288"/>
      <c r="G26" s="289"/>
      <c r="H26" s="289"/>
      <c r="I26" s="290"/>
      <c r="J26" s="291"/>
      <c r="K26"/>
      <c r="L26"/>
      <c r="M26"/>
      <c r="N26"/>
      <c r="O26"/>
    </row>
    <row r="27" spans="1:15" ht="30" customHeight="1">
      <c r="A27" s="285">
        <f>Seznam!B16</f>
        <v>10</v>
      </c>
      <c r="B27" s="286" t="str">
        <f>Seznam!C16</f>
        <v>Kratochvílová Monika</v>
      </c>
      <c r="C27" s="129">
        <f>Seznam!D16</f>
        <v>2011</v>
      </c>
      <c r="D27" s="287" t="str">
        <f>Seznam!E16</f>
        <v>GSK Tábor</v>
      </c>
      <c r="E27" s="197" t="str">
        <f>Seznam!F16</f>
        <v>CZE</v>
      </c>
      <c r="F27" s="288"/>
      <c r="G27" s="289"/>
      <c r="H27" s="289"/>
      <c r="I27" s="290"/>
      <c r="J27" s="291"/>
      <c r="K27"/>
      <c r="L27"/>
      <c r="M27"/>
      <c r="N27"/>
      <c r="O27"/>
    </row>
    <row r="28" spans="1:15" ht="30" customHeight="1">
      <c r="A28" s="285" t="e">
        <f>Seznam!#REF!</f>
        <v>#REF!</v>
      </c>
      <c r="B28" s="286" t="e">
        <f>Seznam!#REF!</f>
        <v>#REF!</v>
      </c>
      <c r="C28" s="129" t="e">
        <f>Seznam!#REF!</f>
        <v>#REF!</v>
      </c>
      <c r="D28" s="287" t="e">
        <f>Seznam!#REF!</f>
        <v>#REF!</v>
      </c>
      <c r="E28" s="197" t="e">
        <f>Seznam!#REF!</f>
        <v>#REF!</v>
      </c>
      <c r="F28" s="288"/>
      <c r="G28" s="289"/>
      <c r="H28" s="289"/>
      <c r="I28" s="290"/>
      <c r="J28" s="291"/>
      <c r="K28"/>
      <c r="L28"/>
      <c r="M28"/>
      <c r="N28"/>
      <c r="O28"/>
    </row>
    <row r="29" spans="1:15" ht="30" customHeight="1" thickBot="1">
      <c r="A29" s="130"/>
      <c r="B29" s="131"/>
      <c r="C29" s="132"/>
      <c r="D29" s="133"/>
      <c r="E29" s="190"/>
      <c r="F29" s="134"/>
      <c r="G29" s="135"/>
      <c r="H29" s="135"/>
      <c r="I29" s="136"/>
      <c r="J29" s="137"/>
      <c r="K29"/>
      <c r="L29"/>
      <c r="M29"/>
      <c r="N29"/>
      <c r="O29"/>
    </row>
    <row r="30" spans="1:15" ht="30" customHeight="1" thickTop="1">
      <c r="A30" s="138"/>
      <c r="B30" s="139"/>
      <c r="C30" s="140"/>
      <c r="D30" s="141"/>
      <c r="E30" s="368"/>
      <c r="F30" s="142"/>
      <c r="G30" s="138"/>
      <c r="H30" s="138"/>
      <c r="I30" s="138"/>
      <c r="J30" s="138"/>
      <c r="K30" s="138"/>
      <c r="L30"/>
      <c r="M30"/>
      <c r="N30"/>
      <c r="O30"/>
    </row>
    <row r="31" spans="1:15" ht="23.25" thickBot="1">
      <c r="A31" s="122" t="s">
        <v>1486</v>
      </c>
      <c r="B31" s="1"/>
      <c r="C31" s="4"/>
      <c r="D31" s="8"/>
      <c r="E31" s="8"/>
      <c r="F31" s="4"/>
      <c r="G31" s="1"/>
      <c r="H31" s="1"/>
      <c r="I31" s="1"/>
      <c r="J31" s="1"/>
    </row>
    <row r="32" spans="1:15" ht="16.5" thickTop="1">
      <c r="A32" s="485" t="s">
        <v>0</v>
      </c>
      <c r="B32" s="478" t="s">
        <v>1</v>
      </c>
      <c r="C32" s="488" t="s">
        <v>2</v>
      </c>
      <c r="D32" s="480" t="s">
        <v>3</v>
      </c>
      <c r="E32" s="474" t="s">
        <v>4</v>
      </c>
      <c r="F32" s="478" t="s">
        <v>1036</v>
      </c>
      <c r="G32" s="479">
        <v>0</v>
      </c>
      <c r="H32" s="479">
        <v>0</v>
      </c>
      <c r="I32" s="480">
        <v>0</v>
      </c>
      <c r="J32" s="481" t="s">
        <v>1053</v>
      </c>
    </row>
    <row r="33" spans="1:10" ht="16.5" thickBot="1">
      <c r="A33" s="486">
        <v>0</v>
      </c>
      <c r="B33" s="487">
        <v>0</v>
      </c>
      <c r="C33" s="489">
        <v>0</v>
      </c>
      <c r="D33" s="490">
        <v>0</v>
      </c>
      <c r="E33" s="475">
        <v>0</v>
      </c>
      <c r="F33" s="124" t="s">
        <v>8</v>
      </c>
      <c r="G33" s="124" t="s">
        <v>11</v>
      </c>
      <c r="H33" s="124" t="s">
        <v>5</v>
      </c>
      <c r="I33" s="343" t="s">
        <v>6</v>
      </c>
      <c r="J33" s="482"/>
    </row>
    <row r="34" spans="1:10" ht="30" customHeight="1" thickTop="1">
      <c r="A34" s="285">
        <f>Seznam!B17</f>
        <v>1</v>
      </c>
      <c r="B34" s="286" t="str">
        <f>Seznam!C17</f>
        <v>Pravdová Jitka</v>
      </c>
      <c r="C34" s="129">
        <f>Seznam!D17</f>
        <v>2010</v>
      </c>
      <c r="D34" s="287" t="str">
        <f>Seznam!E17</f>
        <v xml:space="preserve">SKMG Máj České Budějovice </v>
      </c>
      <c r="E34" s="197" t="str">
        <f>Seznam!F17</f>
        <v>CZE</v>
      </c>
      <c r="F34" s="288"/>
      <c r="G34" s="289"/>
      <c r="H34" s="289"/>
      <c r="I34" s="290"/>
      <c r="J34" s="291"/>
    </row>
    <row r="35" spans="1:10" ht="30" customHeight="1">
      <c r="A35" s="285">
        <f>Seznam!B18</f>
        <v>2</v>
      </c>
      <c r="B35" s="286" t="str">
        <f>Seznam!C18</f>
        <v>Bromová Karolína</v>
      </c>
      <c r="C35" s="129">
        <f>Seznam!D18</f>
        <v>2010</v>
      </c>
      <c r="D35" s="287" t="str">
        <f>Seznam!E18</f>
        <v>RG Proactive Milevsko</v>
      </c>
      <c r="E35" s="197" t="str">
        <f>Seznam!F18</f>
        <v>CZE</v>
      </c>
      <c r="F35" s="288"/>
      <c r="G35" s="289"/>
      <c r="H35" s="289"/>
      <c r="I35" s="290"/>
      <c r="J35" s="291"/>
    </row>
    <row r="36" spans="1:10" ht="30" customHeight="1">
      <c r="A36" s="285">
        <f>Seznam!B19</f>
        <v>3</v>
      </c>
      <c r="B36" s="286" t="str">
        <f>Seznam!C19</f>
        <v>Pindurová Eliška</v>
      </c>
      <c r="C36" s="129">
        <f>Seznam!D19</f>
        <v>2010</v>
      </c>
      <c r="D36" s="287" t="str">
        <f>Seznam!E19</f>
        <v xml:space="preserve">SKMG Máj České Budějovice </v>
      </c>
      <c r="E36" s="197" t="str">
        <f>Seznam!F19</f>
        <v>CZE</v>
      </c>
      <c r="F36" s="288"/>
      <c r="G36" s="289"/>
      <c r="H36" s="289"/>
      <c r="I36" s="290"/>
      <c r="J36" s="291"/>
    </row>
    <row r="37" spans="1:10" ht="30" customHeight="1">
      <c r="A37" s="285">
        <f>Seznam!B20</f>
        <v>4</v>
      </c>
      <c r="B37" s="286" t="str">
        <f>Seznam!C20</f>
        <v>Jiráková Anika</v>
      </c>
      <c r="C37" s="129">
        <f>Seznam!D20</f>
        <v>2010</v>
      </c>
      <c r="D37" s="287" t="str">
        <f>Seznam!E20</f>
        <v>MG TJ Jiskra Humpolec</v>
      </c>
      <c r="E37" s="197" t="str">
        <f>Seznam!F20</f>
        <v>CZE</v>
      </c>
      <c r="F37" s="288"/>
      <c r="G37" s="289"/>
      <c r="H37" s="289"/>
      <c r="I37" s="290"/>
      <c r="J37" s="291"/>
    </row>
    <row r="38" spans="1:10" ht="30" customHeight="1">
      <c r="A38" s="285">
        <f>Seznam!B21</f>
        <v>5</v>
      </c>
      <c r="B38" s="286" t="str">
        <f>Seznam!C21</f>
        <v>Gallinová Anna</v>
      </c>
      <c r="C38" s="129">
        <f>Seznam!D21</f>
        <v>2010</v>
      </c>
      <c r="D38" s="287" t="str">
        <f>Seznam!E21</f>
        <v xml:space="preserve">SKMG Máj České Budějovice </v>
      </c>
      <c r="E38" s="197" t="str">
        <f>Seznam!F21</f>
        <v>CZE</v>
      </c>
      <c r="F38" s="288"/>
      <c r="G38" s="289"/>
      <c r="H38" s="289"/>
      <c r="I38" s="290"/>
      <c r="J38" s="291"/>
    </row>
    <row r="39" spans="1:10" ht="30" customHeight="1">
      <c r="A39" s="285">
        <f>Seznam!B22</f>
        <v>6</v>
      </c>
      <c r="B39" s="286" t="str">
        <f>Seznam!C22</f>
        <v>Kruťková Laura</v>
      </c>
      <c r="C39" s="129">
        <f>Seznam!D22</f>
        <v>2010</v>
      </c>
      <c r="D39" s="287" t="str">
        <f>Seznam!E22</f>
        <v xml:space="preserve">SKMG Máj České Budějovice </v>
      </c>
      <c r="E39" s="197" t="str">
        <f>Seznam!F22</f>
        <v>CZE</v>
      </c>
      <c r="F39" s="288"/>
      <c r="G39" s="289"/>
      <c r="H39" s="289"/>
      <c r="I39" s="290"/>
      <c r="J39" s="291"/>
    </row>
    <row r="40" spans="1:10" ht="30" customHeight="1" thickBot="1">
      <c r="A40" s="130"/>
      <c r="B40" s="131"/>
      <c r="C40" s="132"/>
      <c r="D40" s="133"/>
      <c r="E40" s="190"/>
      <c r="F40" s="134"/>
      <c r="G40" s="135"/>
      <c r="H40" s="135"/>
      <c r="I40" s="136"/>
      <c r="J40" s="137"/>
    </row>
    <row r="41" spans="1:10" ht="13.5" thickTop="1"/>
  </sheetData>
  <mergeCells count="23">
    <mergeCell ref="A32:A33"/>
    <mergeCell ref="B32:B33"/>
    <mergeCell ref="C32:C33"/>
    <mergeCell ref="D32:D33"/>
    <mergeCell ref="A4:A5"/>
    <mergeCell ref="B4:B5"/>
    <mergeCell ref="C4:C5"/>
    <mergeCell ref="D4:D5"/>
    <mergeCell ref="A16:A17"/>
    <mergeCell ref="B16:B17"/>
    <mergeCell ref="C16:C17"/>
    <mergeCell ref="D16:D17"/>
    <mergeCell ref="E16:E17"/>
    <mergeCell ref="I1:J1"/>
    <mergeCell ref="D1:F1"/>
    <mergeCell ref="F16:I16"/>
    <mergeCell ref="F32:I32"/>
    <mergeCell ref="J32:J33"/>
    <mergeCell ref="J16:J17"/>
    <mergeCell ref="E4:E5"/>
    <mergeCell ref="F4:I4"/>
    <mergeCell ref="J4:J5"/>
    <mergeCell ref="E32:E33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243"/>
  <sheetViews>
    <sheetView workbookViewId="0"/>
  </sheetViews>
  <sheetFormatPr defaultRowHeight="12.75"/>
  <cols>
    <col min="1" max="2" width="17.28515625" style="39" bestFit="1" customWidth="1"/>
    <col min="3" max="16384" width="9.140625" style="37"/>
  </cols>
  <sheetData>
    <row r="1" spans="1:2">
      <c r="A1" s="39" t="s">
        <v>849</v>
      </c>
      <c r="B1" s="39" t="s">
        <v>850</v>
      </c>
    </row>
    <row r="2" spans="1:2">
      <c r="A2" s="39" t="s">
        <v>1349</v>
      </c>
      <c r="B2" s="39" t="s">
        <v>1349</v>
      </c>
    </row>
    <row r="3" spans="1:2">
      <c r="A3" s="30" t="s">
        <v>69</v>
      </c>
      <c r="B3" s="30" t="s">
        <v>71</v>
      </c>
    </row>
    <row r="4" spans="1:2">
      <c r="A4" s="39" t="s">
        <v>163</v>
      </c>
      <c r="B4" s="39" t="s">
        <v>165</v>
      </c>
    </row>
    <row r="5" spans="1:2" ht="15">
      <c r="A5" s="259" t="s">
        <v>1282</v>
      </c>
      <c r="B5" s="259" t="s">
        <v>1299</v>
      </c>
    </row>
    <row r="6" spans="1:2">
      <c r="A6" s="37" t="s">
        <v>851</v>
      </c>
      <c r="B6" s="37" t="s">
        <v>851</v>
      </c>
    </row>
    <row r="7" spans="1:2">
      <c r="A7" s="37" t="s">
        <v>852</v>
      </c>
      <c r="B7" s="37" t="s">
        <v>852</v>
      </c>
    </row>
    <row r="8" spans="1:2">
      <c r="A8" s="40" t="s">
        <v>853</v>
      </c>
      <c r="B8" s="40" t="s">
        <v>853</v>
      </c>
    </row>
    <row r="9" spans="1:2">
      <c r="A9" s="39" t="s">
        <v>105</v>
      </c>
      <c r="B9" s="39" t="s">
        <v>107</v>
      </c>
    </row>
    <row r="10" spans="1:2">
      <c r="A10" s="40" t="s">
        <v>160</v>
      </c>
      <c r="B10" s="40" t="s">
        <v>160</v>
      </c>
    </row>
    <row r="11" spans="1:2">
      <c r="A11" s="39" t="s">
        <v>1364</v>
      </c>
      <c r="B11" s="39" t="s">
        <v>1364</v>
      </c>
    </row>
    <row r="12" spans="1:2">
      <c r="A12" s="38" t="s">
        <v>854</v>
      </c>
      <c r="B12" s="38" t="s">
        <v>855</v>
      </c>
    </row>
    <row r="13" spans="1:2">
      <c r="A13" s="39" t="s">
        <v>1348</v>
      </c>
      <c r="B13" s="39" t="s">
        <v>1348</v>
      </c>
    </row>
    <row r="14" spans="1:2">
      <c r="A14" s="39" t="s">
        <v>1074</v>
      </c>
      <c r="B14" s="39" t="s">
        <v>1074</v>
      </c>
    </row>
    <row r="15" spans="1:2">
      <c r="A15" s="42" t="s">
        <v>856</v>
      </c>
      <c r="B15" s="42" t="s">
        <v>857</v>
      </c>
    </row>
    <row r="16" spans="1:2" ht="15">
      <c r="A16" s="257" t="s">
        <v>1278</v>
      </c>
      <c r="B16" s="257" t="s">
        <v>1298</v>
      </c>
    </row>
    <row r="17" spans="1:2">
      <c r="A17" s="40" t="s">
        <v>858</v>
      </c>
      <c r="B17" s="40" t="s">
        <v>858</v>
      </c>
    </row>
    <row r="18" spans="1:2">
      <c r="A18" s="39" t="s">
        <v>1220</v>
      </c>
      <c r="B18" s="39" t="s">
        <v>1253</v>
      </c>
    </row>
    <row r="19" spans="1:2">
      <c r="A19" s="39" t="s">
        <v>1328</v>
      </c>
      <c r="B19" s="39" t="s">
        <v>1328</v>
      </c>
    </row>
    <row r="20" spans="1:2">
      <c r="A20" s="39" t="s">
        <v>859</v>
      </c>
      <c r="B20" s="39" t="s">
        <v>860</v>
      </c>
    </row>
    <row r="21" spans="1:2">
      <c r="A21" s="39" t="s">
        <v>861</v>
      </c>
      <c r="B21" s="39" t="s">
        <v>862</v>
      </c>
    </row>
    <row r="22" spans="1:2">
      <c r="A22" s="284" t="s">
        <v>1365</v>
      </c>
      <c r="B22" s="284" t="s">
        <v>1389</v>
      </c>
    </row>
    <row r="23" spans="1:2">
      <c r="A23" s="37" t="s">
        <v>863</v>
      </c>
      <c r="B23" s="37" t="s">
        <v>863</v>
      </c>
    </row>
    <row r="24" spans="1:2">
      <c r="A24" s="39" t="s">
        <v>1370</v>
      </c>
      <c r="B24" s="39" t="s">
        <v>1370</v>
      </c>
    </row>
    <row r="25" spans="1:2">
      <c r="A25" s="30" t="s">
        <v>26</v>
      </c>
      <c r="B25" s="30" t="s">
        <v>28</v>
      </c>
    </row>
    <row r="26" spans="1:2" ht="15">
      <c r="A26" s="256" t="s">
        <v>1275</v>
      </c>
      <c r="B26" s="256" t="s">
        <v>1297</v>
      </c>
    </row>
    <row r="27" spans="1:2">
      <c r="A27" s="40" t="s">
        <v>864</v>
      </c>
      <c r="B27" s="40" t="s">
        <v>864</v>
      </c>
    </row>
    <row r="28" spans="1:2">
      <c r="A28" s="39" t="s">
        <v>148</v>
      </c>
      <c r="B28" s="39" t="s">
        <v>150</v>
      </c>
    </row>
    <row r="29" spans="1:2">
      <c r="A29" s="37" t="s">
        <v>865</v>
      </c>
      <c r="B29" s="37" t="s">
        <v>866</v>
      </c>
    </row>
    <row r="30" spans="1:2">
      <c r="A30" s="39" t="s">
        <v>1367</v>
      </c>
      <c r="B30" s="39" t="s">
        <v>1367</v>
      </c>
    </row>
    <row r="31" spans="1:2">
      <c r="A31" s="42" t="s">
        <v>867</v>
      </c>
      <c r="B31" s="42" t="s">
        <v>868</v>
      </c>
    </row>
    <row r="32" spans="1:2">
      <c r="A32" s="39" t="s">
        <v>1353</v>
      </c>
      <c r="B32" s="39" t="s">
        <v>1353</v>
      </c>
    </row>
    <row r="33" spans="1:2">
      <c r="A33" s="39" t="s">
        <v>46</v>
      </c>
      <c r="B33" s="39" t="s">
        <v>48</v>
      </c>
    </row>
    <row r="34" spans="1:2" ht="15">
      <c r="A34" s="255" t="s">
        <v>1271</v>
      </c>
      <c r="B34" s="255" t="s">
        <v>1296</v>
      </c>
    </row>
    <row r="35" spans="1:2">
      <c r="A35" s="42" t="s">
        <v>869</v>
      </c>
      <c r="B35" s="42" t="s">
        <v>870</v>
      </c>
    </row>
    <row r="36" spans="1:2">
      <c r="A36" s="39" t="s">
        <v>871</v>
      </c>
      <c r="B36" s="39" t="s">
        <v>872</v>
      </c>
    </row>
    <row r="37" spans="1:2">
      <c r="A37" s="39" t="s">
        <v>1371</v>
      </c>
      <c r="B37" s="39" t="s">
        <v>1371</v>
      </c>
    </row>
    <row r="38" spans="1:2">
      <c r="A38" s="37" t="s">
        <v>873</v>
      </c>
      <c r="B38" s="37" t="s">
        <v>873</v>
      </c>
    </row>
    <row r="39" spans="1:2">
      <c r="A39" s="37" t="s">
        <v>874</v>
      </c>
      <c r="B39" s="37" t="s">
        <v>875</v>
      </c>
    </row>
    <row r="40" spans="1:2">
      <c r="A40" s="38" t="s">
        <v>97</v>
      </c>
      <c r="B40" s="38" t="s">
        <v>98</v>
      </c>
    </row>
    <row r="41" spans="1:2">
      <c r="A41" s="37" t="s">
        <v>876</v>
      </c>
      <c r="B41" s="37" t="s">
        <v>876</v>
      </c>
    </row>
    <row r="42" spans="1:2">
      <c r="A42" s="39" t="s">
        <v>1345</v>
      </c>
      <c r="B42" s="39" t="s">
        <v>1345</v>
      </c>
    </row>
    <row r="43" spans="1:2">
      <c r="A43" s="37" t="s">
        <v>877</v>
      </c>
      <c r="B43" s="39" t="s">
        <v>878</v>
      </c>
    </row>
    <row r="44" spans="1:2">
      <c r="A44" s="284" t="s">
        <v>1312</v>
      </c>
      <c r="B44" s="284" t="s">
        <v>1380</v>
      </c>
    </row>
    <row r="45" spans="1:2">
      <c r="A45" s="37" t="s">
        <v>879</v>
      </c>
      <c r="B45" s="37" t="s">
        <v>879</v>
      </c>
    </row>
    <row r="46" spans="1:2">
      <c r="A46" s="39" t="s">
        <v>167</v>
      </c>
      <c r="B46" s="39" t="s">
        <v>169</v>
      </c>
    </row>
    <row r="47" spans="1:2">
      <c r="A47" s="37" t="s">
        <v>202</v>
      </c>
      <c r="B47" s="37" t="s">
        <v>202</v>
      </c>
    </row>
    <row r="48" spans="1:2">
      <c r="A48" s="42" t="s">
        <v>880</v>
      </c>
      <c r="B48" s="42" t="s">
        <v>880</v>
      </c>
    </row>
    <row r="49" spans="1:2">
      <c r="A49" s="284" t="s">
        <v>1311</v>
      </c>
      <c r="B49" s="284" t="s">
        <v>1379</v>
      </c>
    </row>
    <row r="50" spans="1:2">
      <c r="A50" s="39" t="s">
        <v>171</v>
      </c>
      <c r="B50" s="39" t="s">
        <v>172</v>
      </c>
    </row>
    <row r="51" spans="1:2">
      <c r="A51" s="42" t="s">
        <v>881</v>
      </c>
      <c r="B51" s="42" t="s">
        <v>882</v>
      </c>
    </row>
    <row r="52" spans="1:2">
      <c r="A52" s="42" t="s">
        <v>883</v>
      </c>
      <c r="B52" s="42" t="s">
        <v>884</v>
      </c>
    </row>
    <row r="53" spans="1:2">
      <c r="A53" s="40" t="s">
        <v>885</v>
      </c>
      <c r="B53" s="40" t="s">
        <v>885</v>
      </c>
    </row>
    <row r="54" spans="1:2">
      <c r="A54" s="37" t="s">
        <v>885</v>
      </c>
      <c r="B54" s="37" t="s">
        <v>886</v>
      </c>
    </row>
    <row r="55" spans="1:2">
      <c r="A55" s="39" t="s">
        <v>1360</v>
      </c>
      <c r="B55" s="39" t="s">
        <v>1360</v>
      </c>
    </row>
    <row r="56" spans="1:2">
      <c r="A56" s="39" t="s">
        <v>1186</v>
      </c>
      <c r="B56" s="39" t="s">
        <v>1186</v>
      </c>
    </row>
    <row r="57" spans="1:2">
      <c r="A57" s="39" t="s">
        <v>1372</v>
      </c>
      <c r="B57" s="39" t="s">
        <v>1372</v>
      </c>
    </row>
    <row r="58" spans="1:2">
      <c r="A58" s="39" t="s">
        <v>67</v>
      </c>
      <c r="B58" s="39" t="s">
        <v>68</v>
      </c>
    </row>
    <row r="59" spans="1:2">
      <c r="A59" s="39" t="s">
        <v>1093</v>
      </c>
      <c r="B59" s="39" t="s">
        <v>1133</v>
      </c>
    </row>
    <row r="60" spans="1:2">
      <c r="A60" s="39" t="s">
        <v>1063</v>
      </c>
      <c r="B60" s="39" t="s">
        <v>1128</v>
      </c>
    </row>
    <row r="61" spans="1:2">
      <c r="A61" s="39" t="s">
        <v>1069</v>
      </c>
      <c r="B61" s="39" t="s">
        <v>1069</v>
      </c>
    </row>
    <row r="62" spans="1:2">
      <c r="A62" s="39" t="s">
        <v>1059</v>
      </c>
      <c r="B62" s="39" t="s">
        <v>1059</v>
      </c>
    </row>
    <row r="63" spans="1:2">
      <c r="A63" s="40" t="s">
        <v>887</v>
      </c>
      <c r="B63" s="40" t="s">
        <v>887</v>
      </c>
    </row>
    <row r="64" spans="1:2">
      <c r="A64" s="284" t="s">
        <v>1350</v>
      </c>
      <c r="B64" s="284" t="s">
        <v>1388</v>
      </c>
    </row>
    <row r="65" spans="1:2">
      <c r="A65" s="37" t="s">
        <v>888</v>
      </c>
      <c r="B65" s="37" t="s">
        <v>889</v>
      </c>
    </row>
    <row r="66" spans="1:2">
      <c r="A66" s="39" t="s">
        <v>1306</v>
      </c>
      <c r="B66" s="39" t="s">
        <v>1306</v>
      </c>
    </row>
    <row r="67" spans="1:2">
      <c r="A67" s="39" t="s">
        <v>183</v>
      </c>
      <c r="B67" s="39" t="s">
        <v>185</v>
      </c>
    </row>
    <row r="68" spans="1:2">
      <c r="A68" s="37" t="s">
        <v>890</v>
      </c>
      <c r="B68" s="37" t="s">
        <v>890</v>
      </c>
    </row>
    <row r="69" spans="1:2">
      <c r="A69" s="40" t="s">
        <v>891</v>
      </c>
      <c r="B69" s="40" t="s">
        <v>891</v>
      </c>
    </row>
    <row r="70" spans="1:2">
      <c r="A70" s="38" t="s">
        <v>892</v>
      </c>
      <c r="B70" s="38" t="s">
        <v>893</v>
      </c>
    </row>
    <row r="71" spans="1:2">
      <c r="A71" s="39" t="s">
        <v>50</v>
      </c>
      <c r="B71" s="39" t="s">
        <v>52</v>
      </c>
    </row>
    <row r="72" spans="1:2">
      <c r="A72" s="39" t="s">
        <v>1057</v>
      </c>
      <c r="B72" s="39" t="s">
        <v>1126</v>
      </c>
    </row>
    <row r="73" spans="1:2">
      <c r="A73" s="39" t="s">
        <v>175</v>
      </c>
      <c r="B73" s="39" t="s">
        <v>176</v>
      </c>
    </row>
    <row r="74" spans="1:2">
      <c r="A74" s="40" t="s">
        <v>894</v>
      </c>
      <c r="B74" s="40" t="s">
        <v>894</v>
      </c>
    </row>
    <row r="75" spans="1:2">
      <c r="A75" s="37" t="s">
        <v>895</v>
      </c>
      <c r="B75" s="37" t="s">
        <v>896</v>
      </c>
    </row>
    <row r="76" spans="1:2">
      <c r="A76" s="40" t="s">
        <v>897</v>
      </c>
      <c r="B76" s="40" t="s">
        <v>897</v>
      </c>
    </row>
    <row r="77" spans="1:2">
      <c r="A77" s="284" t="s">
        <v>1313</v>
      </c>
      <c r="B77" s="284" t="s">
        <v>1381</v>
      </c>
    </row>
    <row r="78" spans="1:2">
      <c r="A78" s="37" t="s">
        <v>898</v>
      </c>
      <c r="B78" s="37" t="s">
        <v>898</v>
      </c>
    </row>
    <row r="79" spans="1:2">
      <c r="A79" s="39" t="s">
        <v>899</v>
      </c>
      <c r="B79" s="39" t="s">
        <v>900</v>
      </c>
    </row>
    <row r="80" spans="1:2">
      <c r="A80" s="37" t="s">
        <v>901</v>
      </c>
      <c r="B80" s="37" t="s">
        <v>902</v>
      </c>
    </row>
    <row r="81" spans="1:2">
      <c r="A81" s="38" t="s">
        <v>903</v>
      </c>
      <c r="B81" s="38" t="s">
        <v>904</v>
      </c>
    </row>
    <row r="82" spans="1:2">
      <c r="A82" s="38" t="s">
        <v>905</v>
      </c>
      <c r="B82" s="38" t="s">
        <v>906</v>
      </c>
    </row>
    <row r="83" spans="1:2" ht="15">
      <c r="A83" s="259" t="s">
        <v>1285</v>
      </c>
      <c r="B83" s="259" t="s">
        <v>1285</v>
      </c>
    </row>
    <row r="84" spans="1:2">
      <c r="A84" s="39" t="s">
        <v>152</v>
      </c>
      <c r="B84" s="39" t="s">
        <v>154</v>
      </c>
    </row>
    <row r="85" spans="1:2">
      <c r="A85" s="40" t="s">
        <v>907</v>
      </c>
      <c r="B85" s="40" t="s">
        <v>907</v>
      </c>
    </row>
    <row r="86" spans="1:2">
      <c r="A86" s="38" t="s">
        <v>908</v>
      </c>
      <c r="B86" s="38" t="s">
        <v>909</v>
      </c>
    </row>
    <row r="87" spans="1:2">
      <c r="A87" s="39" t="s">
        <v>1376</v>
      </c>
      <c r="B87" s="39" t="s">
        <v>1376</v>
      </c>
    </row>
    <row r="88" spans="1:2">
      <c r="A88" s="40" t="s">
        <v>910</v>
      </c>
      <c r="B88" s="40" t="s">
        <v>910</v>
      </c>
    </row>
    <row r="89" spans="1:2">
      <c r="A89" s="39" t="s">
        <v>1098</v>
      </c>
      <c r="B89" s="39" t="s">
        <v>1098</v>
      </c>
    </row>
    <row r="90" spans="1:2">
      <c r="A90" s="39" t="s">
        <v>911</v>
      </c>
      <c r="B90" s="39" t="s">
        <v>912</v>
      </c>
    </row>
    <row r="91" spans="1:2">
      <c r="A91" s="284" t="s">
        <v>1347</v>
      </c>
      <c r="B91" s="284" t="s">
        <v>1387</v>
      </c>
    </row>
    <row r="92" spans="1:2">
      <c r="A92" s="39" t="s">
        <v>913</v>
      </c>
      <c r="B92" s="39" t="s">
        <v>914</v>
      </c>
    </row>
    <row r="93" spans="1:2">
      <c r="A93" s="39" t="s">
        <v>915</v>
      </c>
      <c r="B93" s="39" t="s">
        <v>916</v>
      </c>
    </row>
    <row r="94" spans="1:2">
      <c r="A94" s="40" t="s">
        <v>917</v>
      </c>
      <c r="B94" s="40" t="s">
        <v>917</v>
      </c>
    </row>
    <row r="95" spans="1:2">
      <c r="A95" s="40" t="s">
        <v>87</v>
      </c>
      <c r="B95" s="40" t="s">
        <v>89</v>
      </c>
    </row>
    <row r="96" spans="1:2">
      <c r="A96" s="284" t="s">
        <v>1369</v>
      </c>
      <c r="B96" s="284" t="s">
        <v>1390</v>
      </c>
    </row>
    <row r="97" spans="1:2">
      <c r="A97" s="39" t="s">
        <v>1203</v>
      </c>
      <c r="B97" s="39" t="s">
        <v>1252</v>
      </c>
    </row>
    <row r="98" spans="1:2">
      <c r="A98" s="40" t="s">
        <v>918</v>
      </c>
      <c r="B98" s="40" t="s">
        <v>918</v>
      </c>
    </row>
    <row r="99" spans="1:2">
      <c r="A99" s="40" t="s">
        <v>919</v>
      </c>
      <c r="B99" s="40" t="s">
        <v>919</v>
      </c>
    </row>
    <row r="100" spans="1:2">
      <c r="A100" s="40" t="s">
        <v>920</v>
      </c>
      <c r="B100" s="40" t="s">
        <v>920</v>
      </c>
    </row>
    <row r="101" spans="1:2">
      <c r="A101" s="284" t="s">
        <v>1374</v>
      </c>
      <c r="B101" s="284" t="s">
        <v>1391</v>
      </c>
    </row>
    <row r="102" spans="1:2">
      <c r="A102" s="42" t="s">
        <v>921</v>
      </c>
      <c r="B102" s="42" t="s">
        <v>922</v>
      </c>
    </row>
    <row r="103" spans="1:2">
      <c r="A103" s="39" t="s">
        <v>1077</v>
      </c>
      <c r="B103" s="39" t="s">
        <v>1131</v>
      </c>
    </row>
    <row r="104" spans="1:2">
      <c r="A104" s="37" t="s">
        <v>923</v>
      </c>
      <c r="B104" s="37" t="s">
        <v>923</v>
      </c>
    </row>
    <row r="105" spans="1:2">
      <c r="A105" s="40" t="s">
        <v>924</v>
      </c>
      <c r="B105" s="40" t="s">
        <v>924</v>
      </c>
    </row>
    <row r="106" spans="1:2">
      <c r="A106" s="37" t="s">
        <v>206</v>
      </c>
      <c r="B106" s="37" t="s">
        <v>925</v>
      </c>
    </row>
    <row r="107" spans="1:2">
      <c r="A107" s="40" t="s">
        <v>926</v>
      </c>
      <c r="B107" s="40" t="s">
        <v>926</v>
      </c>
    </row>
    <row r="108" spans="1:2">
      <c r="A108" s="40" t="s">
        <v>927</v>
      </c>
      <c r="B108" s="40" t="s">
        <v>927</v>
      </c>
    </row>
    <row r="109" spans="1:2">
      <c r="A109" s="39" t="s">
        <v>109</v>
      </c>
      <c r="B109" s="39" t="s">
        <v>111</v>
      </c>
    </row>
    <row r="110" spans="1:2">
      <c r="A110" s="39" t="s">
        <v>1340</v>
      </c>
      <c r="B110" s="39" t="s">
        <v>1340</v>
      </c>
    </row>
    <row r="111" spans="1:2">
      <c r="A111" s="37" t="s">
        <v>928</v>
      </c>
      <c r="B111" s="39" t="s">
        <v>929</v>
      </c>
    </row>
    <row r="112" spans="1:2">
      <c r="A112" s="39" t="s">
        <v>101</v>
      </c>
      <c r="B112" s="39" t="s">
        <v>103</v>
      </c>
    </row>
    <row r="113" spans="1:2">
      <c r="A113" s="39" t="s">
        <v>1191</v>
      </c>
      <c r="B113" s="39" t="s">
        <v>1248</v>
      </c>
    </row>
    <row r="114" spans="1:2">
      <c r="A114" s="39" t="s">
        <v>93</v>
      </c>
      <c r="B114" s="39" t="s">
        <v>95</v>
      </c>
    </row>
    <row r="115" spans="1:2">
      <c r="A115" s="37" t="s">
        <v>930</v>
      </c>
      <c r="B115" s="37" t="s">
        <v>930</v>
      </c>
    </row>
    <row r="116" spans="1:2">
      <c r="A116" s="37" t="s">
        <v>931</v>
      </c>
      <c r="B116" s="39" t="s">
        <v>932</v>
      </c>
    </row>
    <row r="117" spans="1:2">
      <c r="A117" s="39" t="s">
        <v>73</v>
      </c>
      <c r="B117" s="39" t="s">
        <v>75</v>
      </c>
    </row>
    <row r="118" spans="1:2">
      <c r="A118" s="284" t="s">
        <v>1323</v>
      </c>
      <c r="B118" s="284" t="s">
        <v>1385</v>
      </c>
    </row>
    <row r="119" spans="1:2">
      <c r="A119" s="39" t="s">
        <v>933</v>
      </c>
      <c r="B119" s="39" t="s">
        <v>934</v>
      </c>
    </row>
    <row r="120" spans="1:2">
      <c r="A120" s="37" t="s">
        <v>935</v>
      </c>
      <c r="B120" s="39" t="s">
        <v>936</v>
      </c>
    </row>
    <row r="121" spans="1:2">
      <c r="A121" s="39" t="s">
        <v>1125</v>
      </c>
      <c r="B121" s="39" t="s">
        <v>1129</v>
      </c>
    </row>
    <row r="122" spans="1:2">
      <c r="A122" s="40" t="s">
        <v>937</v>
      </c>
      <c r="B122" s="40" t="s">
        <v>937</v>
      </c>
    </row>
    <row r="123" spans="1:2">
      <c r="A123" s="40" t="s">
        <v>938</v>
      </c>
      <c r="B123" s="40" t="s">
        <v>938</v>
      </c>
    </row>
    <row r="124" spans="1:2">
      <c r="A124" s="39" t="s">
        <v>939</v>
      </c>
      <c r="B124" s="39" t="s">
        <v>940</v>
      </c>
    </row>
    <row r="125" spans="1:2">
      <c r="A125" s="39" t="s">
        <v>1193</v>
      </c>
      <c r="B125" s="39" t="s">
        <v>1250</v>
      </c>
    </row>
    <row r="126" spans="1:2">
      <c r="A126" s="284" t="s">
        <v>1317</v>
      </c>
      <c r="B126" s="284" t="s">
        <v>1382</v>
      </c>
    </row>
    <row r="127" spans="1:2">
      <c r="A127" s="38" t="s">
        <v>116</v>
      </c>
      <c r="B127" s="38" t="s">
        <v>118</v>
      </c>
    </row>
    <row r="128" spans="1:2">
      <c r="A128" s="42" t="s">
        <v>22</v>
      </c>
      <c r="B128" s="42" t="s">
        <v>24</v>
      </c>
    </row>
    <row r="129" spans="1:2">
      <c r="A129" s="39" t="s">
        <v>1103</v>
      </c>
      <c r="B129" s="39" t="s">
        <v>1136</v>
      </c>
    </row>
    <row r="130" spans="1:2">
      <c r="A130" s="37" t="s">
        <v>941</v>
      </c>
      <c r="B130" s="39" t="s">
        <v>942</v>
      </c>
    </row>
    <row r="131" spans="1:2">
      <c r="A131" s="39" t="s">
        <v>943</v>
      </c>
      <c r="B131" s="39" t="s">
        <v>942</v>
      </c>
    </row>
    <row r="132" spans="1:2">
      <c r="A132" s="40" t="s">
        <v>944</v>
      </c>
      <c r="B132" s="40" t="s">
        <v>944</v>
      </c>
    </row>
    <row r="133" spans="1:2">
      <c r="A133" s="39" t="s">
        <v>212</v>
      </c>
      <c r="B133" s="39" t="s">
        <v>945</v>
      </c>
    </row>
    <row r="134" spans="1:2">
      <c r="A134" s="37" t="s">
        <v>946</v>
      </c>
      <c r="B134" s="37" t="s">
        <v>947</v>
      </c>
    </row>
    <row r="135" spans="1:2">
      <c r="A135" s="39" t="s">
        <v>1368</v>
      </c>
      <c r="B135" s="39" t="s">
        <v>1368</v>
      </c>
    </row>
    <row r="136" spans="1:2">
      <c r="A136" s="39" t="s">
        <v>1216</v>
      </c>
      <c r="B136" s="39" t="s">
        <v>1255</v>
      </c>
    </row>
    <row r="137" spans="1:2">
      <c r="A137" s="38" t="s">
        <v>948</v>
      </c>
      <c r="B137" s="38" t="s">
        <v>948</v>
      </c>
    </row>
    <row r="138" spans="1:2">
      <c r="A138" s="40" t="s">
        <v>949</v>
      </c>
      <c r="B138" s="40" t="s">
        <v>949</v>
      </c>
    </row>
    <row r="139" spans="1:2">
      <c r="A139" s="40" t="s">
        <v>950</v>
      </c>
      <c r="B139" s="40" t="s">
        <v>950</v>
      </c>
    </row>
    <row r="140" spans="1:2">
      <c r="A140" s="42" t="s">
        <v>951</v>
      </c>
      <c r="B140" s="42" t="s">
        <v>952</v>
      </c>
    </row>
    <row r="141" spans="1:2">
      <c r="A141" s="37" t="s">
        <v>953</v>
      </c>
      <c r="B141" s="37" t="s">
        <v>954</v>
      </c>
    </row>
    <row r="142" spans="1:2">
      <c r="A142" s="42" t="s">
        <v>955</v>
      </c>
      <c r="B142" s="42" t="s">
        <v>956</v>
      </c>
    </row>
    <row r="143" spans="1:2">
      <c r="A143" s="40" t="s">
        <v>957</v>
      </c>
      <c r="B143" s="40" t="s">
        <v>958</v>
      </c>
    </row>
    <row r="144" spans="1:2">
      <c r="A144" s="39" t="s">
        <v>959</v>
      </c>
      <c r="B144" s="39" t="s">
        <v>954</v>
      </c>
    </row>
    <row r="145" spans="1:2">
      <c r="A145" s="40" t="s">
        <v>960</v>
      </c>
      <c r="B145" s="40" t="s">
        <v>960</v>
      </c>
    </row>
    <row r="146" spans="1:2">
      <c r="A146" s="40" t="s">
        <v>961</v>
      </c>
      <c r="B146" s="40" t="s">
        <v>961</v>
      </c>
    </row>
    <row r="147" spans="1:2">
      <c r="A147" s="40" t="s">
        <v>962</v>
      </c>
      <c r="B147" s="40" t="s">
        <v>962</v>
      </c>
    </row>
    <row r="148" spans="1:2">
      <c r="A148" s="37" t="s">
        <v>963</v>
      </c>
      <c r="B148" s="37" t="s">
        <v>963</v>
      </c>
    </row>
    <row r="149" spans="1:2">
      <c r="A149" s="39" t="s">
        <v>138</v>
      </c>
      <c r="B149" s="39" t="s">
        <v>140</v>
      </c>
    </row>
    <row r="150" spans="1:2">
      <c r="A150" s="40" t="s">
        <v>964</v>
      </c>
      <c r="B150" s="40" t="s">
        <v>964</v>
      </c>
    </row>
    <row r="151" spans="1:2">
      <c r="A151" s="39" t="s">
        <v>126</v>
      </c>
      <c r="B151" s="39" t="s">
        <v>128</v>
      </c>
    </row>
    <row r="152" spans="1:2">
      <c r="A152" s="40" t="s">
        <v>965</v>
      </c>
      <c r="B152" s="40" t="s">
        <v>965</v>
      </c>
    </row>
    <row r="153" spans="1:2">
      <c r="A153" s="39" t="s">
        <v>1188</v>
      </c>
      <c r="B153" s="39" t="s">
        <v>1247</v>
      </c>
    </row>
    <row r="154" spans="1:2">
      <c r="A154" s="39" t="s">
        <v>1196</v>
      </c>
      <c r="B154" s="39" t="s">
        <v>1251</v>
      </c>
    </row>
    <row r="155" spans="1:2">
      <c r="A155" s="39" t="s">
        <v>120</v>
      </c>
      <c r="B155" s="39" t="s">
        <v>122</v>
      </c>
    </row>
    <row r="156" spans="1:2">
      <c r="A156" s="42" t="s">
        <v>966</v>
      </c>
      <c r="B156" s="42" t="s">
        <v>967</v>
      </c>
    </row>
    <row r="157" spans="1:2">
      <c r="A157" s="40" t="s">
        <v>968</v>
      </c>
      <c r="B157" s="40" t="s">
        <v>968</v>
      </c>
    </row>
    <row r="158" spans="1:2">
      <c r="A158" s="39" t="s">
        <v>1108</v>
      </c>
      <c r="B158" s="39" t="s">
        <v>1138</v>
      </c>
    </row>
    <row r="159" spans="1:2">
      <c r="A159" s="39" t="s">
        <v>969</v>
      </c>
      <c r="B159" s="39" t="s">
        <v>970</v>
      </c>
    </row>
    <row r="160" spans="1:2">
      <c r="A160" s="37" t="s">
        <v>58</v>
      </c>
      <c r="B160" s="37" t="s">
        <v>60</v>
      </c>
    </row>
    <row r="161" spans="1:2">
      <c r="A161" s="37" t="s">
        <v>971</v>
      </c>
      <c r="B161" s="37" t="s">
        <v>971</v>
      </c>
    </row>
    <row r="162" spans="1:2">
      <c r="A162" s="39" t="s">
        <v>1209</v>
      </c>
      <c r="B162" s="39" t="s">
        <v>1209</v>
      </c>
    </row>
    <row r="163" spans="1:2">
      <c r="A163" s="40" t="s">
        <v>38</v>
      </c>
      <c r="B163" s="40" t="s">
        <v>40</v>
      </c>
    </row>
    <row r="164" spans="1:2">
      <c r="A164" s="37" t="s">
        <v>972</v>
      </c>
      <c r="B164" s="37" t="s">
        <v>972</v>
      </c>
    </row>
    <row r="165" spans="1:2">
      <c r="A165" s="42" t="s">
        <v>973</v>
      </c>
      <c r="B165" s="42" t="s">
        <v>974</v>
      </c>
    </row>
    <row r="166" spans="1:2">
      <c r="A166" s="37" t="s">
        <v>975</v>
      </c>
      <c r="B166" s="37" t="s">
        <v>975</v>
      </c>
    </row>
    <row r="167" spans="1:2">
      <c r="A167" s="42" t="s">
        <v>976</v>
      </c>
      <c r="B167" s="42" t="s">
        <v>976</v>
      </c>
    </row>
    <row r="168" spans="1:2">
      <c r="A168" s="42" t="s">
        <v>977</v>
      </c>
      <c r="B168" s="42" t="s">
        <v>977</v>
      </c>
    </row>
    <row r="169" spans="1:2">
      <c r="A169" s="37" t="s">
        <v>977</v>
      </c>
      <c r="B169" s="37" t="s">
        <v>977</v>
      </c>
    </row>
    <row r="170" spans="1:2">
      <c r="A170" s="42" t="s">
        <v>978</v>
      </c>
      <c r="B170" s="42" t="s">
        <v>978</v>
      </c>
    </row>
    <row r="171" spans="1:2">
      <c r="A171" s="37" t="s">
        <v>978</v>
      </c>
      <c r="B171" s="37" t="s">
        <v>978</v>
      </c>
    </row>
    <row r="172" spans="1:2">
      <c r="A172" s="39" t="s">
        <v>979</v>
      </c>
      <c r="B172" s="39" t="s">
        <v>980</v>
      </c>
    </row>
    <row r="173" spans="1:2">
      <c r="A173" s="37" t="s">
        <v>981</v>
      </c>
      <c r="B173" s="37" t="s">
        <v>981</v>
      </c>
    </row>
    <row r="174" spans="1:2">
      <c r="A174" s="37" t="s">
        <v>79</v>
      </c>
      <c r="B174" s="39" t="s">
        <v>81</v>
      </c>
    </row>
    <row r="175" spans="1:2">
      <c r="A175" s="37" t="s">
        <v>982</v>
      </c>
      <c r="B175" s="37" t="s">
        <v>982</v>
      </c>
    </row>
    <row r="176" spans="1:2">
      <c r="A176" s="40" t="s">
        <v>983</v>
      </c>
      <c r="B176" s="40" t="s">
        <v>983</v>
      </c>
    </row>
    <row r="177" spans="1:2">
      <c r="A177" s="40" t="s">
        <v>984</v>
      </c>
      <c r="B177" s="40" t="s">
        <v>985</v>
      </c>
    </row>
    <row r="178" spans="1:2">
      <c r="A178" s="40" t="s">
        <v>986</v>
      </c>
      <c r="B178" s="40" t="s">
        <v>986</v>
      </c>
    </row>
    <row r="179" spans="1:2">
      <c r="A179" s="40" t="s">
        <v>987</v>
      </c>
      <c r="B179" s="40" t="s">
        <v>987</v>
      </c>
    </row>
    <row r="180" spans="1:2">
      <c r="A180" s="37" t="s">
        <v>987</v>
      </c>
      <c r="B180" s="37" t="s">
        <v>987</v>
      </c>
    </row>
    <row r="181" spans="1:2">
      <c r="A181" s="42" t="s">
        <v>83</v>
      </c>
      <c r="B181" s="42" t="s">
        <v>85</v>
      </c>
    </row>
    <row r="182" spans="1:2">
      <c r="A182" s="40" t="s">
        <v>988</v>
      </c>
      <c r="B182" s="40" t="s">
        <v>989</v>
      </c>
    </row>
    <row r="183" spans="1:2">
      <c r="A183" s="39" t="s">
        <v>990</v>
      </c>
      <c r="B183" s="39" t="s">
        <v>991</v>
      </c>
    </row>
    <row r="184" spans="1:2">
      <c r="A184" s="39" t="s">
        <v>1083</v>
      </c>
      <c r="B184" s="39" t="s">
        <v>1083</v>
      </c>
    </row>
    <row r="185" spans="1:2">
      <c r="A185" s="39" t="s">
        <v>1215</v>
      </c>
      <c r="B185" s="39" t="s">
        <v>1254</v>
      </c>
    </row>
    <row r="186" spans="1:2">
      <c r="A186" s="37" t="s">
        <v>992</v>
      </c>
      <c r="B186" s="37" t="s">
        <v>992</v>
      </c>
    </row>
    <row r="187" spans="1:2">
      <c r="A187" s="38" t="s">
        <v>993</v>
      </c>
      <c r="B187" s="38" t="s">
        <v>994</v>
      </c>
    </row>
    <row r="188" spans="1:2">
      <c r="A188" s="39" t="s">
        <v>995</v>
      </c>
      <c r="B188" s="39" t="s">
        <v>996</v>
      </c>
    </row>
    <row r="189" spans="1:2">
      <c r="A189" s="39" t="s">
        <v>1337</v>
      </c>
      <c r="B189" s="39" t="s">
        <v>1337</v>
      </c>
    </row>
    <row r="190" spans="1:2">
      <c r="A190" s="39" t="s">
        <v>1081</v>
      </c>
      <c r="B190" s="39" t="s">
        <v>1132</v>
      </c>
    </row>
    <row r="191" spans="1:2">
      <c r="A191" s="30" t="s">
        <v>30</v>
      </c>
      <c r="B191" s="30" t="s">
        <v>32</v>
      </c>
    </row>
    <row r="192" spans="1:2">
      <c r="A192" s="39" t="s">
        <v>997</v>
      </c>
      <c r="B192" s="39" t="s">
        <v>998</v>
      </c>
    </row>
    <row r="193" spans="1:2">
      <c r="A193" s="37" t="s">
        <v>997</v>
      </c>
      <c r="B193" s="37" t="s">
        <v>997</v>
      </c>
    </row>
    <row r="194" spans="1:2">
      <c r="A194" s="40" t="s">
        <v>999</v>
      </c>
      <c r="B194" s="40" t="s">
        <v>999</v>
      </c>
    </row>
    <row r="195" spans="1:2">
      <c r="A195" s="30" t="s">
        <v>1000</v>
      </c>
      <c r="B195" s="30" t="s">
        <v>1001</v>
      </c>
    </row>
    <row r="196" spans="1:2">
      <c r="A196" s="30" t="s">
        <v>113</v>
      </c>
      <c r="B196" s="30" t="s">
        <v>113</v>
      </c>
    </row>
    <row r="197" spans="1:2">
      <c r="A197" s="39" t="s">
        <v>1110</v>
      </c>
      <c r="B197" s="39" t="s">
        <v>1139</v>
      </c>
    </row>
    <row r="198" spans="1:2">
      <c r="A198" s="38" t="s">
        <v>1002</v>
      </c>
      <c r="B198" s="38" t="s">
        <v>1003</v>
      </c>
    </row>
    <row r="199" spans="1:2">
      <c r="A199" s="39" t="s">
        <v>1004</v>
      </c>
      <c r="B199" s="39" t="s">
        <v>1005</v>
      </c>
    </row>
    <row r="200" spans="1:2">
      <c r="A200" s="39" t="s">
        <v>1310</v>
      </c>
      <c r="B200" s="39" t="s">
        <v>1378</v>
      </c>
    </row>
    <row r="201" spans="1:2">
      <c r="A201" s="37" t="s">
        <v>1006</v>
      </c>
      <c r="B201" s="37" t="s">
        <v>1006</v>
      </c>
    </row>
    <row r="202" spans="1:2">
      <c r="A202" s="39" t="s">
        <v>1007</v>
      </c>
      <c r="B202" s="39" t="s">
        <v>1008</v>
      </c>
    </row>
    <row r="203" spans="1:2">
      <c r="A203" s="39" t="s">
        <v>1355</v>
      </c>
      <c r="B203" s="39" t="s">
        <v>1355</v>
      </c>
    </row>
    <row r="204" spans="1:2">
      <c r="A204" s="284" t="s">
        <v>1341</v>
      </c>
      <c r="B204" s="284" t="s">
        <v>1386</v>
      </c>
    </row>
    <row r="205" spans="1:2">
      <c r="A205" s="284" t="s">
        <v>1319</v>
      </c>
      <c r="B205" s="284" t="s">
        <v>1383</v>
      </c>
    </row>
    <row r="206" spans="1:2">
      <c r="A206" s="38" t="s">
        <v>1009</v>
      </c>
      <c r="B206" s="38" t="s">
        <v>1009</v>
      </c>
    </row>
    <row r="207" spans="1:2">
      <c r="A207" s="39" t="s">
        <v>1219</v>
      </c>
      <c r="B207" s="39" t="s">
        <v>1249</v>
      </c>
    </row>
    <row r="208" spans="1:2">
      <c r="A208" s="39" t="s">
        <v>1010</v>
      </c>
      <c r="B208" s="39" t="s">
        <v>1011</v>
      </c>
    </row>
    <row r="209" spans="1:2">
      <c r="A209" s="37" t="s">
        <v>1010</v>
      </c>
      <c r="B209" s="37" t="s">
        <v>1011</v>
      </c>
    </row>
    <row r="210" spans="1:2">
      <c r="A210" s="40" t="s">
        <v>1012</v>
      </c>
      <c r="B210" s="40" t="s">
        <v>1012</v>
      </c>
    </row>
    <row r="211" spans="1:2">
      <c r="A211" s="37" t="s">
        <v>1013</v>
      </c>
      <c r="B211" s="37" t="s">
        <v>1014</v>
      </c>
    </row>
    <row r="212" spans="1:2">
      <c r="A212" s="37" t="s">
        <v>1013</v>
      </c>
      <c r="B212" s="37" t="s">
        <v>1013</v>
      </c>
    </row>
    <row r="213" spans="1:2">
      <c r="A213" s="39" t="s">
        <v>1061</v>
      </c>
      <c r="B213" s="39" t="s">
        <v>1127</v>
      </c>
    </row>
    <row r="214" spans="1:2">
      <c r="A214" s="37" t="s">
        <v>1015</v>
      </c>
      <c r="B214" s="37" t="s">
        <v>1015</v>
      </c>
    </row>
    <row r="215" spans="1:2">
      <c r="A215" s="39" t="s">
        <v>34</v>
      </c>
      <c r="B215" s="39" t="s">
        <v>36</v>
      </c>
    </row>
    <row r="216" spans="1:2">
      <c r="A216" s="42" t="s">
        <v>1016</v>
      </c>
      <c r="B216" s="42" t="s">
        <v>1017</v>
      </c>
    </row>
    <row r="217" spans="1:2">
      <c r="A217" s="30" t="s">
        <v>1018</v>
      </c>
      <c r="B217" s="30" t="s">
        <v>1019</v>
      </c>
    </row>
    <row r="218" spans="1:2">
      <c r="A218" s="30" t="s">
        <v>142</v>
      </c>
      <c r="B218" s="30" t="s">
        <v>144</v>
      </c>
    </row>
    <row r="219" spans="1:2">
      <c r="A219" s="39" t="s">
        <v>1095</v>
      </c>
      <c r="B219" s="39" t="s">
        <v>1134</v>
      </c>
    </row>
    <row r="220" spans="1:2" ht="15">
      <c r="A220" s="257" t="s">
        <v>1277</v>
      </c>
      <c r="B220" s="257" t="s">
        <v>1021</v>
      </c>
    </row>
    <row r="221" spans="1:2">
      <c r="A221" s="284" t="s">
        <v>1321</v>
      </c>
      <c r="B221" s="284" t="s">
        <v>1384</v>
      </c>
    </row>
    <row r="222" spans="1:2">
      <c r="A222" s="38" t="s">
        <v>1020</v>
      </c>
      <c r="B222" s="38" t="s">
        <v>1021</v>
      </c>
    </row>
    <row r="223" spans="1:2">
      <c r="A223" s="39" t="s">
        <v>1117</v>
      </c>
      <c r="B223" s="39" t="s">
        <v>1140</v>
      </c>
    </row>
    <row r="224" spans="1:2">
      <c r="A224" s="39" t="s">
        <v>1357</v>
      </c>
      <c r="B224" s="39" t="s">
        <v>1357</v>
      </c>
    </row>
    <row r="225" spans="1:2">
      <c r="A225" s="39" t="s">
        <v>1346</v>
      </c>
      <c r="B225" s="39" t="s">
        <v>1346</v>
      </c>
    </row>
    <row r="226" spans="1:2">
      <c r="A226" s="38" t="s">
        <v>1022</v>
      </c>
      <c r="B226" s="38" t="s">
        <v>1023</v>
      </c>
    </row>
    <row r="227" spans="1:2">
      <c r="A227" s="39" t="s">
        <v>1024</v>
      </c>
      <c r="B227" s="39" t="s">
        <v>1025</v>
      </c>
    </row>
    <row r="228" spans="1:2">
      <c r="A228" s="39" t="s">
        <v>42</v>
      </c>
      <c r="B228" s="39" t="s">
        <v>44</v>
      </c>
    </row>
    <row r="229" spans="1:2">
      <c r="A229" s="40" t="s">
        <v>1026</v>
      </c>
      <c r="B229" s="40" t="s">
        <v>1026</v>
      </c>
    </row>
    <row r="230" spans="1:2">
      <c r="A230" s="39" t="s">
        <v>134</v>
      </c>
      <c r="B230" s="39" t="s">
        <v>136</v>
      </c>
    </row>
    <row r="231" spans="1:2">
      <c r="A231" s="39" t="s">
        <v>1090</v>
      </c>
      <c r="B231" s="39" t="s">
        <v>1090</v>
      </c>
    </row>
    <row r="232" spans="1:2">
      <c r="A232" s="39" t="s">
        <v>1100</v>
      </c>
      <c r="B232" s="39" t="s">
        <v>1135</v>
      </c>
    </row>
    <row r="233" spans="1:2">
      <c r="A233" s="39" t="s">
        <v>1107</v>
      </c>
      <c r="B233" s="39" t="s">
        <v>1137</v>
      </c>
    </row>
    <row r="234" spans="1:2">
      <c r="A234" s="42" t="s">
        <v>201</v>
      </c>
      <c r="B234" s="42" t="s">
        <v>1027</v>
      </c>
    </row>
    <row r="235" spans="1:2">
      <c r="A235" s="37" t="s">
        <v>1028</v>
      </c>
      <c r="B235" s="37" t="s">
        <v>1028</v>
      </c>
    </row>
    <row r="236" spans="1:2">
      <c r="A236" s="30" t="s">
        <v>64</v>
      </c>
      <c r="B236" s="30" t="s">
        <v>64</v>
      </c>
    </row>
    <row r="237" spans="1:2">
      <c r="A237" s="38" t="s">
        <v>1029</v>
      </c>
      <c r="B237" s="38" t="s">
        <v>1029</v>
      </c>
    </row>
    <row r="238" spans="1:2">
      <c r="A238" s="42" t="s">
        <v>1030</v>
      </c>
      <c r="B238" s="42" t="s">
        <v>1031</v>
      </c>
    </row>
    <row r="239" spans="1:2">
      <c r="A239" s="39" t="s">
        <v>1072</v>
      </c>
      <c r="B239" s="39" t="s">
        <v>1130</v>
      </c>
    </row>
    <row r="240" spans="1:2">
      <c r="A240" s="39" t="s">
        <v>1342</v>
      </c>
      <c r="B240" s="39" t="s">
        <v>1342</v>
      </c>
    </row>
    <row r="241" spans="1:2">
      <c r="A241" s="39" t="s">
        <v>204</v>
      </c>
      <c r="B241" s="39" t="s">
        <v>1032</v>
      </c>
    </row>
    <row r="242" spans="1:2">
      <c r="A242" s="39" t="s">
        <v>1033</v>
      </c>
      <c r="B242" s="39" t="s">
        <v>1034</v>
      </c>
    </row>
    <row r="243" spans="1:2">
      <c r="A243" s="39" t="s">
        <v>1307</v>
      </c>
      <c r="B243" s="39" t="s">
        <v>1392</v>
      </c>
    </row>
  </sheetData>
  <phoneticPr fontId="0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507"/>
  <sheetViews>
    <sheetView workbookViewId="0"/>
  </sheetViews>
  <sheetFormatPr defaultRowHeight="12.75"/>
  <cols>
    <col min="1" max="2" width="14.28515625" style="39" bestFit="1" customWidth="1"/>
    <col min="3" max="16384" width="9.140625" style="37"/>
  </cols>
  <sheetData>
    <row r="1" spans="1:2">
      <c r="A1" s="39" t="s">
        <v>213</v>
      </c>
      <c r="B1" s="39" t="s">
        <v>214</v>
      </c>
    </row>
    <row r="2" spans="1:2">
      <c r="A2" s="39" t="s">
        <v>181</v>
      </c>
      <c r="B2" s="39" t="s">
        <v>182</v>
      </c>
    </row>
    <row r="3" spans="1:2">
      <c r="A3" s="38" t="s">
        <v>215</v>
      </c>
      <c r="B3" s="38" t="s">
        <v>215</v>
      </c>
    </row>
    <row r="4" spans="1:2">
      <c r="A4" s="37" t="s">
        <v>216</v>
      </c>
      <c r="B4" s="37" t="s">
        <v>216</v>
      </c>
    </row>
    <row r="5" spans="1:2">
      <c r="A5" s="37" t="s">
        <v>217</v>
      </c>
      <c r="B5" s="37" t="s">
        <v>218</v>
      </c>
    </row>
    <row r="6" spans="1:2">
      <c r="A6" s="40" t="s">
        <v>219</v>
      </c>
      <c r="B6" s="40" t="s">
        <v>219</v>
      </c>
    </row>
    <row r="7" spans="1:2">
      <c r="A7" s="41" t="s">
        <v>220</v>
      </c>
      <c r="B7" s="41" t="s">
        <v>221</v>
      </c>
    </row>
    <row r="8" spans="1:2">
      <c r="A8" s="37" t="s">
        <v>222</v>
      </c>
      <c r="B8" s="37" t="s">
        <v>223</v>
      </c>
    </row>
    <row r="9" spans="1:2">
      <c r="A9" s="39" t="s">
        <v>224</v>
      </c>
      <c r="B9" s="39" t="s">
        <v>225</v>
      </c>
    </row>
    <row r="10" spans="1:2">
      <c r="A10" s="39" t="s">
        <v>226</v>
      </c>
      <c r="B10" s="39" t="s">
        <v>227</v>
      </c>
    </row>
    <row r="11" spans="1:2">
      <c r="A11" s="37" t="s">
        <v>228</v>
      </c>
      <c r="B11" s="37" t="s">
        <v>229</v>
      </c>
    </row>
    <row r="12" spans="1:2">
      <c r="A12" s="42" t="s">
        <v>1089</v>
      </c>
      <c r="B12" s="42" t="s">
        <v>1089</v>
      </c>
    </row>
    <row r="13" spans="1:2">
      <c r="A13" s="40" t="s">
        <v>1067</v>
      </c>
      <c r="B13" s="40" t="s">
        <v>1148</v>
      </c>
    </row>
    <row r="14" spans="1:2">
      <c r="A14" s="42" t="s">
        <v>1067</v>
      </c>
      <c r="B14" s="42" t="s">
        <v>1148</v>
      </c>
    </row>
    <row r="15" spans="1:2">
      <c r="A15" s="38" t="s">
        <v>230</v>
      </c>
      <c r="B15" s="38" t="s">
        <v>231</v>
      </c>
    </row>
    <row r="16" spans="1:2">
      <c r="A16" s="42" t="s">
        <v>1124</v>
      </c>
      <c r="B16" s="42" t="s">
        <v>1182</v>
      </c>
    </row>
    <row r="17" spans="1:2">
      <c r="A17" s="39" t="s">
        <v>1204</v>
      </c>
      <c r="B17" s="39" t="s">
        <v>1236</v>
      </c>
    </row>
    <row r="18" spans="1:2">
      <c r="A18" s="38" t="s">
        <v>232</v>
      </c>
      <c r="B18" s="38" t="s">
        <v>233</v>
      </c>
    </row>
    <row r="19" spans="1:2">
      <c r="A19" s="38" t="s">
        <v>234</v>
      </c>
      <c r="B19" s="38" t="s">
        <v>235</v>
      </c>
    </row>
    <row r="20" spans="1:2">
      <c r="A20" s="28" t="s">
        <v>94</v>
      </c>
      <c r="B20" s="28" t="s">
        <v>96</v>
      </c>
    </row>
    <row r="21" spans="1:2">
      <c r="A21" s="42" t="s">
        <v>236</v>
      </c>
      <c r="B21" s="42" t="s">
        <v>237</v>
      </c>
    </row>
    <row r="22" spans="1:2">
      <c r="A22" s="42" t="s">
        <v>238</v>
      </c>
      <c r="B22" s="42" t="s">
        <v>239</v>
      </c>
    </row>
    <row r="23" spans="1:2">
      <c r="A23" s="37" t="s">
        <v>240</v>
      </c>
      <c r="B23" s="37" t="s">
        <v>241</v>
      </c>
    </row>
    <row r="24" spans="1:2">
      <c r="A24" s="40" t="s">
        <v>242</v>
      </c>
      <c r="B24" s="40" t="s">
        <v>242</v>
      </c>
    </row>
    <row r="25" spans="1:2">
      <c r="A25" s="39" t="s">
        <v>1212</v>
      </c>
      <c r="B25" s="39" t="s">
        <v>1242</v>
      </c>
    </row>
    <row r="26" spans="1:2">
      <c r="A26" s="42" t="s">
        <v>243</v>
      </c>
      <c r="B26" s="42" t="s">
        <v>244</v>
      </c>
    </row>
    <row r="27" spans="1:2">
      <c r="A27" s="38" t="s">
        <v>245</v>
      </c>
      <c r="B27" s="38" t="s">
        <v>246</v>
      </c>
    </row>
    <row r="28" spans="1:2">
      <c r="A28" s="38" t="s">
        <v>247</v>
      </c>
      <c r="B28" s="38" t="s">
        <v>248</v>
      </c>
    </row>
    <row r="29" spans="1:2">
      <c r="A29" s="37" t="s">
        <v>249</v>
      </c>
      <c r="B29" s="37" t="s">
        <v>250</v>
      </c>
    </row>
    <row r="30" spans="1:2">
      <c r="A30" s="37" t="s">
        <v>251</v>
      </c>
      <c r="B30" s="37" t="s">
        <v>252</v>
      </c>
    </row>
    <row r="31" spans="1:2">
      <c r="A31" s="40" t="s">
        <v>1073</v>
      </c>
      <c r="B31" s="40" t="s">
        <v>1073</v>
      </c>
    </row>
    <row r="32" spans="1:2">
      <c r="A32" s="38" t="s">
        <v>253</v>
      </c>
      <c r="B32" s="38" t="s">
        <v>254</v>
      </c>
    </row>
    <row r="33" spans="1:2">
      <c r="A33" s="42" t="s">
        <v>1091</v>
      </c>
      <c r="B33" s="42" t="s">
        <v>1159</v>
      </c>
    </row>
    <row r="34" spans="1:2">
      <c r="A34" s="40" t="s">
        <v>255</v>
      </c>
      <c r="B34" s="40" t="s">
        <v>256</v>
      </c>
    </row>
    <row r="35" spans="1:2">
      <c r="A35" s="42" t="s">
        <v>1121</v>
      </c>
      <c r="B35" s="42" t="s">
        <v>1179</v>
      </c>
    </row>
    <row r="36" spans="1:2">
      <c r="A36" s="39" t="s">
        <v>121</v>
      </c>
      <c r="B36" s="39" t="s">
        <v>123</v>
      </c>
    </row>
    <row r="37" spans="1:2">
      <c r="A37" s="42" t="s">
        <v>257</v>
      </c>
      <c r="B37" s="42" t="s">
        <v>258</v>
      </c>
    </row>
    <row r="38" spans="1:2">
      <c r="A38" s="41" t="s">
        <v>259</v>
      </c>
      <c r="B38" s="41" t="s">
        <v>260</v>
      </c>
    </row>
    <row r="39" spans="1:2">
      <c r="A39" s="42" t="s">
        <v>1088</v>
      </c>
      <c r="B39" s="42" t="s">
        <v>1158</v>
      </c>
    </row>
    <row r="40" spans="1:2">
      <c r="A40" s="28" t="s">
        <v>84</v>
      </c>
      <c r="B40" s="28" t="s">
        <v>86</v>
      </c>
    </row>
    <row r="41" spans="1:2">
      <c r="A41" s="28" t="s">
        <v>43</v>
      </c>
      <c r="B41" s="28" t="s">
        <v>45</v>
      </c>
    </row>
    <row r="42" spans="1:2">
      <c r="A42" s="37" t="s">
        <v>261</v>
      </c>
      <c r="B42" s="37" t="s">
        <v>262</v>
      </c>
    </row>
    <row r="43" spans="1:2">
      <c r="A43" s="38" t="s">
        <v>263</v>
      </c>
      <c r="B43" s="38" t="s">
        <v>264</v>
      </c>
    </row>
    <row r="44" spans="1:2">
      <c r="A44" s="39" t="s">
        <v>265</v>
      </c>
      <c r="B44" s="39" t="s">
        <v>266</v>
      </c>
    </row>
    <row r="45" spans="1:2">
      <c r="A45" s="39" t="s">
        <v>267</v>
      </c>
      <c r="B45" s="39" t="s">
        <v>268</v>
      </c>
    </row>
    <row r="46" spans="1:2">
      <c r="A46" s="38" t="s">
        <v>269</v>
      </c>
      <c r="B46" s="38" t="s">
        <v>269</v>
      </c>
    </row>
    <row r="47" spans="1:2">
      <c r="A47" s="42" t="s">
        <v>270</v>
      </c>
      <c r="B47" s="42" t="s">
        <v>271</v>
      </c>
    </row>
    <row r="48" spans="1:2">
      <c r="A48" s="40" t="s">
        <v>272</v>
      </c>
      <c r="B48" s="40" t="s">
        <v>272</v>
      </c>
    </row>
    <row r="49" spans="1:2">
      <c r="A49" s="38" t="s">
        <v>273</v>
      </c>
      <c r="B49" s="38" t="s">
        <v>273</v>
      </c>
    </row>
    <row r="50" spans="1:2">
      <c r="A50" s="40" t="s">
        <v>274</v>
      </c>
      <c r="B50" s="40" t="s">
        <v>274</v>
      </c>
    </row>
    <row r="51" spans="1:2">
      <c r="A51" s="42" t="s">
        <v>275</v>
      </c>
      <c r="B51" s="42" t="s">
        <v>276</v>
      </c>
    </row>
    <row r="52" spans="1:2">
      <c r="A52" s="39" t="s">
        <v>1207</v>
      </c>
      <c r="B52" s="39" t="s">
        <v>1238</v>
      </c>
    </row>
    <row r="53" spans="1:2">
      <c r="A53" s="38" t="s">
        <v>277</v>
      </c>
      <c r="B53" s="38" t="s">
        <v>278</v>
      </c>
    </row>
    <row r="54" spans="1:2">
      <c r="A54" s="39" t="s">
        <v>279</v>
      </c>
      <c r="B54" s="39" t="s">
        <v>280</v>
      </c>
    </row>
    <row r="55" spans="1:2">
      <c r="A55" s="39" t="s">
        <v>281</v>
      </c>
      <c r="B55" s="39" t="s">
        <v>282</v>
      </c>
    </row>
    <row r="56" spans="1:2">
      <c r="A56" s="38" t="s">
        <v>283</v>
      </c>
      <c r="B56" s="38" t="s">
        <v>284</v>
      </c>
    </row>
    <row r="57" spans="1:2" ht="15">
      <c r="A57" s="256" t="s">
        <v>1272</v>
      </c>
      <c r="B57" s="256" t="s">
        <v>1287</v>
      </c>
    </row>
    <row r="58" spans="1:2">
      <c r="A58" s="42" t="s">
        <v>285</v>
      </c>
      <c r="B58" s="42" t="s">
        <v>286</v>
      </c>
    </row>
    <row r="59" spans="1:2">
      <c r="A59" s="37" t="s">
        <v>287</v>
      </c>
      <c r="B59" s="37" t="s">
        <v>287</v>
      </c>
    </row>
    <row r="60" spans="1:2">
      <c r="A60" s="42" t="s">
        <v>1101</v>
      </c>
      <c r="B60" s="42" t="s">
        <v>1164</v>
      </c>
    </row>
    <row r="61" spans="1:2">
      <c r="A61" s="40" t="s">
        <v>1068</v>
      </c>
      <c r="B61" s="40" t="s">
        <v>1068</v>
      </c>
    </row>
    <row r="62" spans="1:2">
      <c r="A62" s="42" t="s">
        <v>1120</v>
      </c>
      <c r="B62" s="42" t="s">
        <v>1178</v>
      </c>
    </row>
    <row r="63" spans="1:2">
      <c r="A63" s="38" t="s">
        <v>288</v>
      </c>
      <c r="B63" s="38" t="s">
        <v>289</v>
      </c>
    </row>
    <row r="64" spans="1:2">
      <c r="A64" s="37" t="s">
        <v>290</v>
      </c>
      <c r="B64" s="37" t="s">
        <v>291</v>
      </c>
    </row>
    <row r="65" spans="1:2">
      <c r="A65" s="37" t="s">
        <v>292</v>
      </c>
      <c r="B65" s="37" t="s">
        <v>292</v>
      </c>
    </row>
    <row r="66" spans="1:2">
      <c r="A66" s="41" t="s">
        <v>293</v>
      </c>
      <c r="B66" s="41" t="s">
        <v>294</v>
      </c>
    </row>
    <row r="67" spans="1:2">
      <c r="A67" s="38" t="s">
        <v>295</v>
      </c>
      <c r="B67" s="38" t="s">
        <v>296</v>
      </c>
    </row>
    <row r="68" spans="1:2">
      <c r="A68" s="37" t="s">
        <v>177</v>
      </c>
      <c r="B68" s="37" t="s">
        <v>178</v>
      </c>
    </row>
    <row r="69" spans="1:2">
      <c r="A69" s="39" t="s">
        <v>297</v>
      </c>
      <c r="B69" s="39" t="s">
        <v>298</v>
      </c>
    </row>
    <row r="70" spans="1:2">
      <c r="A70" s="38" t="s">
        <v>299</v>
      </c>
      <c r="B70" s="38" t="s">
        <v>299</v>
      </c>
    </row>
    <row r="71" spans="1:2">
      <c r="A71" s="42" t="s">
        <v>300</v>
      </c>
      <c r="B71" s="42" t="s">
        <v>301</v>
      </c>
    </row>
    <row r="72" spans="1:2">
      <c r="A72" s="40" t="s">
        <v>1062</v>
      </c>
      <c r="B72" s="40" t="s">
        <v>1144</v>
      </c>
    </row>
    <row r="73" spans="1:2">
      <c r="A73" s="38" t="s">
        <v>302</v>
      </c>
      <c r="B73" s="38" t="s">
        <v>303</v>
      </c>
    </row>
    <row r="74" spans="1:2">
      <c r="A74" s="40" t="s">
        <v>304</v>
      </c>
      <c r="B74" s="40" t="s">
        <v>304</v>
      </c>
    </row>
    <row r="75" spans="1:2">
      <c r="A75" s="28" t="s">
        <v>189</v>
      </c>
      <c r="B75" s="28" t="s">
        <v>190</v>
      </c>
    </row>
    <row r="76" spans="1:2">
      <c r="A76" s="39" t="s">
        <v>305</v>
      </c>
      <c r="B76" s="39" t="s">
        <v>306</v>
      </c>
    </row>
    <row r="77" spans="1:2">
      <c r="A77" s="28" t="s">
        <v>80</v>
      </c>
      <c r="B77" s="28" t="s">
        <v>82</v>
      </c>
    </row>
    <row r="78" spans="1:2">
      <c r="A78" s="39" t="s">
        <v>307</v>
      </c>
      <c r="B78" s="39" t="s">
        <v>308</v>
      </c>
    </row>
    <row r="79" spans="1:2">
      <c r="A79" s="28" t="s">
        <v>146</v>
      </c>
      <c r="B79" s="28" t="s">
        <v>147</v>
      </c>
    </row>
    <row r="80" spans="1:2">
      <c r="A80" s="42" t="s">
        <v>1123</v>
      </c>
      <c r="B80" s="42" t="s">
        <v>1181</v>
      </c>
    </row>
    <row r="81" spans="1:2">
      <c r="A81" s="38" t="s">
        <v>309</v>
      </c>
      <c r="B81" s="38" t="s">
        <v>310</v>
      </c>
    </row>
    <row r="82" spans="1:2">
      <c r="A82" s="37" t="s">
        <v>311</v>
      </c>
      <c r="B82" s="37" t="s">
        <v>312</v>
      </c>
    </row>
    <row r="83" spans="1:2" ht="15">
      <c r="A83" s="256" t="s">
        <v>1274</v>
      </c>
      <c r="B83" s="256" t="s">
        <v>1289</v>
      </c>
    </row>
    <row r="84" spans="1:2">
      <c r="A84" s="28" t="s">
        <v>51</v>
      </c>
      <c r="B84" s="28" t="s">
        <v>53</v>
      </c>
    </row>
    <row r="85" spans="1:2">
      <c r="A85" s="37" t="s">
        <v>313</v>
      </c>
      <c r="B85" s="37" t="s">
        <v>314</v>
      </c>
    </row>
    <row r="86" spans="1:2">
      <c r="A86" s="37" t="s">
        <v>315</v>
      </c>
      <c r="B86" s="37" t="s">
        <v>315</v>
      </c>
    </row>
    <row r="87" spans="1:2">
      <c r="A87" s="39" t="s">
        <v>316</v>
      </c>
      <c r="B87" s="39" t="s">
        <v>317</v>
      </c>
    </row>
    <row r="88" spans="1:2">
      <c r="A88" s="39" t="s">
        <v>318</v>
      </c>
      <c r="B88" s="39" t="s">
        <v>319</v>
      </c>
    </row>
    <row r="89" spans="1:2">
      <c r="A89" s="37" t="s">
        <v>187</v>
      </c>
      <c r="B89" s="37" t="s">
        <v>188</v>
      </c>
    </row>
    <row r="90" spans="1:2">
      <c r="A90" s="38" t="s">
        <v>320</v>
      </c>
      <c r="B90" s="38" t="s">
        <v>320</v>
      </c>
    </row>
    <row r="91" spans="1:2">
      <c r="A91" s="28" t="s">
        <v>158</v>
      </c>
      <c r="B91" s="28" t="s">
        <v>159</v>
      </c>
    </row>
    <row r="92" spans="1:2">
      <c r="A92" s="38" t="s">
        <v>321</v>
      </c>
      <c r="B92" s="38" t="s">
        <v>321</v>
      </c>
    </row>
    <row r="93" spans="1:2">
      <c r="A93" s="38" t="s">
        <v>322</v>
      </c>
      <c r="B93" s="38" t="s">
        <v>322</v>
      </c>
    </row>
    <row r="94" spans="1:2">
      <c r="A94" s="37" t="s">
        <v>323</v>
      </c>
      <c r="B94" s="37" t="s">
        <v>324</v>
      </c>
    </row>
    <row r="95" spans="1:2">
      <c r="A95" s="38" t="s">
        <v>325</v>
      </c>
      <c r="B95" s="38" t="s">
        <v>325</v>
      </c>
    </row>
    <row r="96" spans="1:2">
      <c r="A96" s="37" t="s">
        <v>326</v>
      </c>
      <c r="B96" s="37" t="s">
        <v>326</v>
      </c>
    </row>
    <row r="97" spans="1:2">
      <c r="A97" s="40" t="s">
        <v>327</v>
      </c>
      <c r="B97" s="40" t="s">
        <v>327</v>
      </c>
    </row>
    <row r="98" spans="1:2">
      <c r="A98" s="40" t="s">
        <v>328</v>
      </c>
      <c r="B98" s="40" t="s">
        <v>328</v>
      </c>
    </row>
    <row r="99" spans="1:2">
      <c r="A99" s="37" t="s">
        <v>329</v>
      </c>
      <c r="B99" s="37" t="s">
        <v>330</v>
      </c>
    </row>
    <row r="100" spans="1:2">
      <c r="A100" s="38" t="s">
        <v>331</v>
      </c>
      <c r="B100" s="38" t="s">
        <v>331</v>
      </c>
    </row>
    <row r="101" spans="1:2">
      <c r="A101" s="38" t="s">
        <v>332</v>
      </c>
      <c r="B101" s="38" t="s">
        <v>333</v>
      </c>
    </row>
    <row r="102" spans="1:2">
      <c r="A102" s="42" t="s">
        <v>1087</v>
      </c>
      <c r="B102" s="42" t="s">
        <v>1157</v>
      </c>
    </row>
    <row r="103" spans="1:2">
      <c r="A103" s="38" t="s">
        <v>334</v>
      </c>
      <c r="B103" s="38" t="s">
        <v>334</v>
      </c>
    </row>
    <row r="104" spans="1:2">
      <c r="A104" s="38" t="s">
        <v>335</v>
      </c>
      <c r="B104" s="38" t="s">
        <v>336</v>
      </c>
    </row>
    <row r="105" spans="1:2">
      <c r="A105" s="39" t="s">
        <v>1201</v>
      </c>
      <c r="B105" s="39" t="s">
        <v>1234</v>
      </c>
    </row>
    <row r="106" spans="1:2">
      <c r="A106" s="39" t="s">
        <v>1201</v>
      </c>
      <c r="B106" s="39" t="s">
        <v>1234</v>
      </c>
    </row>
    <row r="107" spans="1:2">
      <c r="A107" s="38" t="s">
        <v>337</v>
      </c>
      <c r="B107" s="38" t="s">
        <v>338</v>
      </c>
    </row>
    <row r="108" spans="1:2">
      <c r="A108" s="38" t="s">
        <v>127</v>
      </c>
      <c r="B108" s="38" t="s">
        <v>129</v>
      </c>
    </row>
    <row r="109" spans="1:2">
      <c r="A109" s="28" t="s">
        <v>114</v>
      </c>
      <c r="B109" s="28" t="s">
        <v>115</v>
      </c>
    </row>
    <row r="110" spans="1:2">
      <c r="A110" s="39" t="s">
        <v>339</v>
      </c>
      <c r="B110" s="39" t="s">
        <v>340</v>
      </c>
    </row>
    <row r="111" spans="1:2">
      <c r="A111" s="38" t="s">
        <v>341</v>
      </c>
      <c r="B111" s="38" t="s">
        <v>342</v>
      </c>
    </row>
    <row r="112" spans="1:2">
      <c r="A112" s="38" t="s">
        <v>343</v>
      </c>
      <c r="B112" s="38" t="s">
        <v>344</v>
      </c>
    </row>
    <row r="113" spans="1:2">
      <c r="A113" s="37" t="s">
        <v>345</v>
      </c>
      <c r="B113" s="37" t="s">
        <v>346</v>
      </c>
    </row>
    <row r="114" spans="1:2">
      <c r="A114" s="38" t="s">
        <v>347</v>
      </c>
      <c r="B114" s="38" t="s">
        <v>348</v>
      </c>
    </row>
    <row r="115" spans="1:2">
      <c r="A115" s="37" t="s">
        <v>349</v>
      </c>
      <c r="B115" s="37" t="s">
        <v>349</v>
      </c>
    </row>
    <row r="116" spans="1:2">
      <c r="A116" s="38" t="s">
        <v>350</v>
      </c>
      <c r="B116" s="38" t="s">
        <v>350</v>
      </c>
    </row>
    <row r="117" spans="1:2">
      <c r="A117" s="40" t="s">
        <v>1056</v>
      </c>
      <c r="B117" s="40" t="s">
        <v>1142</v>
      </c>
    </row>
    <row r="118" spans="1:2">
      <c r="A118" s="39" t="s">
        <v>164</v>
      </c>
      <c r="B118" s="39" t="s">
        <v>166</v>
      </c>
    </row>
    <row r="119" spans="1:2">
      <c r="A119" s="42" t="s">
        <v>1118</v>
      </c>
      <c r="B119" s="42" t="s">
        <v>1176</v>
      </c>
    </row>
    <row r="120" spans="1:2">
      <c r="A120" s="39" t="s">
        <v>351</v>
      </c>
      <c r="B120" s="39" t="s">
        <v>352</v>
      </c>
    </row>
    <row r="121" spans="1:2">
      <c r="A121" s="42" t="s">
        <v>1099</v>
      </c>
      <c r="B121" s="42" t="s">
        <v>1163</v>
      </c>
    </row>
    <row r="122" spans="1:2">
      <c r="A122" s="38" t="s">
        <v>353</v>
      </c>
      <c r="B122" s="38" t="s">
        <v>354</v>
      </c>
    </row>
    <row r="123" spans="1:2">
      <c r="A123" s="38" t="s">
        <v>355</v>
      </c>
      <c r="B123" s="38" t="s">
        <v>356</v>
      </c>
    </row>
    <row r="124" spans="1:2">
      <c r="A124" s="39" t="s">
        <v>357</v>
      </c>
      <c r="B124" s="39" t="s">
        <v>358</v>
      </c>
    </row>
    <row r="125" spans="1:2">
      <c r="A125" s="38" t="s">
        <v>359</v>
      </c>
      <c r="B125" s="38" t="s">
        <v>359</v>
      </c>
    </row>
    <row r="126" spans="1:2">
      <c r="A126" s="39" t="s">
        <v>1205</v>
      </c>
      <c r="B126" s="39" t="s">
        <v>1205</v>
      </c>
    </row>
    <row r="127" spans="1:2">
      <c r="A127" s="37" t="s">
        <v>360</v>
      </c>
      <c r="B127" s="37" t="s">
        <v>361</v>
      </c>
    </row>
    <row r="128" spans="1:2">
      <c r="A128" s="38" t="s">
        <v>362</v>
      </c>
      <c r="B128" s="38" t="s">
        <v>363</v>
      </c>
    </row>
    <row r="129" spans="1:2">
      <c r="A129" s="42" t="s">
        <v>364</v>
      </c>
      <c r="B129" s="42" t="s">
        <v>365</v>
      </c>
    </row>
    <row r="130" spans="1:2">
      <c r="A130" s="39" t="s">
        <v>366</v>
      </c>
      <c r="B130" s="39" t="s">
        <v>367</v>
      </c>
    </row>
    <row r="131" spans="1:2">
      <c r="A131" s="28" t="s">
        <v>23</v>
      </c>
      <c r="B131" s="28" t="s">
        <v>25</v>
      </c>
    </row>
    <row r="132" spans="1:2">
      <c r="A132" s="37" t="s">
        <v>368</v>
      </c>
      <c r="B132" s="37" t="s">
        <v>369</v>
      </c>
    </row>
    <row r="133" spans="1:2">
      <c r="A133" s="38" t="s">
        <v>173</v>
      </c>
      <c r="B133" s="38" t="s">
        <v>174</v>
      </c>
    </row>
    <row r="134" spans="1:2">
      <c r="A134" s="42" t="s">
        <v>370</v>
      </c>
      <c r="B134" s="42" t="s">
        <v>371</v>
      </c>
    </row>
    <row r="135" spans="1:2">
      <c r="A135" s="42" t="s">
        <v>1105</v>
      </c>
      <c r="B135" s="42" t="s">
        <v>1167</v>
      </c>
    </row>
    <row r="136" spans="1:2">
      <c r="A136" s="40" t="s">
        <v>1060</v>
      </c>
      <c r="B136" s="40" t="s">
        <v>1143</v>
      </c>
    </row>
    <row r="137" spans="1:2">
      <c r="A137" s="42" t="s">
        <v>372</v>
      </c>
      <c r="B137" s="42" t="s">
        <v>373</v>
      </c>
    </row>
    <row r="138" spans="1:2">
      <c r="A138" s="42" t="s">
        <v>374</v>
      </c>
      <c r="B138" s="42" t="s">
        <v>375</v>
      </c>
    </row>
    <row r="139" spans="1:2">
      <c r="A139" s="42" t="s">
        <v>1096</v>
      </c>
      <c r="B139" s="42" t="s">
        <v>1162</v>
      </c>
    </row>
    <row r="140" spans="1:2">
      <c r="A140" s="37" t="s">
        <v>376</v>
      </c>
      <c r="B140" s="37" t="s">
        <v>377</v>
      </c>
    </row>
    <row r="141" spans="1:2" ht="15">
      <c r="A141" s="257" t="s">
        <v>1279</v>
      </c>
      <c r="B141" s="257" t="s">
        <v>1291</v>
      </c>
    </row>
    <row r="142" spans="1:2">
      <c r="A142" s="40" t="s">
        <v>378</v>
      </c>
      <c r="B142" s="40" t="s">
        <v>379</v>
      </c>
    </row>
    <row r="143" spans="1:2">
      <c r="A143" s="37" t="s">
        <v>380</v>
      </c>
      <c r="B143" s="37" t="s">
        <v>381</v>
      </c>
    </row>
    <row r="144" spans="1:2">
      <c r="A144" s="38" t="s">
        <v>382</v>
      </c>
      <c r="B144" s="38" t="s">
        <v>383</v>
      </c>
    </row>
    <row r="145" spans="1:2">
      <c r="A145" s="40" t="s">
        <v>384</v>
      </c>
      <c r="B145" s="40" t="s">
        <v>384</v>
      </c>
    </row>
    <row r="146" spans="1:2">
      <c r="A146" s="39" t="s">
        <v>1202</v>
      </c>
      <c r="B146" s="39" t="s">
        <v>1235</v>
      </c>
    </row>
    <row r="147" spans="1:2">
      <c r="A147" s="38" t="s">
        <v>385</v>
      </c>
      <c r="B147" s="38" t="s">
        <v>386</v>
      </c>
    </row>
    <row r="148" spans="1:2">
      <c r="A148" s="38" t="s">
        <v>387</v>
      </c>
      <c r="B148" s="38" t="s">
        <v>388</v>
      </c>
    </row>
    <row r="149" spans="1:2">
      <c r="A149" s="42" t="s">
        <v>389</v>
      </c>
      <c r="B149" s="42" t="s">
        <v>390</v>
      </c>
    </row>
    <row r="150" spans="1:2">
      <c r="A150" s="39" t="s">
        <v>210</v>
      </c>
      <c r="B150" s="39" t="s">
        <v>391</v>
      </c>
    </row>
    <row r="151" spans="1:2">
      <c r="A151" s="42" t="s">
        <v>392</v>
      </c>
      <c r="B151" s="42" t="s">
        <v>393</v>
      </c>
    </row>
    <row r="152" spans="1:2">
      <c r="A152" s="42" t="s">
        <v>394</v>
      </c>
      <c r="B152" s="42" t="s">
        <v>395</v>
      </c>
    </row>
    <row r="153" spans="1:2">
      <c r="A153" s="40" t="s">
        <v>1064</v>
      </c>
      <c r="B153" s="40" t="s">
        <v>1145</v>
      </c>
    </row>
    <row r="154" spans="1:2">
      <c r="A154" s="37" t="s">
        <v>132</v>
      </c>
      <c r="B154" s="37" t="s">
        <v>133</v>
      </c>
    </row>
    <row r="155" spans="1:2" ht="15">
      <c r="A155" s="256" t="s">
        <v>1276</v>
      </c>
      <c r="B155" s="256" t="s">
        <v>1290</v>
      </c>
    </row>
    <row r="156" spans="1:2">
      <c r="A156" s="42" t="s">
        <v>396</v>
      </c>
      <c r="B156" s="42" t="s">
        <v>397</v>
      </c>
    </row>
    <row r="157" spans="1:2">
      <c r="A157" s="38" t="s">
        <v>398</v>
      </c>
      <c r="B157" s="38" t="s">
        <v>399</v>
      </c>
    </row>
    <row r="158" spans="1:2">
      <c r="A158" s="37" t="s">
        <v>400</v>
      </c>
      <c r="B158" s="37" t="s">
        <v>401</v>
      </c>
    </row>
    <row r="159" spans="1:2">
      <c r="A159" s="40" t="s">
        <v>1058</v>
      </c>
      <c r="B159" s="40" t="s">
        <v>1058</v>
      </c>
    </row>
    <row r="160" spans="1:2">
      <c r="A160" s="42" t="s">
        <v>402</v>
      </c>
      <c r="B160" s="42" t="s">
        <v>403</v>
      </c>
    </row>
    <row r="161" spans="1:2">
      <c r="A161" s="38" t="s">
        <v>404</v>
      </c>
      <c r="B161" s="38" t="s">
        <v>405</v>
      </c>
    </row>
    <row r="162" spans="1:2">
      <c r="A162" s="38" t="s">
        <v>406</v>
      </c>
      <c r="B162" s="38" t="s">
        <v>407</v>
      </c>
    </row>
    <row r="163" spans="1:2">
      <c r="A163" s="37" t="s">
        <v>408</v>
      </c>
      <c r="B163" s="37" t="s">
        <v>409</v>
      </c>
    </row>
    <row r="164" spans="1:2">
      <c r="A164" s="39" t="s">
        <v>410</v>
      </c>
      <c r="B164" s="39" t="s">
        <v>411</v>
      </c>
    </row>
    <row r="165" spans="1:2">
      <c r="A165" s="38" t="s">
        <v>412</v>
      </c>
      <c r="B165" s="38" t="s">
        <v>412</v>
      </c>
    </row>
    <row r="166" spans="1:2">
      <c r="A166" s="37" t="s">
        <v>413</v>
      </c>
      <c r="B166" s="37" t="s">
        <v>414</v>
      </c>
    </row>
    <row r="167" spans="1:2">
      <c r="A167" s="37" t="s">
        <v>415</v>
      </c>
      <c r="B167" s="37" t="s">
        <v>415</v>
      </c>
    </row>
    <row r="168" spans="1:2">
      <c r="A168" s="39" t="s">
        <v>1195</v>
      </c>
      <c r="B168" s="39" t="s">
        <v>1229</v>
      </c>
    </row>
    <row r="169" spans="1:2">
      <c r="A169" s="39" t="s">
        <v>416</v>
      </c>
      <c r="B169" s="39" t="s">
        <v>417</v>
      </c>
    </row>
    <row r="170" spans="1:2">
      <c r="A170" s="39" t="s">
        <v>1185</v>
      </c>
      <c r="B170" s="39" t="s">
        <v>1223</v>
      </c>
    </row>
    <row r="171" spans="1:2">
      <c r="A171" s="39" t="s">
        <v>1185</v>
      </c>
      <c r="B171" s="39" t="s">
        <v>1223</v>
      </c>
    </row>
    <row r="172" spans="1:2">
      <c r="A172" s="38" t="s">
        <v>418</v>
      </c>
      <c r="B172" s="38" t="s">
        <v>419</v>
      </c>
    </row>
    <row r="173" spans="1:2">
      <c r="A173" s="38" t="s">
        <v>135</v>
      </c>
      <c r="B173" s="38" t="s">
        <v>137</v>
      </c>
    </row>
    <row r="174" spans="1:2">
      <c r="A174" s="38" t="s">
        <v>420</v>
      </c>
      <c r="B174" s="38" t="s">
        <v>420</v>
      </c>
    </row>
    <row r="175" spans="1:2">
      <c r="A175" s="40" t="s">
        <v>421</v>
      </c>
      <c r="B175" s="40" t="s">
        <v>422</v>
      </c>
    </row>
    <row r="176" spans="1:2">
      <c r="A176" s="38" t="s">
        <v>423</v>
      </c>
      <c r="B176" s="38" t="s">
        <v>424</v>
      </c>
    </row>
    <row r="177" spans="1:2">
      <c r="A177" s="28" t="s">
        <v>425</v>
      </c>
      <c r="B177" s="28" t="s">
        <v>425</v>
      </c>
    </row>
    <row r="178" spans="1:2">
      <c r="A178" s="38" t="s">
        <v>426</v>
      </c>
      <c r="B178" s="38" t="s">
        <v>427</v>
      </c>
    </row>
    <row r="179" spans="1:2">
      <c r="A179" s="42" t="s">
        <v>428</v>
      </c>
      <c r="B179" s="42" t="s">
        <v>429</v>
      </c>
    </row>
    <row r="180" spans="1:2">
      <c r="A180" s="37" t="s">
        <v>430</v>
      </c>
      <c r="B180" s="37" t="s">
        <v>431</v>
      </c>
    </row>
    <row r="181" spans="1:2">
      <c r="A181" s="39" t="s">
        <v>432</v>
      </c>
      <c r="B181" s="39" t="s">
        <v>433</v>
      </c>
    </row>
    <row r="182" spans="1:2" ht="15">
      <c r="A182" s="255" t="s">
        <v>1270</v>
      </c>
      <c r="B182" s="255" t="s">
        <v>1286</v>
      </c>
    </row>
    <row r="183" spans="1:2">
      <c r="A183" s="42" t="s">
        <v>434</v>
      </c>
      <c r="B183" s="42" t="s">
        <v>435</v>
      </c>
    </row>
    <row r="184" spans="1:2">
      <c r="A184" s="38" t="s">
        <v>436</v>
      </c>
      <c r="B184" s="38" t="s">
        <v>437</v>
      </c>
    </row>
    <row r="185" spans="1:2">
      <c r="A185" s="39" t="s">
        <v>438</v>
      </c>
      <c r="B185" s="39" t="s">
        <v>439</v>
      </c>
    </row>
    <row r="186" spans="1:2">
      <c r="A186" s="40" t="s">
        <v>1066</v>
      </c>
      <c r="B186" s="40" t="s">
        <v>1147</v>
      </c>
    </row>
    <row r="187" spans="1:2">
      <c r="A187" s="38" t="s">
        <v>117</v>
      </c>
      <c r="B187" s="38" t="s">
        <v>119</v>
      </c>
    </row>
    <row r="188" spans="1:2">
      <c r="A188" s="38" t="s">
        <v>440</v>
      </c>
      <c r="B188" s="38" t="s">
        <v>441</v>
      </c>
    </row>
    <row r="189" spans="1:2">
      <c r="A189" s="42" t="s">
        <v>442</v>
      </c>
      <c r="B189" s="42" t="s">
        <v>443</v>
      </c>
    </row>
    <row r="190" spans="1:2">
      <c r="A190" s="38" t="s">
        <v>444</v>
      </c>
      <c r="B190" s="38" t="s">
        <v>445</v>
      </c>
    </row>
    <row r="191" spans="1:2">
      <c r="A191" s="40" t="s">
        <v>1079</v>
      </c>
      <c r="B191" s="40" t="s">
        <v>1079</v>
      </c>
    </row>
    <row r="192" spans="1:2" ht="15">
      <c r="A192" s="255" t="s">
        <v>1283</v>
      </c>
      <c r="B192" s="255" t="s">
        <v>1295</v>
      </c>
    </row>
    <row r="193" spans="1:2">
      <c r="A193" s="40" t="s">
        <v>446</v>
      </c>
      <c r="B193" s="40" t="s">
        <v>446</v>
      </c>
    </row>
    <row r="194" spans="1:2">
      <c r="A194" s="39" t="s">
        <v>447</v>
      </c>
      <c r="B194" s="39" t="s">
        <v>448</v>
      </c>
    </row>
    <row r="195" spans="1:2">
      <c r="A195" s="40" t="s">
        <v>449</v>
      </c>
      <c r="B195" s="40" t="s">
        <v>449</v>
      </c>
    </row>
    <row r="196" spans="1:2">
      <c r="A196" s="42" t="s">
        <v>1097</v>
      </c>
      <c r="B196" s="42" t="s">
        <v>1097</v>
      </c>
    </row>
    <row r="197" spans="1:2">
      <c r="A197" s="37" t="s">
        <v>450</v>
      </c>
      <c r="B197" s="37" t="s">
        <v>451</v>
      </c>
    </row>
    <row r="198" spans="1:2">
      <c r="A198" s="37" t="s">
        <v>452</v>
      </c>
      <c r="B198" s="37" t="s">
        <v>453</v>
      </c>
    </row>
    <row r="199" spans="1:2">
      <c r="A199" s="38" t="s">
        <v>454</v>
      </c>
      <c r="B199" s="38" t="s">
        <v>455</v>
      </c>
    </row>
    <row r="200" spans="1:2">
      <c r="A200" s="39" t="s">
        <v>1214</v>
      </c>
      <c r="B200" s="39" t="s">
        <v>1244</v>
      </c>
    </row>
    <row r="201" spans="1:2">
      <c r="A201" s="39" t="s">
        <v>211</v>
      </c>
      <c r="B201" s="39" t="s">
        <v>456</v>
      </c>
    </row>
    <row r="202" spans="1:2">
      <c r="A202" s="38" t="s">
        <v>457</v>
      </c>
      <c r="B202" s="38" t="s">
        <v>458</v>
      </c>
    </row>
    <row r="203" spans="1:2">
      <c r="A203" s="38" t="s">
        <v>459</v>
      </c>
      <c r="B203" s="38" t="s">
        <v>459</v>
      </c>
    </row>
    <row r="204" spans="1:2">
      <c r="A204" s="42" t="s">
        <v>460</v>
      </c>
      <c r="B204" s="42" t="s">
        <v>461</v>
      </c>
    </row>
    <row r="205" spans="1:2">
      <c r="A205" s="39" t="s">
        <v>462</v>
      </c>
      <c r="B205" s="39" t="s">
        <v>463</v>
      </c>
    </row>
    <row r="206" spans="1:2">
      <c r="A206" s="28" t="s">
        <v>39</v>
      </c>
      <c r="B206" s="28" t="s">
        <v>41</v>
      </c>
    </row>
    <row r="207" spans="1:2">
      <c r="A207" s="39" t="s">
        <v>464</v>
      </c>
      <c r="B207" s="39" t="s">
        <v>465</v>
      </c>
    </row>
    <row r="208" spans="1:2">
      <c r="A208" s="42" t="s">
        <v>466</v>
      </c>
      <c r="B208" s="42" t="s">
        <v>467</v>
      </c>
    </row>
    <row r="209" spans="1:2">
      <c r="A209" s="38" t="s">
        <v>468</v>
      </c>
      <c r="B209" s="38" t="s">
        <v>469</v>
      </c>
    </row>
    <row r="210" spans="1:2">
      <c r="A210" s="37" t="s">
        <v>470</v>
      </c>
      <c r="B210" s="37" t="s">
        <v>471</v>
      </c>
    </row>
    <row r="211" spans="1:2">
      <c r="A211" s="28" t="s">
        <v>70</v>
      </c>
      <c r="B211" s="28" t="s">
        <v>72</v>
      </c>
    </row>
    <row r="212" spans="1:2">
      <c r="A212" s="38" t="s">
        <v>472</v>
      </c>
      <c r="B212" s="38" t="s">
        <v>473</v>
      </c>
    </row>
    <row r="213" spans="1:2">
      <c r="A213" s="42" t="s">
        <v>74</v>
      </c>
      <c r="B213" s="42" t="s">
        <v>76</v>
      </c>
    </row>
    <row r="214" spans="1:2">
      <c r="A214" s="42" t="s">
        <v>110</v>
      </c>
      <c r="B214" s="42" t="s">
        <v>112</v>
      </c>
    </row>
    <row r="215" spans="1:2">
      <c r="A215" s="39" t="s">
        <v>474</v>
      </c>
      <c r="B215" s="39" t="s">
        <v>475</v>
      </c>
    </row>
    <row r="216" spans="1:2">
      <c r="A216" s="42" t="s">
        <v>476</v>
      </c>
      <c r="B216" s="42" t="s">
        <v>477</v>
      </c>
    </row>
    <row r="217" spans="1:2">
      <c r="A217" s="39" t="s">
        <v>1198</v>
      </c>
      <c r="B217" s="39" t="s">
        <v>1231</v>
      </c>
    </row>
    <row r="218" spans="1:2">
      <c r="A218" s="40" t="s">
        <v>478</v>
      </c>
      <c r="B218" s="40" t="s">
        <v>479</v>
      </c>
    </row>
    <row r="219" spans="1:2">
      <c r="A219" s="39" t="s">
        <v>480</v>
      </c>
      <c r="B219" s="39" t="s">
        <v>481</v>
      </c>
    </row>
    <row r="220" spans="1:2">
      <c r="A220" s="39" t="s">
        <v>482</v>
      </c>
      <c r="B220" s="39" t="s">
        <v>483</v>
      </c>
    </row>
    <row r="221" spans="1:2">
      <c r="A221" s="40" t="s">
        <v>1055</v>
      </c>
      <c r="B221" s="40" t="s">
        <v>1141</v>
      </c>
    </row>
    <row r="222" spans="1:2">
      <c r="A222" s="39" t="s">
        <v>484</v>
      </c>
      <c r="B222" s="39" t="s">
        <v>485</v>
      </c>
    </row>
    <row r="223" spans="1:2">
      <c r="A223" s="38" t="s">
        <v>486</v>
      </c>
      <c r="B223" s="38" t="s">
        <v>487</v>
      </c>
    </row>
    <row r="224" spans="1:2">
      <c r="A224" s="38" t="s">
        <v>488</v>
      </c>
      <c r="B224" s="38" t="s">
        <v>489</v>
      </c>
    </row>
    <row r="225" spans="1:2">
      <c r="A225" s="42" t="s">
        <v>91</v>
      </c>
      <c r="B225" s="42" t="s">
        <v>92</v>
      </c>
    </row>
    <row r="226" spans="1:2">
      <c r="A226" s="39" t="s">
        <v>490</v>
      </c>
      <c r="B226" s="39" t="s">
        <v>491</v>
      </c>
    </row>
    <row r="227" spans="1:2">
      <c r="A227" s="40" t="s">
        <v>492</v>
      </c>
      <c r="B227" s="40" t="s">
        <v>492</v>
      </c>
    </row>
    <row r="228" spans="1:2">
      <c r="A228" s="39" t="s">
        <v>31</v>
      </c>
      <c r="B228" s="39" t="s">
        <v>33</v>
      </c>
    </row>
    <row r="229" spans="1:2">
      <c r="A229" s="42" t="s">
        <v>493</v>
      </c>
      <c r="B229" s="42" t="s">
        <v>494</v>
      </c>
    </row>
    <row r="230" spans="1:2">
      <c r="A230" s="41" t="s">
        <v>495</v>
      </c>
      <c r="B230" s="41" t="s">
        <v>496</v>
      </c>
    </row>
    <row r="231" spans="1:2">
      <c r="A231" s="39" t="s">
        <v>497</v>
      </c>
      <c r="B231" s="39" t="s">
        <v>498</v>
      </c>
    </row>
    <row r="232" spans="1:2">
      <c r="A232" s="39" t="s">
        <v>499</v>
      </c>
      <c r="B232" s="39" t="s">
        <v>500</v>
      </c>
    </row>
    <row r="233" spans="1:2">
      <c r="A233" s="38" t="s">
        <v>161</v>
      </c>
      <c r="B233" s="38" t="s">
        <v>162</v>
      </c>
    </row>
    <row r="234" spans="1:2" ht="15">
      <c r="A234" s="258" t="s">
        <v>1281</v>
      </c>
      <c r="B234" s="258" t="s">
        <v>1293</v>
      </c>
    </row>
    <row r="235" spans="1:2">
      <c r="A235" s="42" t="s">
        <v>1114</v>
      </c>
      <c r="B235" s="42" t="s">
        <v>1173</v>
      </c>
    </row>
    <row r="236" spans="1:2">
      <c r="A236" s="40" t="s">
        <v>501</v>
      </c>
      <c r="B236" s="40" t="s">
        <v>502</v>
      </c>
    </row>
    <row r="237" spans="1:2">
      <c r="A237" s="38" t="s">
        <v>503</v>
      </c>
      <c r="B237" s="38" t="s">
        <v>504</v>
      </c>
    </row>
    <row r="238" spans="1:2">
      <c r="A238" s="39" t="s">
        <v>505</v>
      </c>
      <c r="B238" s="39" t="s">
        <v>506</v>
      </c>
    </row>
    <row r="239" spans="1:2">
      <c r="A239" s="40" t="s">
        <v>507</v>
      </c>
      <c r="B239" s="40" t="s">
        <v>507</v>
      </c>
    </row>
    <row r="240" spans="1:2">
      <c r="A240" s="39" t="s">
        <v>508</v>
      </c>
      <c r="B240" s="39" t="s">
        <v>509</v>
      </c>
    </row>
    <row r="241" spans="1:2">
      <c r="A241" s="39" t="s">
        <v>1192</v>
      </c>
      <c r="B241" s="39" t="s">
        <v>1227</v>
      </c>
    </row>
    <row r="242" spans="1:2">
      <c r="A242" s="39" t="s">
        <v>35</v>
      </c>
      <c r="B242" s="39" t="s">
        <v>37</v>
      </c>
    </row>
    <row r="243" spans="1:2">
      <c r="A243" s="39" t="s">
        <v>1211</v>
      </c>
      <c r="B243" s="39" t="s">
        <v>1241</v>
      </c>
    </row>
    <row r="244" spans="1:2">
      <c r="A244" s="39" t="s">
        <v>1211</v>
      </c>
      <c r="B244" s="39" t="s">
        <v>1241</v>
      </c>
    </row>
    <row r="245" spans="1:2">
      <c r="A245" s="39" t="s">
        <v>1187</v>
      </c>
      <c r="B245" s="39" t="s">
        <v>1224</v>
      </c>
    </row>
    <row r="246" spans="1:2">
      <c r="A246" s="28" t="s">
        <v>54</v>
      </c>
      <c r="B246" s="28" t="s">
        <v>55</v>
      </c>
    </row>
    <row r="247" spans="1:2">
      <c r="A247" s="38" t="s">
        <v>510</v>
      </c>
      <c r="B247" s="38" t="s">
        <v>510</v>
      </c>
    </row>
    <row r="248" spans="1:2">
      <c r="A248" s="39" t="s">
        <v>1206</v>
      </c>
      <c r="B248" s="39" t="s">
        <v>1237</v>
      </c>
    </row>
    <row r="249" spans="1:2">
      <c r="A249" s="40" t="s">
        <v>1071</v>
      </c>
      <c r="B249" s="40" t="s">
        <v>1149</v>
      </c>
    </row>
    <row r="250" spans="1:2">
      <c r="A250" s="42" t="s">
        <v>1071</v>
      </c>
      <c r="B250" s="42" t="s">
        <v>1149</v>
      </c>
    </row>
    <row r="251" spans="1:2">
      <c r="A251" s="38" t="s">
        <v>511</v>
      </c>
      <c r="B251" s="38" t="s">
        <v>512</v>
      </c>
    </row>
    <row r="252" spans="1:2">
      <c r="A252" s="38" t="s">
        <v>513</v>
      </c>
      <c r="B252" s="38" t="s">
        <v>514</v>
      </c>
    </row>
    <row r="253" spans="1:2">
      <c r="A253" s="38" t="s">
        <v>515</v>
      </c>
      <c r="B253" s="38" t="s">
        <v>515</v>
      </c>
    </row>
    <row r="254" spans="1:2">
      <c r="A254" s="38" t="s">
        <v>516</v>
      </c>
      <c r="B254" s="38" t="s">
        <v>516</v>
      </c>
    </row>
    <row r="255" spans="1:2">
      <c r="A255" s="40" t="s">
        <v>517</v>
      </c>
      <c r="B255" s="40" t="s">
        <v>517</v>
      </c>
    </row>
    <row r="256" spans="1:2">
      <c r="A256" s="38" t="s">
        <v>518</v>
      </c>
      <c r="B256" s="38" t="s">
        <v>519</v>
      </c>
    </row>
    <row r="257" spans="1:2">
      <c r="A257" s="40" t="s">
        <v>520</v>
      </c>
      <c r="B257" s="40" t="s">
        <v>520</v>
      </c>
    </row>
    <row r="258" spans="1:2">
      <c r="A258" s="38" t="s">
        <v>521</v>
      </c>
      <c r="B258" s="38" t="s">
        <v>522</v>
      </c>
    </row>
    <row r="259" spans="1:2">
      <c r="A259" s="42" t="s">
        <v>1112</v>
      </c>
      <c r="B259" s="42" t="s">
        <v>1171</v>
      </c>
    </row>
    <row r="260" spans="1:2">
      <c r="A260" s="39" t="s">
        <v>1208</v>
      </c>
      <c r="B260" s="39" t="s">
        <v>1239</v>
      </c>
    </row>
    <row r="261" spans="1:2">
      <c r="A261" s="40" t="s">
        <v>523</v>
      </c>
      <c r="B261" s="40" t="s">
        <v>524</v>
      </c>
    </row>
    <row r="262" spans="1:2">
      <c r="A262" s="42" t="s">
        <v>1104</v>
      </c>
      <c r="B262" s="42" t="s">
        <v>1166</v>
      </c>
    </row>
    <row r="263" spans="1:2">
      <c r="A263" s="38" t="s">
        <v>525</v>
      </c>
      <c r="B263" s="38" t="s">
        <v>526</v>
      </c>
    </row>
    <row r="264" spans="1:2">
      <c r="A264" s="38" t="s">
        <v>527</v>
      </c>
      <c r="B264" s="38" t="s">
        <v>527</v>
      </c>
    </row>
    <row r="265" spans="1:2">
      <c r="A265" s="40" t="s">
        <v>528</v>
      </c>
      <c r="B265" s="40" t="s">
        <v>528</v>
      </c>
    </row>
    <row r="266" spans="1:2">
      <c r="A266" s="38" t="s">
        <v>529</v>
      </c>
      <c r="B266" s="38" t="s">
        <v>530</v>
      </c>
    </row>
    <row r="267" spans="1:2">
      <c r="A267" s="39" t="s">
        <v>531</v>
      </c>
      <c r="B267" s="39" t="s">
        <v>532</v>
      </c>
    </row>
    <row r="268" spans="1:2">
      <c r="A268" s="37" t="s">
        <v>533</v>
      </c>
      <c r="B268" s="37" t="s">
        <v>534</v>
      </c>
    </row>
    <row r="269" spans="1:2">
      <c r="A269" s="28" t="s">
        <v>88</v>
      </c>
      <c r="B269" s="28" t="s">
        <v>90</v>
      </c>
    </row>
    <row r="270" spans="1:2">
      <c r="A270" s="42" t="s">
        <v>535</v>
      </c>
      <c r="B270" s="42" t="s">
        <v>536</v>
      </c>
    </row>
    <row r="271" spans="1:2">
      <c r="A271" s="38" t="s">
        <v>537</v>
      </c>
      <c r="B271" s="38" t="s">
        <v>538</v>
      </c>
    </row>
    <row r="272" spans="1:2">
      <c r="A272" s="42" t="s">
        <v>1102</v>
      </c>
      <c r="B272" s="42" t="s">
        <v>1165</v>
      </c>
    </row>
    <row r="273" spans="1:2">
      <c r="A273" s="40" t="s">
        <v>539</v>
      </c>
      <c r="B273" s="40" t="s">
        <v>540</v>
      </c>
    </row>
    <row r="274" spans="1:2">
      <c r="A274" s="28" t="s">
        <v>153</v>
      </c>
      <c r="B274" s="28" t="s">
        <v>155</v>
      </c>
    </row>
    <row r="275" spans="1:2">
      <c r="A275" s="39" t="s">
        <v>541</v>
      </c>
      <c r="B275" s="39" t="s">
        <v>542</v>
      </c>
    </row>
    <row r="276" spans="1:2">
      <c r="A276" s="42" t="s">
        <v>1113</v>
      </c>
      <c r="B276" s="42" t="s">
        <v>1172</v>
      </c>
    </row>
    <row r="277" spans="1:2">
      <c r="A277" s="42" t="s">
        <v>543</v>
      </c>
      <c r="B277" s="42" t="s">
        <v>543</v>
      </c>
    </row>
    <row r="278" spans="1:2">
      <c r="A278" s="38" t="s">
        <v>544</v>
      </c>
      <c r="B278" s="38" t="s">
        <v>545</v>
      </c>
    </row>
    <row r="279" spans="1:2">
      <c r="A279" s="37" t="s">
        <v>205</v>
      </c>
      <c r="B279" s="37" t="s">
        <v>546</v>
      </c>
    </row>
    <row r="280" spans="1:2">
      <c r="A280" s="42" t="s">
        <v>1109</v>
      </c>
      <c r="B280" s="42" t="s">
        <v>1169</v>
      </c>
    </row>
    <row r="281" spans="1:2">
      <c r="A281" s="37" t="s">
        <v>547</v>
      </c>
      <c r="B281" s="37" t="s">
        <v>548</v>
      </c>
    </row>
    <row r="282" spans="1:2">
      <c r="A282" s="40" t="s">
        <v>549</v>
      </c>
      <c r="B282" s="40" t="s">
        <v>549</v>
      </c>
    </row>
    <row r="283" spans="1:2">
      <c r="A283" s="40" t="s">
        <v>550</v>
      </c>
      <c r="B283" s="40" t="s">
        <v>550</v>
      </c>
    </row>
    <row r="284" spans="1:2">
      <c r="A284" s="38" t="s">
        <v>551</v>
      </c>
      <c r="B284" s="38" t="s">
        <v>551</v>
      </c>
    </row>
    <row r="285" spans="1:2">
      <c r="A285" s="38" t="s">
        <v>552</v>
      </c>
      <c r="B285" s="38" t="s">
        <v>553</v>
      </c>
    </row>
    <row r="286" spans="1:2">
      <c r="A286" s="42" t="s">
        <v>554</v>
      </c>
      <c r="B286" s="42" t="s">
        <v>554</v>
      </c>
    </row>
    <row r="287" spans="1:2">
      <c r="A287" s="39" t="s">
        <v>207</v>
      </c>
      <c r="B287" s="39" t="s">
        <v>555</v>
      </c>
    </row>
    <row r="288" spans="1:2">
      <c r="A288" s="39" t="s">
        <v>556</v>
      </c>
      <c r="B288" s="39" t="s">
        <v>557</v>
      </c>
    </row>
    <row r="289" spans="1:2">
      <c r="A289" s="38" t="s">
        <v>558</v>
      </c>
      <c r="B289" s="38" t="s">
        <v>558</v>
      </c>
    </row>
    <row r="290" spans="1:2">
      <c r="A290" s="37" t="s">
        <v>559</v>
      </c>
      <c r="B290" s="37" t="s">
        <v>559</v>
      </c>
    </row>
    <row r="291" spans="1:2">
      <c r="A291" s="38" t="s">
        <v>560</v>
      </c>
      <c r="B291" s="38" t="s">
        <v>561</v>
      </c>
    </row>
    <row r="292" spans="1:2">
      <c r="A292" s="37" t="s">
        <v>562</v>
      </c>
      <c r="B292" s="37" t="s">
        <v>563</v>
      </c>
    </row>
    <row r="293" spans="1:2">
      <c r="A293" s="39" t="s">
        <v>564</v>
      </c>
      <c r="B293" s="39" t="s">
        <v>565</v>
      </c>
    </row>
    <row r="294" spans="1:2">
      <c r="A294" s="39" t="s">
        <v>1184</v>
      </c>
      <c r="B294" s="39" t="s">
        <v>1222</v>
      </c>
    </row>
    <row r="295" spans="1:2" ht="15">
      <c r="A295" s="257" t="s">
        <v>1280</v>
      </c>
      <c r="B295" s="257" t="s">
        <v>1292</v>
      </c>
    </row>
    <row r="296" spans="1:2">
      <c r="A296" s="39" t="s">
        <v>566</v>
      </c>
      <c r="B296" s="39" t="s">
        <v>567</v>
      </c>
    </row>
    <row r="297" spans="1:2">
      <c r="A297" s="37" t="s">
        <v>203</v>
      </c>
      <c r="B297" s="37" t="s">
        <v>568</v>
      </c>
    </row>
    <row r="298" spans="1:2">
      <c r="A298" s="42" t="s">
        <v>65</v>
      </c>
      <c r="B298" s="42" t="s">
        <v>66</v>
      </c>
    </row>
    <row r="299" spans="1:2">
      <c r="A299" s="38" t="s">
        <v>569</v>
      </c>
      <c r="B299" s="38" t="s">
        <v>570</v>
      </c>
    </row>
    <row r="300" spans="1:2">
      <c r="A300" s="38" t="s">
        <v>571</v>
      </c>
      <c r="B300" s="38" t="s">
        <v>572</v>
      </c>
    </row>
    <row r="301" spans="1:2">
      <c r="A301" s="39" t="s">
        <v>1210</v>
      </c>
      <c r="B301" s="39" t="s">
        <v>1240</v>
      </c>
    </row>
    <row r="302" spans="1:2">
      <c r="A302" s="38" t="s">
        <v>573</v>
      </c>
      <c r="B302" s="38" t="s">
        <v>573</v>
      </c>
    </row>
    <row r="303" spans="1:2">
      <c r="A303" s="38" t="s">
        <v>574</v>
      </c>
      <c r="B303" s="38" t="s">
        <v>575</v>
      </c>
    </row>
    <row r="304" spans="1:2">
      <c r="A304" s="39" t="s">
        <v>576</v>
      </c>
      <c r="B304" s="39" t="s">
        <v>577</v>
      </c>
    </row>
    <row r="305" spans="1:2">
      <c r="A305" s="38" t="s">
        <v>578</v>
      </c>
      <c r="B305" s="38" t="s">
        <v>579</v>
      </c>
    </row>
    <row r="306" spans="1:2">
      <c r="A306" s="39" t="s">
        <v>580</v>
      </c>
      <c r="B306" s="39" t="s">
        <v>581</v>
      </c>
    </row>
    <row r="307" spans="1:2">
      <c r="A307" s="38" t="s">
        <v>582</v>
      </c>
      <c r="B307" s="38" t="s">
        <v>582</v>
      </c>
    </row>
    <row r="308" spans="1:2">
      <c r="A308" s="38" t="s">
        <v>583</v>
      </c>
      <c r="B308" s="38" t="s">
        <v>584</v>
      </c>
    </row>
    <row r="309" spans="1:2">
      <c r="A309" s="38" t="s">
        <v>585</v>
      </c>
      <c r="B309" s="38" t="s">
        <v>586</v>
      </c>
    </row>
    <row r="310" spans="1:2">
      <c r="A310" s="38" t="s">
        <v>587</v>
      </c>
      <c r="B310" s="38" t="s">
        <v>588</v>
      </c>
    </row>
    <row r="311" spans="1:2">
      <c r="A311" s="42" t="s">
        <v>589</v>
      </c>
      <c r="B311" s="42" t="s">
        <v>590</v>
      </c>
    </row>
    <row r="312" spans="1:2">
      <c r="A312" s="38" t="s">
        <v>591</v>
      </c>
      <c r="B312" s="38" t="s">
        <v>592</v>
      </c>
    </row>
    <row r="313" spans="1:2">
      <c r="A313" s="42" t="s">
        <v>106</v>
      </c>
      <c r="B313" s="42" t="s">
        <v>108</v>
      </c>
    </row>
    <row r="314" spans="1:2">
      <c r="A314" s="38" t="s">
        <v>593</v>
      </c>
      <c r="B314" s="38" t="s">
        <v>593</v>
      </c>
    </row>
    <row r="315" spans="1:2">
      <c r="A315" s="40" t="s">
        <v>594</v>
      </c>
      <c r="B315" s="40" t="s">
        <v>595</v>
      </c>
    </row>
    <row r="316" spans="1:2">
      <c r="A316" s="39" t="s">
        <v>596</v>
      </c>
      <c r="B316" s="39" t="s">
        <v>597</v>
      </c>
    </row>
    <row r="317" spans="1:2">
      <c r="A317" s="38" t="s">
        <v>598</v>
      </c>
      <c r="B317" s="38" t="s">
        <v>598</v>
      </c>
    </row>
    <row r="318" spans="1:2">
      <c r="A318" s="38" t="s">
        <v>599</v>
      </c>
      <c r="B318" s="38" t="s">
        <v>599</v>
      </c>
    </row>
    <row r="319" spans="1:2">
      <c r="A319" s="42" t="s">
        <v>600</v>
      </c>
      <c r="B319" s="42" t="s">
        <v>601</v>
      </c>
    </row>
    <row r="320" spans="1:2">
      <c r="A320" s="40" t="s">
        <v>1075</v>
      </c>
      <c r="B320" s="40" t="s">
        <v>1150</v>
      </c>
    </row>
    <row r="321" spans="1:2">
      <c r="A321" s="42" t="s">
        <v>602</v>
      </c>
      <c r="B321" s="42" t="s">
        <v>603</v>
      </c>
    </row>
    <row r="322" spans="1:2">
      <c r="A322" s="28" t="s">
        <v>604</v>
      </c>
      <c r="B322" s="28" t="s">
        <v>605</v>
      </c>
    </row>
    <row r="323" spans="1:2">
      <c r="A323" s="28" t="s">
        <v>606</v>
      </c>
      <c r="B323" s="28" t="s">
        <v>607</v>
      </c>
    </row>
    <row r="324" spans="1:2">
      <c r="A324" s="39" t="s">
        <v>1200</v>
      </c>
      <c r="B324" s="39" t="s">
        <v>1233</v>
      </c>
    </row>
    <row r="325" spans="1:2">
      <c r="A325" s="42" t="s">
        <v>608</v>
      </c>
      <c r="B325" s="42" t="s">
        <v>609</v>
      </c>
    </row>
    <row r="326" spans="1:2">
      <c r="A326" s="42" t="s">
        <v>1094</v>
      </c>
      <c r="B326" s="42" t="s">
        <v>1161</v>
      </c>
    </row>
    <row r="327" spans="1:2">
      <c r="A327" s="37" t="s">
        <v>610</v>
      </c>
      <c r="B327" s="37" t="s">
        <v>610</v>
      </c>
    </row>
    <row r="328" spans="1:2" ht="15">
      <c r="A328" s="256" t="s">
        <v>1273</v>
      </c>
      <c r="B328" s="256" t="s">
        <v>1288</v>
      </c>
    </row>
    <row r="329" spans="1:2">
      <c r="A329" s="40" t="s">
        <v>611</v>
      </c>
      <c r="B329" s="40" t="s">
        <v>611</v>
      </c>
    </row>
    <row r="330" spans="1:2">
      <c r="A330" s="37" t="s">
        <v>168</v>
      </c>
      <c r="B330" s="37" t="s">
        <v>170</v>
      </c>
    </row>
    <row r="331" spans="1:2">
      <c r="A331" s="38" t="s">
        <v>612</v>
      </c>
      <c r="B331" s="38" t="s">
        <v>613</v>
      </c>
    </row>
    <row r="332" spans="1:2">
      <c r="A332" s="37" t="s">
        <v>614</v>
      </c>
      <c r="B332" s="37" t="s">
        <v>615</v>
      </c>
    </row>
    <row r="333" spans="1:2">
      <c r="A333" s="42" t="s">
        <v>616</v>
      </c>
      <c r="B333" s="42" t="s">
        <v>617</v>
      </c>
    </row>
    <row r="334" spans="1:2">
      <c r="A334" s="37" t="s">
        <v>618</v>
      </c>
      <c r="B334" s="37" t="s">
        <v>619</v>
      </c>
    </row>
    <row r="335" spans="1:2">
      <c r="A335" s="39" t="s">
        <v>620</v>
      </c>
      <c r="B335" s="39" t="s">
        <v>621</v>
      </c>
    </row>
    <row r="336" spans="1:2">
      <c r="A336" s="42" t="s">
        <v>1115</v>
      </c>
      <c r="B336" s="42" t="s">
        <v>1174</v>
      </c>
    </row>
    <row r="337" spans="1:2">
      <c r="A337" s="37" t="s">
        <v>622</v>
      </c>
      <c r="B337" s="37" t="s">
        <v>623</v>
      </c>
    </row>
    <row r="338" spans="1:2">
      <c r="A338" s="38" t="s">
        <v>624</v>
      </c>
      <c r="B338" s="38" t="s">
        <v>625</v>
      </c>
    </row>
    <row r="339" spans="1:2">
      <c r="A339" s="38" t="s">
        <v>626</v>
      </c>
      <c r="B339" s="38" t="s">
        <v>627</v>
      </c>
    </row>
    <row r="340" spans="1:2">
      <c r="A340" s="39" t="s">
        <v>628</v>
      </c>
      <c r="B340" s="39" t="s">
        <v>629</v>
      </c>
    </row>
    <row r="341" spans="1:2">
      <c r="A341" s="40" t="s">
        <v>1082</v>
      </c>
      <c r="B341" s="40" t="s">
        <v>1082</v>
      </c>
    </row>
    <row r="342" spans="1:2">
      <c r="A342" s="39" t="s">
        <v>630</v>
      </c>
      <c r="B342" s="39" t="s">
        <v>631</v>
      </c>
    </row>
    <row r="343" spans="1:2">
      <c r="A343" s="39" t="s">
        <v>1194</v>
      </c>
      <c r="B343" s="39" t="s">
        <v>1228</v>
      </c>
    </row>
    <row r="344" spans="1:2">
      <c r="A344" s="39" t="s">
        <v>632</v>
      </c>
      <c r="B344" s="39" t="s">
        <v>633</v>
      </c>
    </row>
    <row r="345" spans="1:2">
      <c r="A345" s="37" t="s">
        <v>634</v>
      </c>
      <c r="B345" s="37" t="s">
        <v>634</v>
      </c>
    </row>
    <row r="346" spans="1:2">
      <c r="A346" s="39" t="s">
        <v>635</v>
      </c>
      <c r="B346" s="39" t="s">
        <v>636</v>
      </c>
    </row>
    <row r="347" spans="1:2">
      <c r="A347" s="42" t="s">
        <v>637</v>
      </c>
      <c r="B347" s="42" t="s">
        <v>638</v>
      </c>
    </row>
    <row r="348" spans="1:2">
      <c r="A348" s="42" t="s">
        <v>1078</v>
      </c>
      <c r="B348" s="42" t="s">
        <v>1152</v>
      </c>
    </row>
    <row r="349" spans="1:2">
      <c r="A349" s="37" t="s">
        <v>639</v>
      </c>
      <c r="B349" s="37" t="s">
        <v>640</v>
      </c>
    </row>
    <row r="350" spans="1:2">
      <c r="A350" s="28" t="s">
        <v>27</v>
      </c>
      <c r="B350" s="28" t="s">
        <v>29</v>
      </c>
    </row>
    <row r="351" spans="1:2">
      <c r="A351" s="38" t="s">
        <v>641</v>
      </c>
      <c r="B351" s="38" t="s">
        <v>642</v>
      </c>
    </row>
    <row r="352" spans="1:2">
      <c r="A352" s="37" t="s">
        <v>643</v>
      </c>
      <c r="B352" s="37" t="s">
        <v>644</v>
      </c>
    </row>
    <row r="353" spans="1:2">
      <c r="A353" s="39" t="s">
        <v>209</v>
      </c>
      <c r="B353" s="39" t="s">
        <v>645</v>
      </c>
    </row>
    <row r="354" spans="1:2">
      <c r="A354" s="40" t="s">
        <v>646</v>
      </c>
      <c r="B354" s="40" t="s">
        <v>646</v>
      </c>
    </row>
    <row r="355" spans="1:2">
      <c r="A355" s="38" t="s">
        <v>647</v>
      </c>
      <c r="B355" s="38" t="s">
        <v>648</v>
      </c>
    </row>
    <row r="356" spans="1:2">
      <c r="A356" s="39" t="s">
        <v>1190</v>
      </c>
      <c r="B356" s="39" t="s">
        <v>1226</v>
      </c>
    </row>
    <row r="357" spans="1:2">
      <c r="A357" s="28" t="s">
        <v>62</v>
      </c>
      <c r="B357" s="28" t="s">
        <v>63</v>
      </c>
    </row>
    <row r="358" spans="1:2">
      <c r="A358" s="39" t="s">
        <v>649</v>
      </c>
      <c r="B358" s="39" t="s">
        <v>650</v>
      </c>
    </row>
    <row r="359" spans="1:2">
      <c r="A359" s="42" t="s">
        <v>651</v>
      </c>
      <c r="B359" s="42" t="s">
        <v>652</v>
      </c>
    </row>
    <row r="360" spans="1:2">
      <c r="A360" s="40" t="s">
        <v>653</v>
      </c>
      <c r="B360" s="40" t="s">
        <v>653</v>
      </c>
    </row>
    <row r="361" spans="1:2">
      <c r="A361" s="42" t="s">
        <v>1122</v>
      </c>
      <c r="B361" s="42" t="s">
        <v>1180</v>
      </c>
    </row>
    <row r="362" spans="1:2">
      <c r="A362" s="37" t="s">
        <v>654</v>
      </c>
      <c r="B362" s="37" t="s">
        <v>655</v>
      </c>
    </row>
    <row r="363" spans="1:2">
      <c r="A363" s="39" t="s">
        <v>656</v>
      </c>
      <c r="B363" s="39" t="s">
        <v>657</v>
      </c>
    </row>
    <row r="364" spans="1:2">
      <c r="A364" s="39" t="s">
        <v>1183</v>
      </c>
      <c r="B364" s="39" t="s">
        <v>1221</v>
      </c>
    </row>
    <row r="365" spans="1:2">
      <c r="A365" s="38" t="s">
        <v>658</v>
      </c>
      <c r="B365" s="38" t="s">
        <v>658</v>
      </c>
    </row>
    <row r="366" spans="1:2">
      <c r="A366" s="39" t="s">
        <v>659</v>
      </c>
      <c r="B366" s="39" t="s">
        <v>660</v>
      </c>
    </row>
    <row r="367" spans="1:2">
      <c r="A367" s="39" t="s">
        <v>661</v>
      </c>
      <c r="B367" s="39" t="s">
        <v>662</v>
      </c>
    </row>
    <row r="368" spans="1:2">
      <c r="A368" s="38" t="s">
        <v>663</v>
      </c>
      <c r="B368" s="38" t="s">
        <v>664</v>
      </c>
    </row>
    <row r="369" spans="1:2">
      <c r="A369" s="40" t="s">
        <v>665</v>
      </c>
      <c r="B369" s="40" t="s">
        <v>665</v>
      </c>
    </row>
    <row r="370" spans="1:2">
      <c r="A370" s="42" t="s">
        <v>77</v>
      </c>
      <c r="B370" s="42" t="s">
        <v>78</v>
      </c>
    </row>
    <row r="371" spans="1:2">
      <c r="A371" s="37" t="s">
        <v>208</v>
      </c>
      <c r="B371" s="37" t="s">
        <v>666</v>
      </c>
    </row>
    <row r="372" spans="1:2">
      <c r="A372" s="42" t="s">
        <v>667</v>
      </c>
      <c r="B372" s="42" t="s">
        <v>668</v>
      </c>
    </row>
    <row r="373" spans="1:2">
      <c r="A373" s="39" t="s">
        <v>1197</v>
      </c>
      <c r="B373" s="39" t="s">
        <v>1230</v>
      </c>
    </row>
    <row r="374" spans="1:2">
      <c r="A374" s="37" t="s">
        <v>669</v>
      </c>
      <c r="B374" s="37" t="s">
        <v>670</v>
      </c>
    </row>
    <row r="375" spans="1:2">
      <c r="A375" s="39" t="s">
        <v>671</v>
      </c>
      <c r="B375" s="39" t="s">
        <v>672</v>
      </c>
    </row>
    <row r="376" spans="1:2">
      <c r="A376" s="42" t="s">
        <v>1111</v>
      </c>
      <c r="B376" s="42" t="s">
        <v>1170</v>
      </c>
    </row>
    <row r="377" spans="1:2">
      <c r="A377" s="37" t="s">
        <v>673</v>
      </c>
      <c r="B377" s="37" t="s">
        <v>673</v>
      </c>
    </row>
    <row r="378" spans="1:2">
      <c r="A378" s="38" t="s">
        <v>674</v>
      </c>
      <c r="B378" s="38" t="s">
        <v>674</v>
      </c>
    </row>
    <row r="379" spans="1:2">
      <c r="A379" s="38" t="s">
        <v>675</v>
      </c>
      <c r="B379" s="38" t="s">
        <v>676</v>
      </c>
    </row>
    <row r="380" spans="1:2">
      <c r="A380" s="38" t="s">
        <v>677</v>
      </c>
      <c r="B380" s="38" t="s">
        <v>678</v>
      </c>
    </row>
    <row r="381" spans="1:2">
      <c r="A381" s="37" t="s">
        <v>679</v>
      </c>
      <c r="B381" s="37" t="s">
        <v>679</v>
      </c>
    </row>
    <row r="382" spans="1:2">
      <c r="A382" s="40" t="s">
        <v>1070</v>
      </c>
      <c r="B382" s="40" t="s">
        <v>1070</v>
      </c>
    </row>
    <row r="383" spans="1:2">
      <c r="A383" s="40" t="s">
        <v>680</v>
      </c>
      <c r="B383" s="40" t="s">
        <v>680</v>
      </c>
    </row>
    <row r="384" spans="1:2">
      <c r="A384" s="37" t="s">
        <v>184</v>
      </c>
      <c r="B384" s="37" t="s">
        <v>186</v>
      </c>
    </row>
    <row r="385" spans="1:2">
      <c r="A385" s="42" t="s">
        <v>681</v>
      </c>
      <c r="B385" s="42" t="s">
        <v>681</v>
      </c>
    </row>
    <row r="386" spans="1:2">
      <c r="A386" s="38" t="s">
        <v>682</v>
      </c>
      <c r="B386" s="38" t="s">
        <v>683</v>
      </c>
    </row>
    <row r="387" spans="1:2">
      <c r="A387" s="39" t="s">
        <v>684</v>
      </c>
      <c r="B387" s="39" t="s">
        <v>685</v>
      </c>
    </row>
    <row r="388" spans="1:2">
      <c r="A388" s="38" t="s">
        <v>56</v>
      </c>
      <c r="B388" s="38" t="s">
        <v>57</v>
      </c>
    </row>
    <row r="389" spans="1:2">
      <c r="A389" s="37" t="s">
        <v>686</v>
      </c>
      <c r="B389" s="37" t="s">
        <v>687</v>
      </c>
    </row>
    <row r="390" spans="1:2">
      <c r="A390" s="37" t="s">
        <v>688</v>
      </c>
      <c r="B390" s="37" t="s">
        <v>689</v>
      </c>
    </row>
    <row r="391" spans="1:2">
      <c r="A391" s="37" t="s">
        <v>690</v>
      </c>
      <c r="B391" s="37" t="s">
        <v>691</v>
      </c>
    </row>
    <row r="392" spans="1:2">
      <c r="A392" s="38" t="s">
        <v>692</v>
      </c>
      <c r="B392" s="38" t="s">
        <v>693</v>
      </c>
    </row>
    <row r="393" spans="1:2">
      <c r="A393" s="38" t="s">
        <v>694</v>
      </c>
      <c r="B393" s="38" t="s">
        <v>695</v>
      </c>
    </row>
    <row r="394" spans="1:2">
      <c r="A394" s="39" t="s">
        <v>696</v>
      </c>
      <c r="B394" s="39" t="s">
        <v>697</v>
      </c>
    </row>
    <row r="395" spans="1:2">
      <c r="A395" s="38" t="s">
        <v>698</v>
      </c>
      <c r="B395" s="38" t="s">
        <v>699</v>
      </c>
    </row>
    <row r="396" spans="1:2">
      <c r="A396" s="42" t="s">
        <v>1092</v>
      </c>
      <c r="B396" s="42" t="s">
        <v>1160</v>
      </c>
    </row>
    <row r="397" spans="1:2">
      <c r="A397" s="40" t="s">
        <v>1084</v>
      </c>
      <c r="B397" s="40" t="s">
        <v>1154</v>
      </c>
    </row>
    <row r="398" spans="1:2">
      <c r="A398" s="40" t="s">
        <v>700</v>
      </c>
      <c r="B398" s="40" t="s">
        <v>700</v>
      </c>
    </row>
    <row r="399" spans="1:2">
      <c r="A399" s="28" t="s">
        <v>156</v>
      </c>
      <c r="B399" s="28" t="s">
        <v>157</v>
      </c>
    </row>
    <row r="400" spans="1:2">
      <c r="A400" s="38" t="s">
        <v>701</v>
      </c>
      <c r="B400" s="38" t="s">
        <v>702</v>
      </c>
    </row>
    <row r="401" spans="1:2">
      <c r="A401" s="40" t="s">
        <v>703</v>
      </c>
      <c r="B401" s="40" t="s">
        <v>703</v>
      </c>
    </row>
    <row r="402" spans="1:2">
      <c r="A402" s="39" t="s">
        <v>704</v>
      </c>
      <c r="B402" s="39" t="s">
        <v>705</v>
      </c>
    </row>
    <row r="403" spans="1:2">
      <c r="A403" s="37" t="s">
        <v>706</v>
      </c>
      <c r="B403" s="37" t="s">
        <v>707</v>
      </c>
    </row>
    <row r="404" spans="1:2">
      <c r="A404" s="37" t="s">
        <v>708</v>
      </c>
      <c r="B404" s="37" t="s">
        <v>709</v>
      </c>
    </row>
    <row r="405" spans="1:2">
      <c r="A405" s="41" t="s">
        <v>710</v>
      </c>
      <c r="B405" s="41" t="s">
        <v>711</v>
      </c>
    </row>
    <row r="406" spans="1:2">
      <c r="A406" s="28" t="s">
        <v>712</v>
      </c>
      <c r="B406" s="28" t="s">
        <v>713</v>
      </c>
    </row>
    <row r="407" spans="1:2">
      <c r="A407" s="37" t="s">
        <v>102</v>
      </c>
      <c r="B407" s="37" t="s">
        <v>104</v>
      </c>
    </row>
    <row r="408" spans="1:2">
      <c r="A408" s="37" t="s">
        <v>102</v>
      </c>
      <c r="B408" s="37" t="s">
        <v>104</v>
      </c>
    </row>
    <row r="409" spans="1:2">
      <c r="A409" s="37" t="s">
        <v>714</v>
      </c>
      <c r="B409" s="37" t="s">
        <v>714</v>
      </c>
    </row>
    <row r="410" spans="1:2">
      <c r="A410" s="37" t="s">
        <v>715</v>
      </c>
      <c r="B410" s="37" t="s">
        <v>716</v>
      </c>
    </row>
    <row r="411" spans="1:2">
      <c r="A411" s="38" t="s">
        <v>717</v>
      </c>
      <c r="B411" s="38" t="s">
        <v>717</v>
      </c>
    </row>
    <row r="412" spans="1:2">
      <c r="A412" s="38" t="s">
        <v>718</v>
      </c>
      <c r="B412" s="38" t="s">
        <v>718</v>
      </c>
    </row>
    <row r="413" spans="1:2">
      <c r="A413" s="38" t="s">
        <v>719</v>
      </c>
      <c r="B413" s="38" t="s">
        <v>720</v>
      </c>
    </row>
    <row r="414" spans="1:2" ht="15">
      <c r="A414" s="259" t="s">
        <v>1284</v>
      </c>
      <c r="B414" s="259" t="s">
        <v>1294</v>
      </c>
    </row>
    <row r="415" spans="1:2">
      <c r="A415" s="37" t="s">
        <v>721</v>
      </c>
      <c r="B415" s="37" t="s">
        <v>722</v>
      </c>
    </row>
    <row r="416" spans="1:2">
      <c r="A416" s="37" t="s">
        <v>723</v>
      </c>
      <c r="B416" s="37" t="s">
        <v>724</v>
      </c>
    </row>
    <row r="417" spans="1:2">
      <c r="A417" s="39" t="s">
        <v>725</v>
      </c>
      <c r="B417" s="39" t="s">
        <v>726</v>
      </c>
    </row>
    <row r="418" spans="1:2">
      <c r="A418" s="38" t="s">
        <v>124</v>
      </c>
      <c r="B418" s="38" t="s">
        <v>125</v>
      </c>
    </row>
    <row r="419" spans="1:2">
      <c r="A419" s="42" t="s">
        <v>1119</v>
      </c>
      <c r="B419" s="42" t="s">
        <v>1177</v>
      </c>
    </row>
    <row r="420" spans="1:2">
      <c r="A420" s="39" t="s">
        <v>727</v>
      </c>
      <c r="B420" s="39" t="s">
        <v>728</v>
      </c>
    </row>
    <row r="421" spans="1:2">
      <c r="A421" s="42" t="s">
        <v>1085</v>
      </c>
      <c r="B421" s="42" t="s">
        <v>1155</v>
      </c>
    </row>
    <row r="422" spans="1:2">
      <c r="A422" s="42" t="s">
        <v>1085</v>
      </c>
      <c r="B422" s="42" t="s">
        <v>1155</v>
      </c>
    </row>
    <row r="423" spans="1:2">
      <c r="A423" s="38" t="s">
        <v>729</v>
      </c>
      <c r="B423" s="38" t="s">
        <v>730</v>
      </c>
    </row>
    <row r="424" spans="1:2">
      <c r="A424" s="39" t="s">
        <v>99</v>
      </c>
      <c r="B424" s="39" t="s">
        <v>100</v>
      </c>
    </row>
    <row r="425" spans="1:2">
      <c r="A425" s="38" t="s">
        <v>731</v>
      </c>
      <c r="B425" s="38" t="s">
        <v>732</v>
      </c>
    </row>
    <row r="426" spans="1:2">
      <c r="A426" s="38" t="s">
        <v>733</v>
      </c>
      <c r="B426" s="38" t="s">
        <v>734</v>
      </c>
    </row>
    <row r="427" spans="1:2">
      <c r="A427" s="38" t="s">
        <v>735</v>
      </c>
      <c r="B427" s="38" t="s">
        <v>736</v>
      </c>
    </row>
    <row r="428" spans="1:2">
      <c r="A428" s="37" t="s">
        <v>737</v>
      </c>
      <c r="B428" s="37" t="s">
        <v>738</v>
      </c>
    </row>
    <row r="429" spans="1:2">
      <c r="A429" s="39" t="s">
        <v>1217</v>
      </c>
      <c r="B429" s="39" t="s">
        <v>1245</v>
      </c>
    </row>
    <row r="430" spans="1:2">
      <c r="A430" s="38" t="s">
        <v>739</v>
      </c>
      <c r="B430" s="38" t="s">
        <v>740</v>
      </c>
    </row>
    <row r="431" spans="1:2">
      <c r="A431" s="39" t="s">
        <v>1218</v>
      </c>
      <c r="B431" s="39" t="s">
        <v>1246</v>
      </c>
    </row>
    <row r="432" spans="1:2">
      <c r="A432" s="40" t="s">
        <v>741</v>
      </c>
      <c r="B432" s="40" t="s">
        <v>742</v>
      </c>
    </row>
    <row r="433" spans="1:2">
      <c r="A433" s="37" t="s">
        <v>743</v>
      </c>
      <c r="B433" s="37" t="s">
        <v>744</v>
      </c>
    </row>
    <row r="434" spans="1:2">
      <c r="A434" s="42" t="s">
        <v>1106</v>
      </c>
      <c r="B434" s="42" t="s">
        <v>1168</v>
      </c>
    </row>
    <row r="435" spans="1:2">
      <c r="A435" s="38" t="s">
        <v>745</v>
      </c>
      <c r="B435" s="38" t="s">
        <v>746</v>
      </c>
    </row>
    <row r="436" spans="1:2">
      <c r="A436" s="38" t="s">
        <v>747</v>
      </c>
      <c r="B436" s="38" t="s">
        <v>748</v>
      </c>
    </row>
    <row r="437" spans="1:2">
      <c r="A437" s="39" t="s">
        <v>749</v>
      </c>
      <c r="B437" s="39" t="s">
        <v>750</v>
      </c>
    </row>
    <row r="438" spans="1:2">
      <c r="A438" s="37" t="s">
        <v>751</v>
      </c>
      <c r="B438" s="37" t="s">
        <v>752</v>
      </c>
    </row>
    <row r="439" spans="1:2">
      <c r="A439" s="38" t="s">
        <v>753</v>
      </c>
      <c r="B439" s="38" t="s">
        <v>754</v>
      </c>
    </row>
    <row r="440" spans="1:2">
      <c r="A440" s="38" t="s">
        <v>755</v>
      </c>
      <c r="B440" s="38" t="s">
        <v>756</v>
      </c>
    </row>
    <row r="441" spans="1:2">
      <c r="A441" s="39" t="s">
        <v>757</v>
      </c>
      <c r="B441" s="39" t="s">
        <v>758</v>
      </c>
    </row>
    <row r="442" spans="1:2">
      <c r="A442" s="37" t="s">
        <v>759</v>
      </c>
      <c r="B442" s="37" t="s">
        <v>760</v>
      </c>
    </row>
    <row r="443" spans="1:2">
      <c r="A443" s="37" t="s">
        <v>761</v>
      </c>
      <c r="B443" s="37" t="s">
        <v>762</v>
      </c>
    </row>
    <row r="444" spans="1:2">
      <c r="A444" s="39" t="s">
        <v>1213</v>
      </c>
      <c r="B444" s="39" t="s">
        <v>1243</v>
      </c>
    </row>
    <row r="445" spans="1:2">
      <c r="A445" s="39" t="s">
        <v>763</v>
      </c>
      <c r="B445" s="39" t="s">
        <v>764</v>
      </c>
    </row>
    <row r="446" spans="1:2">
      <c r="A446" s="28" t="s">
        <v>143</v>
      </c>
      <c r="B446" s="28" t="s">
        <v>145</v>
      </c>
    </row>
    <row r="447" spans="1:2">
      <c r="A447" s="38" t="s">
        <v>765</v>
      </c>
      <c r="B447" s="38" t="s">
        <v>765</v>
      </c>
    </row>
    <row r="448" spans="1:2">
      <c r="A448" s="37" t="s">
        <v>766</v>
      </c>
      <c r="B448" s="37" t="s">
        <v>767</v>
      </c>
    </row>
    <row r="449" spans="1:2">
      <c r="A449" s="40" t="s">
        <v>768</v>
      </c>
      <c r="B449" s="40" t="s">
        <v>769</v>
      </c>
    </row>
    <row r="450" spans="1:2">
      <c r="A450" s="37" t="s">
        <v>770</v>
      </c>
      <c r="B450" s="37" t="s">
        <v>770</v>
      </c>
    </row>
    <row r="451" spans="1:2">
      <c r="A451" s="39" t="s">
        <v>771</v>
      </c>
      <c r="B451" s="39" t="s">
        <v>772</v>
      </c>
    </row>
    <row r="452" spans="1:2">
      <c r="A452" s="39" t="s">
        <v>773</v>
      </c>
      <c r="B452" s="39" t="s">
        <v>774</v>
      </c>
    </row>
    <row r="453" spans="1:2">
      <c r="A453" s="42" t="s">
        <v>775</v>
      </c>
      <c r="B453" s="42" t="s">
        <v>776</v>
      </c>
    </row>
    <row r="454" spans="1:2">
      <c r="A454" s="39" t="s">
        <v>777</v>
      </c>
      <c r="B454" s="39" t="s">
        <v>778</v>
      </c>
    </row>
    <row r="455" spans="1:2">
      <c r="A455" s="37" t="s">
        <v>779</v>
      </c>
      <c r="B455" s="37" t="s">
        <v>780</v>
      </c>
    </row>
    <row r="456" spans="1:2">
      <c r="A456" s="28" t="s">
        <v>781</v>
      </c>
      <c r="B456" s="28" t="s">
        <v>782</v>
      </c>
    </row>
    <row r="457" spans="1:2">
      <c r="A457" s="39" t="s">
        <v>783</v>
      </c>
      <c r="B457" s="39" t="s">
        <v>784</v>
      </c>
    </row>
    <row r="458" spans="1:2">
      <c r="A458" s="38" t="s">
        <v>785</v>
      </c>
      <c r="B458" s="38" t="s">
        <v>786</v>
      </c>
    </row>
    <row r="459" spans="1:2">
      <c r="A459" s="37" t="s">
        <v>787</v>
      </c>
      <c r="B459" s="37" t="s">
        <v>788</v>
      </c>
    </row>
    <row r="460" spans="1:2">
      <c r="A460" s="42" t="s">
        <v>1080</v>
      </c>
      <c r="B460" s="42" t="s">
        <v>1153</v>
      </c>
    </row>
    <row r="461" spans="1:2">
      <c r="A461" s="37" t="s">
        <v>789</v>
      </c>
      <c r="B461" s="37" t="s">
        <v>790</v>
      </c>
    </row>
    <row r="462" spans="1:2">
      <c r="A462" s="40" t="s">
        <v>1065</v>
      </c>
      <c r="B462" s="40" t="s">
        <v>1146</v>
      </c>
    </row>
    <row r="463" spans="1:2">
      <c r="A463" s="39" t="s">
        <v>1189</v>
      </c>
      <c r="B463" s="39" t="s">
        <v>1225</v>
      </c>
    </row>
    <row r="464" spans="1:2">
      <c r="A464" s="38" t="s">
        <v>791</v>
      </c>
      <c r="B464" s="38" t="s">
        <v>792</v>
      </c>
    </row>
    <row r="465" spans="1:2">
      <c r="A465" s="28" t="s">
        <v>47</v>
      </c>
      <c r="B465" s="28" t="s">
        <v>49</v>
      </c>
    </row>
    <row r="466" spans="1:2">
      <c r="A466" s="40" t="s">
        <v>1086</v>
      </c>
      <c r="B466" s="40" t="s">
        <v>1156</v>
      </c>
    </row>
    <row r="467" spans="1:2">
      <c r="A467" s="37" t="s">
        <v>179</v>
      </c>
      <c r="B467" s="37" t="s">
        <v>180</v>
      </c>
    </row>
    <row r="468" spans="1:2">
      <c r="A468" s="37" t="s">
        <v>179</v>
      </c>
      <c r="B468" s="37" t="s">
        <v>180</v>
      </c>
    </row>
    <row r="469" spans="1:2">
      <c r="A469" s="28" t="s">
        <v>59</v>
      </c>
      <c r="B469" s="28" t="s">
        <v>61</v>
      </c>
    </row>
    <row r="470" spans="1:2">
      <c r="A470" s="42" t="s">
        <v>793</v>
      </c>
      <c r="B470" s="42" t="s">
        <v>794</v>
      </c>
    </row>
    <row r="471" spans="1:2">
      <c r="A471" s="40" t="s">
        <v>795</v>
      </c>
      <c r="B471" s="40" t="s">
        <v>796</v>
      </c>
    </row>
    <row r="472" spans="1:2">
      <c r="A472" s="40" t="s">
        <v>797</v>
      </c>
      <c r="B472" s="40" t="s">
        <v>797</v>
      </c>
    </row>
    <row r="473" spans="1:2">
      <c r="A473" s="38" t="s">
        <v>798</v>
      </c>
      <c r="B473" s="38" t="s">
        <v>799</v>
      </c>
    </row>
    <row r="474" spans="1:2">
      <c r="A474" s="37" t="s">
        <v>800</v>
      </c>
      <c r="B474" s="37" t="s">
        <v>801</v>
      </c>
    </row>
    <row r="475" spans="1:2">
      <c r="A475" s="38" t="s">
        <v>802</v>
      </c>
      <c r="B475" s="38" t="s">
        <v>803</v>
      </c>
    </row>
    <row r="476" spans="1:2">
      <c r="A476" s="40" t="s">
        <v>804</v>
      </c>
      <c r="B476" s="40" t="s">
        <v>804</v>
      </c>
    </row>
    <row r="477" spans="1:2">
      <c r="A477" s="39" t="s">
        <v>1199</v>
      </c>
      <c r="B477" s="39" t="s">
        <v>1232</v>
      </c>
    </row>
    <row r="478" spans="1:2">
      <c r="A478" s="38" t="s">
        <v>805</v>
      </c>
      <c r="B478" s="38" t="s">
        <v>805</v>
      </c>
    </row>
    <row r="479" spans="1:2">
      <c r="A479" s="38" t="s">
        <v>806</v>
      </c>
      <c r="B479" s="38" t="s">
        <v>807</v>
      </c>
    </row>
    <row r="480" spans="1:2">
      <c r="A480" s="37" t="s">
        <v>808</v>
      </c>
      <c r="B480" s="37" t="s">
        <v>809</v>
      </c>
    </row>
    <row r="481" spans="1:2">
      <c r="A481" s="37" t="s">
        <v>810</v>
      </c>
      <c r="B481" s="37" t="s">
        <v>811</v>
      </c>
    </row>
    <row r="482" spans="1:2">
      <c r="A482" s="37" t="s">
        <v>812</v>
      </c>
      <c r="B482" s="37" t="s">
        <v>813</v>
      </c>
    </row>
    <row r="483" spans="1:2">
      <c r="A483" s="38" t="s">
        <v>814</v>
      </c>
      <c r="B483" s="38" t="s">
        <v>814</v>
      </c>
    </row>
    <row r="484" spans="1:2">
      <c r="A484" s="38" t="s">
        <v>139</v>
      </c>
      <c r="B484" s="38" t="s">
        <v>141</v>
      </c>
    </row>
    <row r="485" spans="1:2">
      <c r="A485" s="42" t="s">
        <v>1116</v>
      </c>
      <c r="B485" s="42" t="s">
        <v>1175</v>
      </c>
    </row>
    <row r="486" spans="1:2">
      <c r="A486" s="40" t="s">
        <v>1076</v>
      </c>
      <c r="B486" s="40" t="s">
        <v>1151</v>
      </c>
    </row>
    <row r="487" spans="1:2">
      <c r="A487" s="38" t="s">
        <v>815</v>
      </c>
      <c r="B487" s="38" t="s">
        <v>816</v>
      </c>
    </row>
    <row r="488" spans="1:2">
      <c r="A488" s="38" t="s">
        <v>817</v>
      </c>
      <c r="B488" s="38" t="s">
        <v>817</v>
      </c>
    </row>
    <row r="489" spans="1:2">
      <c r="A489" s="37" t="s">
        <v>818</v>
      </c>
      <c r="B489" s="37" t="s">
        <v>819</v>
      </c>
    </row>
    <row r="490" spans="1:2">
      <c r="A490" s="38" t="s">
        <v>820</v>
      </c>
      <c r="B490" s="38" t="s">
        <v>821</v>
      </c>
    </row>
    <row r="491" spans="1:2">
      <c r="A491" s="37" t="s">
        <v>822</v>
      </c>
      <c r="B491" s="37" t="s">
        <v>823</v>
      </c>
    </row>
    <row r="492" spans="1:2">
      <c r="A492" s="38" t="s">
        <v>824</v>
      </c>
      <c r="B492" s="38" t="s">
        <v>824</v>
      </c>
    </row>
    <row r="493" spans="1:2">
      <c r="A493" s="38" t="s">
        <v>825</v>
      </c>
      <c r="B493" s="38" t="s">
        <v>825</v>
      </c>
    </row>
    <row r="494" spans="1:2">
      <c r="A494" s="38" t="s">
        <v>826</v>
      </c>
      <c r="B494" s="38" t="s">
        <v>827</v>
      </c>
    </row>
    <row r="495" spans="1:2">
      <c r="A495" s="38" t="s">
        <v>828</v>
      </c>
      <c r="B495" s="38" t="s">
        <v>828</v>
      </c>
    </row>
    <row r="496" spans="1:2">
      <c r="A496" s="28" t="s">
        <v>149</v>
      </c>
      <c r="B496" s="28" t="s">
        <v>151</v>
      </c>
    </row>
    <row r="497" spans="1:2">
      <c r="A497" s="40" t="s">
        <v>829</v>
      </c>
      <c r="B497" s="40" t="s">
        <v>830</v>
      </c>
    </row>
    <row r="498" spans="1:2">
      <c r="A498" s="40" t="s">
        <v>831</v>
      </c>
      <c r="B498" s="40" t="s">
        <v>832</v>
      </c>
    </row>
    <row r="499" spans="1:2">
      <c r="A499" s="28" t="s">
        <v>130</v>
      </c>
      <c r="B499" s="28" t="s">
        <v>131</v>
      </c>
    </row>
    <row r="500" spans="1:2">
      <c r="A500" s="38" t="s">
        <v>833</v>
      </c>
      <c r="B500" s="38" t="s">
        <v>834</v>
      </c>
    </row>
    <row r="501" spans="1:2">
      <c r="A501" s="42" t="s">
        <v>835</v>
      </c>
      <c r="B501" s="42" t="s">
        <v>836</v>
      </c>
    </row>
    <row r="502" spans="1:2">
      <c r="A502" s="39" t="s">
        <v>837</v>
      </c>
      <c r="B502" s="39" t="s">
        <v>838</v>
      </c>
    </row>
    <row r="503" spans="1:2">
      <c r="A503" s="38" t="s">
        <v>839</v>
      </c>
      <c r="B503" s="38" t="s">
        <v>840</v>
      </c>
    </row>
    <row r="504" spans="1:2">
      <c r="A504" s="39" t="s">
        <v>841</v>
      </c>
      <c r="B504" s="39" t="s">
        <v>842</v>
      </c>
    </row>
    <row r="505" spans="1:2">
      <c r="A505" s="37" t="s">
        <v>843</v>
      </c>
      <c r="B505" s="37" t="s">
        <v>844</v>
      </c>
    </row>
    <row r="506" spans="1:2">
      <c r="A506" s="40" t="s">
        <v>845</v>
      </c>
      <c r="B506" s="40" t="s">
        <v>846</v>
      </c>
    </row>
    <row r="507" spans="1:2">
      <c r="A507" s="38" t="s">
        <v>847</v>
      </c>
      <c r="B507" s="38" t="s">
        <v>848</v>
      </c>
    </row>
  </sheetData>
  <phoneticPr fontId="0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>
      <selection activeCell="A7" sqref="A7:K7"/>
    </sheetView>
  </sheetViews>
  <sheetFormatPr defaultRowHeight="15"/>
  <cols>
    <col min="1" max="1" width="9.7109375" style="78" customWidth="1"/>
    <col min="2" max="2" width="5.85546875" style="78" bestFit="1" customWidth="1"/>
    <col min="3" max="3" width="17.85546875" style="78" bestFit="1" customWidth="1"/>
    <col min="4" max="4" width="6.7109375" style="77" customWidth="1"/>
    <col min="5" max="5" width="40" style="78" bestFit="1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>
      <c r="A9" s="55" t="str">
        <f>_kat7</f>
        <v>7.kategorie - Kadetky mladší, ročník 2006 - 2007</v>
      </c>
    </row>
    <row r="10" spans="1:16" ht="17.25" thickTop="1">
      <c r="A10" s="79"/>
      <c r="B10" s="80"/>
      <c r="C10" s="81"/>
      <c r="D10" s="82"/>
      <c r="E10" s="83"/>
      <c r="F10" s="313"/>
      <c r="G10" s="535" t="str">
        <f>Kat7S1</f>
        <v>sestava s libovolným náčiním</v>
      </c>
      <c r="H10" s="535"/>
      <c r="I10" s="535"/>
      <c r="J10" s="536"/>
      <c r="K10" s="537" t="str">
        <f>Kat7S2</f>
        <v>sestava s libovolným náčiním</v>
      </c>
      <c r="L10" s="538"/>
      <c r="M10" s="538"/>
      <c r="N10" s="538"/>
      <c r="O10" s="539"/>
      <c r="P10" s="113"/>
    </row>
    <row r="11" spans="1:16" ht="16.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ht="16.5" hidden="1" customHeight="1">
      <c r="A13" s="84">
        <v>1</v>
      </c>
      <c r="B13" s="80">
        <v>17</v>
      </c>
      <c r="C13" s="99"/>
      <c r="D13" s="100"/>
      <c r="E13" s="101"/>
      <c r="F13" s="102" t="s">
        <v>1049</v>
      </c>
      <c r="G13" s="103">
        <v>0</v>
      </c>
      <c r="H13" s="103" t="e">
        <v>#NUM!</v>
      </c>
      <c r="I13" s="103">
        <v>0</v>
      </c>
      <c r="J13" s="104" t="e">
        <v>#NUM!</v>
      </c>
      <c r="K13" s="116"/>
      <c r="L13" s="103">
        <v>0</v>
      </c>
      <c r="M13" s="103" t="e">
        <v>#NUM!</v>
      </c>
      <c r="N13" s="103">
        <v>0</v>
      </c>
      <c r="O13" s="104" t="e">
        <v>#NUM!</v>
      </c>
      <c r="P13" s="117" t="e">
        <v>#NUM!</v>
      </c>
    </row>
    <row r="14" spans="1:16" s="105" customFormat="1" ht="17.25" thickTop="1">
      <c r="A14" s="210">
        <v>1</v>
      </c>
      <c r="B14" s="210" t="e">
        <f>Seznam!#REF!</f>
        <v>#REF!</v>
      </c>
      <c r="C14" s="211" t="e">
        <f>Seznam!#REF!</f>
        <v>#REF!</v>
      </c>
      <c r="D14" s="205" t="e">
        <f>Seznam!#REF!</f>
        <v>#REF!</v>
      </c>
      <c r="E14" s="206" t="e">
        <f>Seznam!#REF!</f>
        <v>#REF!</v>
      </c>
      <c r="F14" s="210" t="e">
        <f>Seznam!#REF!</f>
        <v>#REF!</v>
      </c>
      <c r="G14" s="208" t="e">
        <f>'Z7'!#REF!</f>
        <v>#REF!</v>
      </c>
      <c r="H14" s="207" t="e">
        <f>'Z7'!#REF!</f>
        <v>#REF!</v>
      </c>
      <c r="I14" s="208" t="e">
        <f>'Z7'!#REF!</f>
        <v>#REF!</v>
      </c>
      <c r="J14" s="209" t="e">
        <f>'Z7'!#REF!</f>
        <v>#REF!</v>
      </c>
      <c r="K14" s="212" t="e">
        <f>'Z7'!#REF!</f>
        <v>#REF!</v>
      </c>
      <c r="L14" s="208" t="e">
        <f>'Z7'!#REF!</f>
        <v>#REF!</v>
      </c>
      <c r="M14" s="207" t="e">
        <f>'Z7'!#REF!</f>
        <v>#REF!</v>
      </c>
      <c r="N14" s="208" t="e">
        <f>'Z7'!#REF!</f>
        <v>#REF!</v>
      </c>
      <c r="O14" s="209" t="e">
        <f>'Z7'!#REF!</f>
        <v>#REF!</v>
      </c>
      <c r="P14" s="316" t="e">
        <f>'Z7'!#REF!</f>
        <v>#REF!</v>
      </c>
    </row>
    <row r="15" spans="1:16" s="105" customFormat="1" ht="16.5">
      <c r="A15" s="199">
        <v>2</v>
      </c>
      <c r="B15" s="199" t="e">
        <f>Seznam!#REF!</f>
        <v>#REF!</v>
      </c>
      <c r="C15" s="200" t="e">
        <f>Seznam!#REF!</f>
        <v>#REF!</v>
      </c>
      <c r="D15" s="90" t="e">
        <f>Seznam!#REF!</f>
        <v>#REF!</v>
      </c>
      <c r="E15" s="106" t="e">
        <f>Seznam!#REF!</f>
        <v>#REF!</v>
      </c>
      <c r="F15" s="199" t="e">
        <f>Seznam!#REF!</f>
        <v>#REF!</v>
      </c>
      <c r="G15" s="107">
        <f>'Z7'!X9</f>
        <v>1.5</v>
      </c>
      <c r="H15" s="108">
        <f>'Z7'!Y9</f>
        <v>2.5</v>
      </c>
      <c r="I15" s="107">
        <f>'Z7'!Z9</f>
        <v>0</v>
      </c>
      <c r="J15" s="109">
        <f>'Z7'!AA9</f>
        <v>4</v>
      </c>
      <c r="K15" s="118" t="str">
        <f>'Z7'!W20</f>
        <v>míč</v>
      </c>
      <c r="L15" s="107">
        <f>'Z7'!X20</f>
        <v>1.2000000000000002</v>
      </c>
      <c r="M15" s="108">
        <f>'Z7'!Y20</f>
        <v>2.7</v>
      </c>
      <c r="N15" s="107">
        <f>'Z7'!Z20</f>
        <v>0</v>
      </c>
      <c r="O15" s="109">
        <f>'Z7'!AA20</f>
        <v>3.9000000000000004</v>
      </c>
      <c r="P15" s="317">
        <f>'Z7'!AB20</f>
        <v>7.9</v>
      </c>
    </row>
    <row r="16" spans="1:16" s="105" customFormat="1" ht="16.5">
      <c r="A16" s="199">
        <v>3</v>
      </c>
      <c r="B16" s="199" t="e">
        <f>Seznam!#REF!</f>
        <v>#REF!</v>
      </c>
      <c r="C16" s="200" t="e">
        <f>Seznam!#REF!</f>
        <v>#REF!</v>
      </c>
      <c r="D16" s="90" t="e">
        <f>Seznam!#REF!</f>
        <v>#REF!</v>
      </c>
      <c r="E16" s="106" t="e">
        <f>Seznam!#REF!</f>
        <v>#REF!</v>
      </c>
      <c r="F16" s="199" t="e">
        <f>Seznam!#REF!</f>
        <v>#REF!</v>
      </c>
      <c r="G16" s="107">
        <f>'Z7'!X14</f>
        <v>3.9000000000000004</v>
      </c>
      <c r="H16" s="108">
        <f>'Z7'!Y14</f>
        <v>4.8499999999999996</v>
      </c>
      <c r="I16" s="107">
        <f>'Z7'!Z14</f>
        <v>0</v>
      </c>
      <c r="J16" s="109">
        <f>'Z7'!AA14</f>
        <v>8.75</v>
      </c>
      <c r="K16" s="118" t="str">
        <f>'Z7'!W25</f>
        <v>míč</v>
      </c>
      <c r="L16" s="107">
        <f>'Z7'!X25</f>
        <v>1.7000000000000002</v>
      </c>
      <c r="M16" s="108">
        <f>'Z7'!Y25</f>
        <v>3.45</v>
      </c>
      <c r="N16" s="107">
        <f>'Z7'!Z25</f>
        <v>0</v>
      </c>
      <c r="O16" s="109">
        <f>'Z7'!AA25</f>
        <v>5.15</v>
      </c>
      <c r="P16" s="317">
        <f>'Z7'!AB25</f>
        <v>13.9</v>
      </c>
    </row>
    <row r="17" spans="1:16" s="105" customFormat="1" ht="16.5">
      <c r="A17" s="199">
        <v>4</v>
      </c>
      <c r="B17" s="199" t="e">
        <f>Seznam!#REF!</f>
        <v>#REF!</v>
      </c>
      <c r="C17" s="200" t="e">
        <f>Seznam!#REF!</f>
        <v>#REF!</v>
      </c>
      <c r="D17" s="90" t="e">
        <f>Seznam!#REF!</f>
        <v>#REF!</v>
      </c>
      <c r="E17" s="106" t="e">
        <f>Seznam!#REF!</f>
        <v>#REF!</v>
      </c>
      <c r="F17" s="199" t="e">
        <f>Seznam!#REF!</f>
        <v>#REF!</v>
      </c>
      <c r="G17" s="107" t="e">
        <f>'Z7'!#REF!</f>
        <v>#REF!</v>
      </c>
      <c r="H17" s="108" t="e">
        <f>'Z7'!#REF!</f>
        <v>#REF!</v>
      </c>
      <c r="I17" s="107" t="e">
        <f>'Z7'!#REF!</f>
        <v>#REF!</v>
      </c>
      <c r="J17" s="109" t="e">
        <f>'Z7'!#REF!</f>
        <v>#REF!</v>
      </c>
      <c r="K17" s="118" t="e">
        <f>'Z7'!#REF!</f>
        <v>#REF!</v>
      </c>
      <c r="L17" s="107" t="e">
        <f>'Z7'!#REF!</f>
        <v>#REF!</v>
      </c>
      <c r="M17" s="108" t="e">
        <f>'Z7'!#REF!</f>
        <v>#REF!</v>
      </c>
      <c r="N17" s="107" t="e">
        <f>'Z7'!#REF!</f>
        <v>#REF!</v>
      </c>
      <c r="O17" s="109" t="e">
        <f>'Z7'!#REF!</f>
        <v>#REF!</v>
      </c>
      <c r="P17" s="317" t="e">
        <f>'Z7'!#REF!</f>
        <v>#REF!</v>
      </c>
    </row>
    <row r="18" spans="1:16" s="105" customFormat="1" ht="16.5">
      <c r="A18" s="199">
        <v>5</v>
      </c>
      <c r="B18" s="199" t="e">
        <f>Seznam!#REF!</f>
        <v>#REF!</v>
      </c>
      <c r="C18" s="200" t="e">
        <f>Seznam!#REF!</f>
        <v>#REF!</v>
      </c>
      <c r="D18" s="90" t="e">
        <f>Seznam!#REF!</f>
        <v>#REF!</v>
      </c>
      <c r="E18" s="106" t="e">
        <f>Seznam!#REF!</f>
        <v>#REF!</v>
      </c>
      <c r="F18" s="199" t="e">
        <f>Seznam!#REF!</f>
        <v>#REF!</v>
      </c>
      <c r="G18" s="107" t="e">
        <f>'Z7'!#REF!</f>
        <v>#REF!</v>
      </c>
      <c r="H18" s="108" t="e">
        <f>'Z7'!#REF!</f>
        <v>#REF!</v>
      </c>
      <c r="I18" s="107" t="e">
        <f>'Z7'!#REF!</f>
        <v>#REF!</v>
      </c>
      <c r="J18" s="109" t="e">
        <f>'Z7'!#REF!</f>
        <v>#REF!</v>
      </c>
      <c r="K18" s="118" t="e">
        <f>'Z7'!#REF!</f>
        <v>#REF!</v>
      </c>
      <c r="L18" s="107" t="e">
        <f>'Z7'!#REF!</f>
        <v>#REF!</v>
      </c>
      <c r="M18" s="108" t="e">
        <f>'Z7'!#REF!</f>
        <v>#REF!</v>
      </c>
      <c r="N18" s="107" t="e">
        <f>'Z7'!#REF!</f>
        <v>#REF!</v>
      </c>
      <c r="O18" s="109" t="e">
        <f>'Z7'!#REF!</f>
        <v>#REF!</v>
      </c>
      <c r="P18" s="317" t="e">
        <f>'Z7'!#REF!</f>
        <v>#REF!</v>
      </c>
    </row>
    <row r="19" spans="1:16" s="105" customFormat="1" ht="16.5">
      <c r="A19" s="199">
        <v>6</v>
      </c>
      <c r="B19" s="199" t="e">
        <f>Seznam!#REF!</f>
        <v>#REF!</v>
      </c>
      <c r="C19" s="200" t="e">
        <f>Seznam!#REF!</f>
        <v>#REF!</v>
      </c>
      <c r="D19" s="90" t="e">
        <f>Seznam!#REF!</f>
        <v>#REF!</v>
      </c>
      <c r="E19" s="106" t="e">
        <f>Seznam!#REF!</f>
        <v>#REF!</v>
      </c>
      <c r="F19" s="199" t="e">
        <f>Seznam!#REF!</f>
        <v>#REF!</v>
      </c>
      <c r="G19" s="107" t="e">
        <f>'Z7'!#REF!</f>
        <v>#REF!</v>
      </c>
      <c r="H19" s="108" t="e">
        <f>'Z7'!#REF!</f>
        <v>#REF!</v>
      </c>
      <c r="I19" s="107" t="e">
        <f>'Z7'!#REF!</f>
        <v>#REF!</v>
      </c>
      <c r="J19" s="109" t="e">
        <f>'Z7'!#REF!</f>
        <v>#REF!</v>
      </c>
      <c r="K19" s="118" t="e">
        <f>'Z7'!#REF!</f>
        <v>#REF!</v>
      </c>
      <c r="L19" s="107" t="e">
        <f>'Z7'!#REF!</f>
        <v>#REF!</v>
      </c>
      <c r="M19" s="108" t="e">
        <f>'Z7'!#REF!</f>
        <v>#REF!</v>
      </c>
      <c r="N19" s="107" t="e">
        <f>'Z7'!#REF!</f>
        <v>#REF!</v>
      </c>
      <c r="O19" s="109" t="e">
        <f>'Z7'!#REF!</f>
        <v>#REF!</v>
      </c>
      <c r="P19" s="317" t="e">
        <f>'Z7'!#REF!</f>
        <v>#REF!</v>
      </c>
    </row>
    <row r="20" spans="1:16" s="105" customFormat="1" ht="16.5">
      <c r="A20" s="199">
        <v>7</v>
      </c>
      <c r="B20" s="199" t="e">
        <f>Seznam!#REF!</f>
        <v>#REF!</v>
      </c>
      <c r="C20" s="200" t="e">
        <f>Seznam!#REF!</f>
        <v>#REF!</v>
      </c>
      <c r="D20" s="90" t="e">
        <f>Seznam!#REF!</f>
        <v>#REF!</v>
      </c>
      <c r="E20" s="106" t="e">
        <f>Seznam!#REF!</f>
        <v>#REF!</v>
      </c>
      <c r="F20" s="199" t="e">
        <f>Seznam!#REF!</f>
        <v>#REF!</v>
      </c>
      <c r="G20" s="107" t="e">
        <f>'Z7'!#REF!</f>
        <v>#REF!</v>
      </c>
      <c r="H20" s="108" t="e">
        <f>'Z7'!#REF!</f>
        <v>#REF!</v>
      </c>
      <c r="I20" s="107" t="e">
        <f>'Z7'!#REF!</f>
        <v>#REF!</v>
      </c>
      <c r="J20" s="109" t="e">
        <f>'Z7'!#REF!</f>
        <v>#REF!</v>
      </c>
      <c r="K20" s="118" t="e">
        <f>'Z7'!#REF!</f>
        <v>#REF!</v>
      </c>
      <c r="L20" s="107" t="e">
        <f>'Z7'!#REF!</f>
        <v>#REF!</v>
      </c>
      <c r="M20" s="108" t="e">
        <f>'Z7'!#REF!</f>
        <v>#REF!</v>
      </c>
      <c r="N20" s="107" t="e">
        <f>'Z7'!#REF!</f>
        <v>#REF!</v>
      </c>
      <c r="O20" s="109" t="e">
        <f>'Z7'!#REF!</f>
        <v>#REF!</v>
      </c>
      <c r="P20" s="317" t="e">
        <f>'Z7'!#REF!</f>
        <v>#REF!</v>
      </c>
    </row>
    <row r="21" spans="1:16" s="105" customFormat="1" ht="16.5">
      <c r="A21" s="199">
        <v>8</v>
      </c>
      <c r="B21" s="199" t="e">
        <f>Seznam!#REF!</f>
        <v>#REF!</v>
      </c>
      <c r="C21" s="200" t="e">
        <f>Seznam!#REF!</f>
        <v>#REF!</v>
      </c>
      <c r="D21" s="90" t="e">
        <f>Seznam!#REF!</f>
        <v>#REF!</v>
      </c>
      <c r="E21" s="106" t="e">
        <f>Seznam!#REF!</f>
        <v>#REF!</v>
      </c>
      <c r="F21" s="199" t="e">
        <f>Seznam!#REF!</f>
        <v>#REF!</v>
      </c>
      <c r="G21" s="107" t="e">
        <f>'Z7'!#REF!</f>
        <v>#REF!</v>
      </c>
      <c r="H21" s="108" t="e">
        <f>'Z7'!#REF!</f>
        <v>#REF!</v>
      </c>
      <c r="I21" s="107" t="e">
        <f>'Z7'!#REF!</f>
        <v>#REF!</v>
      </c>
      <c r="J21" s="109" t="e">
        <f>'Z7'!#REF!</f>
        <v>#REF!</v>
      </c>
      <c r="K21" s="118" t="e">
        <f>'Z7'!#REF!</f>
        <v>#REF!</v>
      </c>
      <c r="L21" s="107" t="e">
        <f>'Z7'!#REF!</f>
        <v>#REF!</v>
      </c>
      <c r="M21" s="108" t="e">
        <f>'Z7'!#REF!</f>
        <v>#REF!</v>
      </c>
      <c r="N21" s="107" t="e">
        <f>'Z7'!#REF!</f>
        <v>#REF!</v>
      </c>
      <c r="O21" s="109" t="e">
        <f>'Z7'!#REF!</f>
        <v>#REF!</v>
      </c>
      <c r="P21" s="317" t="e">
        <f>'Z7'!#REF!</f>
        <v>#REF!</v>
      </c>
    </row>
    <row r="22" spans="1:16" s="105" customFormat="1" ht="16.5">
      <c r="A22" s="199">
        <v>9</v>
      </c>
      <c r="B22" s="199" t="e">
        <f>Seznam!#REF!</f>
        <v>#REF!</v>
      </c>
      <c r="C22" s="200" t="e">
        <f>Seznam!#REF!</f>
        <v>#REF!</v>
      </c>
      <c r="D22" s="90" t="e">
        <f>Seznam!#REF!</f>
        <v>#REF!</v>
      </c>
      <c r="E22" s="106" t="e">
        <f>Seznam!#REF!</f>
        <v>#REF!</v>
      </c>
      <c r="F22" s="199" t="e">
        <f>Seznam!#REF!</f>
        <v>#REF!</v>
      </c>
      <c r="G22" s="107" t="e">
        <f>'Z7'!#REF!</f>
        <v>#REF!</v>
      </c>
      <c r="H22" s="108" t="e">
        <f>'Z7'!#REF!</f>
        <v>#REF!</v>
      </c>
      <c r="I22" s="107" t="e">
        <f>'Z7'!#REF!</f>
        <v>#REF!</v>
      </c>
      <c r="J22" s="109" t="e">
        <f>'Z7'!#REF!</f>
        <v>#REF!</v>
      </c>
      <c r="K22" s="118" t="e">
        <f>'Z7'!#REF!</f>
        <v>#REF!</v>
      </c>
      <c r="L22" s="107" t="e">
        <f>'Z7'!#REF!</f>
        <v>#REF!</v>
      </c>
      <c r="M22" s="108" t="e">
        <f>'Z7'!#REF!</f>
        <v>#REF!</v>
      </c>
      <c r="N22" s="107" t="e">
        <f>'Z7'!#REF!</f>
        <v>#REF!</v>
      </c>
      <c r="O22" s="109" t="e">
        <f>'Z7'!#REF!</f>
        <v>#REF!</v>
      </c>
      <c r="P22" s="317" t="e">
        <f>'Z7'!#REF!</f>
        <v>#REF!</v>
      </c>
    </row>
    <row r="23" spans="1:16" s="105" customFormat="1" ht="16.5">
      <c r="A23" s="199">
        <v>10</v>
      </c>
      <c r="B23" s="199" t="e">
        <f>Seznam!#REF!</f>
        <v>#REF!</v>
      </c>
      <c r="C23" s="200" t="e">
        <f>Seznam!#REF!</f>
        <v>#REF!</v>
      </c>
      <c r="D23" s="90" t="e">
        <f>Seznam!#REF!</f>
        <v>#REF!</v>
      </c>
      <c r="E23" s="106" t="e">
        <f>Seznam!#REF!</f>
        <v>#REF!</v>
      </c>
      <c r="F23" s="199" t="e">
        <f>Seznam!#REF!</f>
        <v>#REF!</v>
      </c>
      <c r="G23" s="107" t="e">
        <f>'Z7'!#REF!</f>
        <v>#REF!</v>
      </c>
      <c r="H23" s="108" t="e">
        <f>'Z7'!#REF!</f>
        <v>#REF!</v>
      </c>
      <c r="I23" s="107" t="e">
        <f>'Z7'!#REF!</f>
        <v>#REF!</v>
      </c>
      <c r="J23" s="109" t="e">
        <f>'Z7'!#REF!</f>
        <v>#REF!</v>
      </c>
      <c r="K23" s="118" t="e">
        <f>'Z7'!#REF!</f>
        <v>#REF!</v>
      </c>
      <c r="L23" s="107" t="e">
        <f>'Z7'!#REF!</f>
        <v>#REF!</v>
      </c>
      <c r="M23" s="108" t="e">
        <f>'Z7'!#REF!</f>
        <v>#REF!</v>
      </c>
      <c r="N23" s="107" t="e">
        <f>'Z7'!#REF!</f>
        <v>#REF!</v>
      </c>
      <c r="O23" s="109" t="e">
        <f>'Z7'!#REF!</f>
        <v>#REF!</v>
      </c>
      <c r="P23" s="317" t="e">
        <f>'Z7'!#REF!</f>
        <v>#REF!</v>
      </c>
    </row>
    <row r="24" spans="1:16" s="105" customFormat="1" ht="16.5">
      <c r="A24" s="199">
        <v>11</v>
      </c>
      <c r="B24" s="199" t="e">
        <f>Seznam!#REF!</f>
        <v>#REF!</v>
      </c>
      <c r="C24" s="200" t="e">
        <f>Seznam!#REF!</f>
        <v>#REF!</v>
      </c>
      <c r="D24" s="90" t="e">
        <f>Seznam!#REF!</f>
        <v>#REF!</v>
      </c>
      <c r="E24" s="106" t="e">
        <f>Seznam!#REF!</f>
        <v>#REF!</v>
      </c>
      <c r="F24" s="199" t="e">
        <f>Seznam!#REF!</f>
        <v>#REF!</v>
      </c>
      <c r="G24" s="107" t="e">
        <f>'Z7'!#REF!</f>
        <v>#REF!</v>
      </c>
      <c r="H24" s="108" t="e">
        <f>'Z7'!#REF!</f>
        <v>#REF!</v>
      </c>
      <c r="I24" s="107" t="e">
        <f>'Z7'!#REF!</f>
        <v>#REF!</v>
      </c>
      <c r="J24" s="109" t="e">
        <f>'Z7'!#REF!</f>
        <v>#REF!</v>
      </c>
      <c r="K24" s="118" t="e">
        <f>'Z7'!#REF!</f>
        <v>#REF!</v>
      </c>
      <c r="L24" s="107" t="e">
        <f>'Z7'!#REF!</f>
        <v>#REF!</v>
      </c>
      <c r="M24" s="108" t="e">
        <f>'Z7'!#REF!</f>
        <v>#REF!</v>
      </c>
      <c r="N24" s="107" t="e">
        <f>'Z7'!#REF!</f>
        <v>#REF!</v>
      </c>
      <c r="O24" s="109" t="e">
        <f>'Z7'!#REF!</f>
        <v>#REF!</v>
      </c>
      <c r="P24" s="317" t="e">
        <f>'Z7'!#REF!</f>
        <v>#REF!</v>
      </c>
    </row>
    <row r="25" spans="1:16" s="105" customFormat="1" ht="17.25" thickBot="1">
      <c r="A25" s="201">
        <v>12</v>
      </c>
      <c r="B25" s="201" t="e">
        <f>Seznam!#REF!</f>
        <v>#REF!</v>
      </c>
      <c r="C25" s="202" t="e">
        <f>Seznam!#REF!</f>
        <v>#REF!</v>
      </c>
      <c r="D25" s="203" t="e">
        <f>Seznam!#REF!</f>
        <v>#REF!</v>
      </c>
      <c r="E25" s="204" t="e">
        <f>Seznam!#REF!</f>
        <v>#REF!</v>
      </c>
      <c r="F25" s="201" t="e">
        <f>Seznam!#REF!</f>
        <v>#REF!</v>
      </c>
      <c r="G25" s="110">
        <f>'Z7'!X15</f>
        <v>1.5999999999999999</v>
      </c>
      <c r="H25" s="74">
        <f>'Z7'!Y15</f>
        <v>3.3</v>
      </c>
      <c r="I25" s="110">
        <f>'Z7'!Z15</f>
        <v>0</v>
      </c>
      <c r="J25" s="111">
        <f>'Z7'!AA15</f>
        <v>4.8999999999999995</v>
      </c>
      <c r="K25" s="119" t="str">
        <f>'Z7'!W26</f>
        <v>obruč</v>
      </c>
      <c r="L25" s="110">
        <f>'Z7'!X26</f>
        <v>1.7000000000000002</v>
      </c>
      <c r="M25" s="74">
        <f>'Z7'!Y26</f>
        <v>3.3000000000000003</v>
      </c>
      <c r="N25" s="110">
        <f>'Z7'!Z26</f>
        <v>0</v>
      </c>
      <c r="O25" s="111">
        <f>'Z7'!AA26</f>
        <v>5</v>
      </c>
      <c r="P25" s="319">
        <f>'Z7'!AB26</f>
        <v>9.8999999999999986</v>
      </c>
    </row>
    <row r="26" spans="1:16" ht="15.75" thickTop="1"/>
  </sheetData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>
      <selection activeCell="B15" sqref="B15"/>
    </sheetView>
  </sheetViews>
  <sheetFormatPr defaultRowHeight="12.75"/>
  <cols>
    <col min="1" max="1" width="10.7109375" customWidth="1"/>
    <col min="2" max="2" width="31" bestFit="1" customWidth="1"/>
    <col min="3" max="3" width="9" customWidth="1"/>
    <col min="4" max="4" width="51.28515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tr">
        <f>_kat3</f>
        <v>3Bkategorie - Naděje nejmladší, ročník 2010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Kat3S1</f>
        <v>sestava bez náčiní</v>
      </c>
      <c r="G4" s="502"/>
      <c r="H4" s="502"/>
      <c r="I4" s="503"/>
      <c r="J4" s="501" t="str">
        <f>Kat3S2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Seznam!B23</f>
        <v>1</v>
      </c>
      <c r="B6" s="160" t="str">
        <f>Seznam!C23</f>
        <v>Fedáková Johana</v>
      </c>
      <c r="C6" s="125">
        <f>Seznam!D23</f>
        <v>2010</v>
      </c>
      <c r="D6" s="161" t="str">
        <f>Seznam!E23</f>
        <v>TJ Sokol Bernartice</v>
      </c>
      <c r="E6" s="365" t="str">
        <f>Seznam!F23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Seznam!B24</f>
        <v>2</v>
      </c>
      <c r="B7" s="145" t="str">
        <f>Seznam!C24</f>
        <v>Škaroupková Veronika</v>
      </c>
      <c r="C7" s="128">
        <f>Seznam!D24</f>
        <v>2010</v>
      </c>
      <c r="D7" s="146" t="str">
        <f>Seznam!E24</f>
        <v xml:space="preserve">SKMG Máj České Budějovice </v>
      </c>
      <c r="E7" s="366" t="str">
        <f>Seznam!F24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44">
        <f>Seznam!B25</f>
        <v>3</v>
      </c>
      <c r="B8" s="145" t="str">
        <f>Seznam!C25</f>
        <v>Hančlová Veronika</v>
      </c>
      <c r="C8" s="128">
        <f>Seznam!D25</f>
        <v>2010</v>
      </c>
      <c r="D8" s="146" t="str">
        <f>Seznam!E25</f>
        <v xml:space="preserve">SKMG Máj České Budějovice </v>
      </c>
      <c r="E8" s="366" t="str">
        <f>Seznam!F25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>
      <c r="A9" s="191">
        <f>Seznam!B26</f>
        <v>4</v>
      </c>
      <c r="B9" s="192" t="str">
        <f>Seznam!C26</f>
        <v>Cuřínová Denisa</v>
      </c>
      <c r="C9" s="129">
        <f>Seznam!D26</f>
        <v>2010</v>
      </c>
      <c r="D9" s="193" t="str">
        <f>Seznam!E26</f>
        <v>GSK Tábor</v>
      </c>
      <c r="E9" s="367" t="str">
        <f>Seznam!F26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>
      <c r="A10" s="191">
        <f>Seznam!B27</f>
        <v>5</v>
      </c>
      <c r="B10" s="192" t="str">
        <f>Seznam!C27</f>
        <v>Špirochová Tereza</v>
      </c>
      <c r="C10" s="129">
        <f>Seznam!D27</f>
        <v>2010</v>
      </c>
      <c r="D10" s="193" t="str">
        <f>Seznam!E27</f>
        <v xml:space="preserve">SKMG Máj České Budějovice </v>
      </c>
      <c r="E10" s="367" t="str">
        <f>Seznam!F27</f>
        <v>CZE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>
      <c r="A11" s="150"/>
      <c r="B11" s="151"/>
      <c r="C11" s="132"/>
      <c r="D11" s="152"/>
      <c r="E11" s="295"/>
      <c r="F11" s="218"/>
      <c r="G11" s="153"/>
      <c r="H11" s="153"/>
      <c r="I11" s="154"/>
      <c r="J11" s="169"/>
      <c r="K11" s="153"/>
      <c r="L11" s="153"/>
      <c r="M11" s="153"/>
      <c r="N11" s="154"/>
      <c r="O11" s="170"/>
      <c r="P11" s="155"/>
    </row>
    <row r="12" spans="1:21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opLeftCell="A4" workbookViewId="0">
      <selection activeCell="B14" sqref="B14"/>
    </sheetView>
  </sheetViews>
  <sheetFormatPr defaultRowHeight="12.75"/>
  <cols>
    <col min="1" max="1" width="10.7109375" customWidth="1"/>
    <col min="2" max="2" width="28.28515625" bestFit="1" customWidth="1"/>
    <col min="3" max="3" width="9" customWidth="1"/>
    <col min="4" max="4" width="34.42578125" bestFit="1" customWidth="1"/>
    <col min="5" max="5" width="9.285156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tr">
        <f>_kat4</f>
        <v>4.kategorie - Naděje mladší, ročník 2009</v>
      </c>
      <c r="B3" s="156"/>
      <c r="C3" s="156"/>
      <c r="D3" s="156"/>
      <c r="E3" s="296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Kat4S1</f>
        <v>sestava bez náčiní</v>
      </c>
      <c r="G4" s="502"/>
      <c r="H4" s="502"/>
      <c r="I4" s="503"/>
      <c r="J4" s="501" t="str">
        <f>Kat4S2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Seznam!B28</f>
        <v>1</v>
      </c>
      <c r="B6" s="160" t="str">
        <f>Seznam!C28</f>
        <v>Lacinová Andrea</v>
      </c>
      <c r="C6" s="125">
        <f>Seznam!D28</f>
        <v>2009</v>
      </c>
      <c r="D6" s="161" t="str">
        <f>Seznam!E28</f>
        <v xml:space="preserve">SKMG Máj České Budějovice </v>
      </c>
      <c r="E6" s="365" t="str">
        <f>Seznam!F28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Seznam!B29</f>
        <v>2</v>
      </c>
      <c r="B7" s="145" t="str">
        <f>Seznam!C29</f>
        <v>Míková Eliška</v>
      </c>
      <c r="C7" s="128">
        <f>Seznam!D29</f>
        <v>2009</v>
      </c>
      <c r="D7" s="146" t="str">
        <f>Seznam!E29</f>
        <v>GSK Tábor</v>
      </c>
      <c r="E7" s="366" t="str">
        <f>Seznam!F29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91">
        <f>Seznam!B30</f>
        <v>3</v>
      </c>
      <c r="B8" s="192" t="str">
        <f>Seznam!C30</f>
        <v>Ketnerová Natali</v>
      </c>
      <c r="C8" s="129">
        <f>Seznam!D30</f>
        <v>2009</v>
      </c>
      <c r="D8" s="193" t="str">
        <f>Seznam!E30</f>
        <v xml:space="preserve">SKMG Máj České Budějovice </v>
      </c>
      <c r="E8" s="367" t="str">
        <f>Seznam!F30</f>
        <v>CZE</v>
      </c>
      <c r="F8" s="234"/>
      <c r="G8" s="194"/>
      <c r="H8" s="194"/>
      <c r="I8" s="195"/>
      <c r="J8" s="232"/>
      <c r="K8" s="194"/>
      <c r="L8" s="194"/>
      <c r="M8" s="194"/>
      <c r="N8" s="195"/>
      <c r="O8" s="233"/>
      <c r="P8" s="196"/>
    </row>
    <row r="9" spans="1:21" ht="32.1" customHeight="1">
      <c r="A9" s="144">
        <f>Seznam!B31</f>
        <v>4</v>
      </c>
      <c r="B9" s="192" t="str">
        <f>Seznam!C31</f>
        <v>Škodová Anita</v>
      </c>
      <c r="C9" s="129">
        <f>Seznam!D31</f>
        <v>2009</v>
      </c>
      <c r="D9" s="193" t="str">
        <f>Seznam!E31</f>
        <v>GSK Tábor</v>
      </c>
      <c r="E9" s="367" t="str">
        <f>Seznam!F31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>
      <c r="A10" s="191" t="e">
        <f>Seznam!#REF!</f>
        <v>#REF!</v>
      </c>
      <c r="B10" s="192" t="e">
        <f>Seznam!#REF!</f>
        <v>#REF!</v>
      </c>
      <c r="C10" s="129" t="e">
        <f>Seznam!#REF!</f>
        <v>#REF!</v>
      </c>
      <c r="D10" s="193" t="e">
        <f>Seznam!#REF!</f>
        <v>#REF!</v>
      </c>
      <c r="E10" s="367" t="e">
        <f>Seznam!#REF!</f>
        <v>#REF!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>
      <c r="A11" s="144">
        <f>Seznam!B32</f>
        <v>6</v>
      </c>
      <c r="B11" s="192" t="str">
        <f>Seznam!C32</f>
        <v>Kuchtová Tereza</v>
      </c>
      <c r="C11" s="129">
        <f>Seznam!D32</f>
        <v>2009</v>
      </c>
      <c r="D11" s="193" t="str">
        <f>Seznam!E32</f>
        <v>TJ Sokol Bernartice</v>
      </c>
      <c r="E11" s="367" t="str">
        <f>Seznam!F32</f>
        <v>CZE</v>
      </c>
      <c r="F11" s="234"/>
      <c r="G11" s="194"/>
      <c r="H11" s="194"/>
      <c r="I11" s="195"/>
      <c r="J11" s="232"/>
      <c r="K11" s="194"/>
      <c r="L11" s="194"/>
      <c r="M11" s="194"/>
      <c r="N11" s="195"/>
      <c r="O11" s="233"/>
      <c r="P11" s="196"/>
    </row>
    <row r="12" spans="1:21" ht="32.1" customHeight="1">
      <c r="A12" s="191">
        <f>Seznam!B33</f>
        <v>7</v>
      </c>
      <c r="B12" s="192" t="str">
        <f>Seznam!C33</f>
        <v>Volfová Viktorie</v>
      </c>
      <c r="C12" s="129">
        <f>Seznam!D33</f>
        <v>2009</v>
      </c>
      <c r="D12" s="193" t="str">
        <f>Seznam!E33</f>
        <v xml:space="preserve">SKMG Máj České Budějovice </v>
      </c>
      <c r="E12" s="367" t="str">
        <f>Seznam!F33</f>
        <v>CZE</v>
      </c>
      <c r="F12" s="234"/>
      <c r="G12" s="194"/>
      <c r="H12" s="194"/>
      <c r="I12" s="195"/>
      <c r="J12" s="232"/>
      <c r="K12" s="194"/>
      <c r="L12" s="194"/>
      <c r="M12" s="194"/>
      <c r="N12" s="195"/>
      <c r="O12" s="233"/>
      <c r="P12" s="196"/>
    </row>
    <row r="13" spans="1:21" ht="32.1" customHeight="1">
      <c r="A13" s="144">
        <f>Seznam!B34</f>
        <v>8</v>
      </c>
      <c r="B13" s="192" t="str">
        <f>Seznam!C34</f>
        <v>Jiráková Kateřina</v>
      </c>
      <c r="C13" s="129">
        <f>Seznam!D34</f>
        <v>2009</v>
      </c>
      <c r="D13" s="193" t="str">
        <f>Seznam!E34</f>
        <v>MG TJ Jiskra Humpolec</v>
      </c>
      <c r="E13" s="367" t="str">
        <f>Seznam!F34</f>
        <v>CZE</v>
      </c>
      <c r="F13" s="234"/>
      <c r="G13" s="194"/>
      <c r="H13" s="194"/>
      <c r="I13" s="195"/>
      <c r="J13" s="232"/>
      <c r="K13" s="194"/>
      <c r="L13" s="194"/>
      <c r="M13" s="194"/>
      <c r="N13" s="195"/>
      <c r="O13" s="233"/>
      <c r="P13" s="196"/>
    </row>
    <row r="14" spans="1:21" ht="32.1" customHeight="1">
      <c r="A14" s="191">
        <f>Seznam!B35</f>
        <v>9</v>
      </c>
      <c r="B14" s="192" t="str">
        <f>Seznam!C35</f>
        <v>Permedlová Nikola</v>
      </c>
      <c r="C14" s="129">
        <f>Seznam!D35</f>
        <v>2009</v>
      </c>
      <c r="D14" s="193" t="str">
        <f>Seznam!E35</f>
        <v>RG Proactive Milevsko</v>
      </c>
      <c r="E14" s="367" t="str">
        <f>Seznam!F35</f>
        <v>CZE</v>
      </c>
      <c r="F14" s="234"/>
      <c r="G14" s="194"/>
      <c r="H14" s="194"/>
      <c r="I14" s="195"/>
      <c r="J14" s="232"/>
      <c r="K14" s="194"/>
      <c r="L14" s="194"/>
      <c r="M14" s="194"/>
      <c r="N14" s="195"/>
      <c r="O14" s="233"/>
      <c r="P14" s="196"/>
    </row>
    <row r="15" spans="1:21" ht="32.1" customHeight="1">
      <c r="A15" s="144">
        <f>Seznam!B36</f>
        <v>10</v>
      </c>
      <c r="B15" s="192" t="str">
        <f>Seznam!C36</f>
        <v>Návarová Adéla</v>
      </c>
      <c r="C15" s="129">
        <f>Seznam!D36</f>
        <v>2009</v>
      </c>
      <c r="D15" s="193" t="str">
        <f>Seznam!E36</f>
        <v xml:space="preserve">SKMG Máj České Budějovice </v>
      </c>
      <c r="E15" s="367" t="str">
        <f>Seznam!F36</f>
        <v>CZE</v>
      </c>
      <c r="F15" s="234"/>
      <c r="G15" s="194"/>
      <c r="H15" s="194"/>
      <c r="I15" s="195"/>
      <c r="J15" s="232"/>
      <c r="K15" s="194"/>
      <c r="L15" s="194"/>
      <c r="M15" s="194"/>
      <c r="N15" s="195"/>
      <c r="O15" s="233"/>
      <c r="P15" s="196"/>
    </row>
    <row r="16" spans="1:21" ht="32.1" customHeight="1">
      <c r="A16" s="191">
        <f>Seznam!B37</f>
        <v>11</v>
      </c>
      <c r="B16" s="192" t="str">
        <f>Seznam!C37</f>
        <v>Churanová Amélie</v>
      </c>
      <c r="C16" s="129">
        <f>Seznam!D37</f>
        <v>2009</v>
      </c>
      <c r="D16" s="193" t="str">
        <f>Seznam!E37</f>
        <v xml:space="preserve">SKMG Máj České Budějovice </v>
      </c>
      <c r="E16" s="367" t="str">
        <f>Seznam!F37</f>
        <v>CZE</v>
      </c>
      <c r="F16" s="234"/>
      <c r="G16" s="194"/>
      <c r="H16" s="194"/>
      <c r="I16" s="195"/>
      <c r="J16" s="232"/>
      <c r="K16" s="194"/>
      <c r="L16" s="194"/>
      <c r="M16" s="194"/>
      <c r="N16" s="195"/>
      <c r="O16" s="233"/>
      <c r="P16" s="196"/>
    </row>
    <row r="17" spans="1:16" ht="32.1" customHeight="1">
      <c r="A17" s="144">
        <f>Seznam!B38</f>
        <v>12</v>
      </c>
      <c r="B17" s="192" t="str">
        <f>Seznam!C38</f>
        <v>Hanusová Kateřina</v>
      </c>
      <c r="C17" s="129">
        <f>Seznam!D38</f>
        <v>2009</v>
      </c>
      <c r="D17" s="193" t="str">
        <f>Seznam!E38</f>
        <v xml:space="preserve">SKMG Máj České Budějovice </v>
      </c>
      <c r="E17" s="367" t="str">
        <f>Seznam!F38</f>
        <v>CZE</v>
      </c>
      <c r="F17" s="234"/>
      <c r="G17" s="194"/>
      <c r="H17" s="194"/>
      <c r="I17" s="195"/>
      <c r="J17" s="232"/>
      <c r="K17" s="194"/>
      <c r="L17" s="194"/>
      <c r="M17" s="194"/>
      <c r="N17" s="195"/>
      <c r="O17" s="233"/>
      <c r="P17" s="196"/>
    </row>
    <row r="18" spans="1:16" ht="32.1" customHeight="1" thickBot="1">
      <c r="A18" s="150"/>
      <c r="B18" s="151"/>
      <c r="C18" s="132"/>
      <c r="D18" s="152"/>
      <c r="E18" s="295"/>
      <c r="F18" s="218"/>
      <c r="G18" s="153"/>
      <c r="H18" s="153"/>
      <c r="I18" s="154"/>
      <c r="J18" s="169"/>
      <c r="K18" s="153"/>
      <c r="L18" s="153"/>
      <c r="M18" s="153"/>
      <c r="N18" s="154"/>
      <c r="O18" s="170"/>
      <c r="P18" s="155"/>
    </row>
    <row r="19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opLeftCell="A7" workbookViewId="0">
      <selection activeCell="B10" sqref="B10"/>
    </sheetView>
  </sheetViews>
  <sheetFormatPr defaultRowHeight="12.75"/>
  <cols>
    <col min="1" max="1" width="10.7109375" customWidth="1"/>
    <col min="2" max="2" width="28.42578125" bestFit="1" customWidth="1"/>
    <col min="3" max="3" width="9" customWidth="1"/>
    <col min="4" max="4" width="51.28515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tr">
        <f>_kat5</f>
        <v>5.kategorie - Naděje mladší, ročník 2008</v>
      </c>
      <c r="B3" s="156"/>
      <c r="C3" s="156"/>
      <c r="D3" s="156"/>
      <c r="E3" s="296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Kat5S1</f>
        <v>sestava s libovolným náčiním</v>
      </c>
      <c r="G4" s="502"/>
      <c r="H4" s="502"/>
      <c r="I4" s="503"/>
      <c r="J4" s="501" t="str">
        <f>Kat5S2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Seznam!B39</f>
        <v>1</v>
      </c>
      <c r="B6" s="160" t="str">
        <f>Seznam!C39</f>
        <v>Nováková Agáta</v>
      </c>
      <c r="C6" s="125">
        <f>Seznam!D39</f>
        <v>2008</v>
      </c>
      <c r="D6" s="161" t="str">
        <f>Seznam!E39</f>
        <v>MG TJ Jiskra Humpolec</v>
      </c>
      <c r="E6" s="365" t="str">
        <f>Seznam!F39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Seznam!B40</f>
        <v>2</v>
      </c>
      <c r="B7" s="145" t="str">
        <f>Seznam!C40</f>
        <v>Kadlecová Andrea</v>
      </c>
      <c r="C7" s="128">
        <f>Seznam!D40</f>
        <v>2008</v>
      </c>
      <c r="D7" s="146" t="str">
        <f>Seznam!E40</f>
        <v>GSK Tábor</v>
      </c>
      <c r="E7" s="366" t="str">
        <f>Seznam!F40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44">
        <f>Seznam!B41</f>
        <v>3</v>
      </c>
      <c r="B8" s="145" t="str">
        <f>Seznam!C41</f>
        <v>Pouzarová Leona</v>
      </c>
      <c r="C8" s="128">
        <f>Seznam!D41</f>
        <v>2008</v>
      </c>
      <c r="D8" s="146" t="str">
        <f>Seznam!E41</f>
        <v xml:space="preserve">SKMG Máj České Budějovice </v>
      </c>
      <c r="E8" s="366" t="str">
        <f>Seznam!F41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>
      <c r="A9" s="191">
        <f>Seznam!B42</f>
        <v>4</v>
      </c>
      <c r="B9" s="192" t="str">
        <f>Seznam!C42</f>
        <v>Králová Karin</v>
      </c>
      <c r="C9" s="129">
        <f>Seznam!D42</f>
        <v>2008</v>
      </c>
      <c r="D9" s="193" t="str">
        <f>Seznam!E42</f>
        <v>RG Proactive Milevsko</v>
      </c>
      <c r="E9" s="367" t="str">
        <f>Seznam!F42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>
      <c r="A10" s="191">
        <f>Seznam!B43</f>
        <v>5</v>
      </c>
      <c r="B10" s="192" t="str">
        <f>Seznam!C43</f>
        <v>Procházková Kristina</v>
      </c>
      <c r="C10" s="129">
        <f>Seznam!D43</f>
        <v>2008</v>
      </c>
      <c r="D10" s="193" t="str">
        <f>Seznam!E43</f>
        <v>GSK Tábor</v>
      </c>
      <c r="E10" s="367" t="str">
        <f>Seznam!F43</f>
        <v>CZE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>
      <c r="A11" s="191">
        <f>Seznam!B44</f>
        <v>6</v>
      </c>
      <c r="B11" s="192" t="str">
        <f>Seznam!C44</f>
        <v>Poulíčková Gabriela</v>
      </c>
      <c r="C11" s="129">
        <f>Seznam!D44</f>
        <v>2008</v>
      </c>
      <c r="D11" s="193" t="str">
        <f>Seznam!E44</f>
        <v>MG TJ Jiskra Humpolec</v>
      </c>
      <c r="E11" s="367" t="str">
        <f>Seznam!F44</f>
        <v>CZE</v>
      </c>
      <c r="F11" s="234"/>
      <c r="G11" s="194"/>
      <c r="H11" s="194"/>
      <c r="I11" s="195"/>
      <c r="J11" s="232"/>
      <c r="K11" s="194"/>
      <c r="L11" s="194"/>
      <c r="M11" s="194"/>
      <c r="N11" s="195"/>
      <c r="O11" s="233"/>
      <c r="P11" s="196"/>
    </row>
    <row r="12" spans="1:21" ht="32.1" customHeight="1">
      <c r="A12" s="191">
        <f>Seznam!B45</f>
        <v>7</v>
      </c>
      <c r="B12" s="192" t="str">
        <f>Seznam!C45</f>
        <v>Šimáková Aneta</v>
      </c>
      <c r="C12" s="129">
        <f>Seznam!D45</f>
        <v>2008</v>
      </c>
      <c r="D12" s="193" t="str">
        <f>Seznam!E45</f>
        <v>RG Proactive Milevsko</v>
      </c>
      <c r="E12" s="367" t="str">
        <f>Seznam!F45</f>
        <v>CZE</v>
      </c>
      <c r="F12" s="234"/>
      <c r="G12" s="194"/>
      <c r="H12" s="194"/>
      <c r="I12" s="195"/>
      <c r="J12" s="232"/>
      <c r="K12" s="194"/>
      <c r="L12" s="194"/>
      <c r="M12" s="194"/>
      <c r="N12" s="195"/>
      <c r="O12" s="233"/>
      <c r="P12" s="196"/>
    </row>
    <row r="13" spans="1:21" ht="32.1" customHeight="1">
      <c r="A13" s="191">
        <f>Seznam!B46</f>
        <v>8</v>
      </c>
      <c r="B13" s="192" t="str">
        <f>Seznam!C46</f>
        <v>Vacková Kateřina</v>
      </c>
      <c r="C13" s="129">
        <f>Seznam!D46</f>
        <v>2008</v>
      </c>
      <c r="D13" s="193" t="str">
        <f>Seznam!E46</f>
        <v>MG TJ Jiskra Humpolec</v>
      </c>
      <c r="E13" s="367" t="str">
        <f>Seznam!F46</f>
        <v>CZE</v>
      </c>
      <c r="F13" s="234"/>
      <c r="G13" s="194"/>
      <c r="H13" s="194"/>
      <c r="I13" s="195"/>
      <c r="J13" s="232"/>
      <c r="K13" s="194"/>
      <c r="L13" s="194"/>
      <c r="M13" s="194"/>
      <c r="N13" s="195"/>
      <c r="O13" s="233"/>
      <c r="P13" s="196"/>
    </row>
    <row r="14" spans="1:21" ht="32.1" customHeight="1">
      <c r="A14" s="191">
        <f>Seznam!B47</f>
        <v>9</v>
      </c>
      <c r="B14" s="192" t="str">
        <f>Seznam!C47</f>
        <v>Blažková Nikola</v>
      </c>
      <c r="C14" s="129">
        <f>Seznam!D47</f>
        <v>2008</v>
      </c>
      <c r="D14" s="193" t="str">
        <f>Seznam!E47</f>
        <v>RG Proactive Milevsko</v>
      </c>
      <c r="E14" s="367" t="str">
        <f>Seznam!F47</f>
        <v>CZE</v>
      </c>
      <c r="F14" s="234"/>
      <c r="G14" s="194"/>
      <c r="H14" s="194"/>
      <c r="I14" s="195"/>
      <c r="J14" s="232"/>
      <c r="K14" s="194"/>
      <c r="L14" s="194"/>
      <c r="M14" s="194"/>
      <c r="N14" s="195"/>
      <c r="O14" s="233"/>
      <c r="P14" s="196"/>
    </row>
    <row r="15" spans="1:21" ht="32.1" customHeight="1">
      <c r="A15" s="191">
        <f>Seznam!B48</f>
        <v>10</v>
      </c>
      <c r="B15" s="192" t="str">
        <f>Seznam!C48</f>
        <v>Říhová Karolína</v>
      </c>
      <c r="C15" s="129">
        <f>Seznam!D48</f>
        <v>2008</v>
      </c>
      <c r="D15" s="193" t="str">
        <f>Seznam!E48</f>
        <v xml:space="preserve">SKMG Máj České Budějovice </v>
      </c>
      <c r="E15" s="367" t="str">
        <f>Seznam!F48</f>
        <v>CZE</v>
      </c>
      <c r="F15" s="234"/>
      <c r="G15" s="194"/>
      <c r="H15" s="194"/>
      <c r="I15" s="195"/>
      <c r="J15" s="232"/>
      <c r="K15" s="194"/>
      <c r="L15" s="194"/>
      <c r="M15" s="194"/>
      <c r="N15" s="195"/>
      <c r="O15" s="233"/>
      <c r="P15" s="196"/>
    </row>
    <row r="16" spans="1:21" ht="32.1" customHeight="1" thickBot="1">
      <c r="A16" s="150"/>
      <c r="B16" s="151"/>
      <c r="C16" s="132"/>
      <c r="D16" s="152"/>
      <c r="E16" s="295"/>
      <c r="F16" s="218"/>
      <c r="G16" s="153"/>
      <c r="H16" s="153"/>
      <c r="I16" s="154"/>
      <c r="J16" s="169"/>
      <c r="K16" s="153"/>
      <c r="L16" s="153"/>
      <c r="M16" s="153"/>
      <c r="N16" s="154"/>
      <c r="O16" s="170"/>
      <c r="P16" s="155"/>
    </row>
    <row r="17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opLeftCell="A13" workbookViewId="0">
      <selection activeCell="B12" sqref="B12"/>
    </sheetView>
  </sheetViews>
  <sheetFormatPr defaultRowHeight="12.75"/>
  <cols>
    <col min="1" max="1" width="10.7109375" customWidth="1"/>
    <col min="2" max="2" width="23.42578125" bestFit="1" customWidth="1"/>
    <col min="3" max="3" width="9" customWidth="1"/>
    <col min="4" max="4" width="34.140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tr">
        <f>_kat6</f>
        <v>6.kategorie - Naděje starší, ročník 2006 - 2007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Kat6S1</f>
        <v>sestava s libovolným náčiním</v>
      </c>
      <c r="G4" s="502"/>
      <c r="H4" s="502"/>
      <c r="I4" s="503"/>
      <c r="J4" s="501" t="str">
        <f>Kat6S2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Seznam!B49</f>
        <v>1</v>
      </c>
      <c r="B6" s="160" t="str">
        <f>Seznam!C49</f>
        <v>Hadačová Vanda</v>
      </c>
      <c r="C6" s="125">
        <f>Seznam!D49</f>
        <v>2007</v>
      </c>
      <c r="D6" s="161" t="str">
        <f>Seznam!E49</f>
        <v xml:space="preserve">SKMG Máj České Budějovice </v>
      </c>
      <c r="E6" s="365" t="str">
        <f>Seznam!F49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Seznam!B50</f>
        <v>2</v>
      </c>
      <c r="B7" s="145" t="str">
        <f>Seznam!C50</f>
        <v>Bendová Barbora</v>
      </c>
      <c r="C7" s="128">
        <f>Seznam!D50</f>
        <v>2007</v>
      </c>
      <c r="D7" s="146" t="str">
        <f>Seznam!E50</f>
        <v>GSK Tábor</v>
      </c>
      <c r="E7" s="366" t="str">
        <f>Seznam!F50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44" t="e">
        <f>Seznam!#REF!</f>
        <v>#REF!</v>
      </c>
      <c r="B8" s="145" t="e">
        <f>Seznam!#REF!</f>
        <v>#REF!</v>
      </c>
      <c r="C8" s="128" t="e">
        <f>Seznam!#REF!</f>
        <v>#REF!</v>
      </c>
      <c r="D8" s="146" t="e">
        <f>Seznam!#REF!</f>
        <v>#REF!</v>
      </c>
      <c r="E8" s="366" t="e">
        <f>Seznam!#REF!</f>
        <v>#REF!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>
      <c r="A9" s="191">
        <f>Seznam!B51</f>
        <v>4</v>
      </c>
      <c r="B9" s="192" t="str">
        <f>Seznam!C51</f>
        <v>Petříková Valentýna</v>
      </c>
      <c r="C9" s="129">
        <f>Seznam!D51</f>
        <v>2007</v>
      </c>
      <c r="D9" s="193" t="str">
        <f>Seznam!E51</f>
        <v>TJ Sokol Bernartice</v>
      </c>
      <c r="E9" s="367" t="str">
        <f>Seznam!F51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>
      <c r="A10" s="191" t="e">
        <f>Seznam!#REF!</f>
        <v>#REF!</v>
      </c>
      <c r="B10" s="192" t="e">
        <f>Seznam!#REF!</f>
        <v>#REF!</v>
      </c>
      <c r="C10" s="129" t="e">
        <f>Seznam!#REF!</f>
        <v>#REF!</v>
      </c>
      <c r="D10" s="193" t="e">
        <f>Seznam!#REF!</f>
        <v>#REF!</v>
      </c>
      <c r="E10" s="367" t="e">
        <f>Seznam!#REF!</f>
        <v>#REF!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>
      <c r="A11" s="132"/>
      <c r="B11" s="151"/>
      <c r="C11" s="132"/>
      <c r="D11" s="363"/>
      <c r="E11" s="364"/>
      <c r="F11" s="153"/>
      <c r="G11" s="153"/>
      <c r="H11" s="153"/>
      <c r="I11" s="153"/>
      <c r="J11" s="153"/>
      <c r="K11" s="153"/>
      <c r="L11" s="153"/>
      <c r="M11" s="153"/>
      <c r="N11" s="153"/>
      <c r="O11" s="361"/>
      <c r="P11" s="361"/>
    </row>
    <row r="12" spans="1:21" ht="13.5" thickTop="1"/>
    <row r="13" spans="1:21" ht="23.25">
      <c r="A13" s="1"/>
      <c r="C13" s="4"/>
      <c r="D13" s="1"/>
      <c r="E13" s="292"/>
      <c r="F13" s="120"/>
      <c r="G13" s="120"/>
      <c r="H13" s="120"/>
      <c r="I13" s="120"/>
      <c r="J13" s="120"/>
      <c r="K13" s="120"/>
      <c r="L13" s="120"/>
      <c r="M13" s="120"/>
      <c r="P13" s="121"/>
    </row>
    <row r="14" spans="1:21" ht="24" thickBot="1">
      <c r="A14" s="156" t="str">
        <f>_kat7</f>
        <v>7.kategorie - Kadetky mladší, ročník 2006 - 2007</v>
      </c>
      <c r="B14" s="156"/>
      <c r="C14" s="156"/>
      <c r="D14" s="156"/>
      <c r="E14" s="293"/>
      <c r="F14" s="120"/>
      <c r="G14" s="120"/>
      <c r="H14" s="120"/>
      <c r="I14" s="120"/>
      <c r="J14" s="120"/>
      <c r="K14" s="120"/>
      <c r="L14" s="120"/>
      <c r="M14" s="120"/>
      <c r="N14" s="1"/>
      <c r="O14" s="123"/>
    </row>
    <row r="15" spans="1:21" ht="16.5" thickTop="1">
      <c r="A15" s="495" t="s">
        <v>0</v>
      </c>
      <c r="B15" s="479" t="s">
        <v>1</v>
      </c>
      <c r="C15" s="479" t="s">
        <v>2</v>
      </c>
      <c r="D15" s="480" t="s">
        <v>3</v>
      </c>
      <c r="E15" s="499" t="s">
        <v>4</v>
      </c>
      <c r="F15" s="501" t="str">
        <f>Kat7S1</f>
        <v>sestava s libovolným náčiním</v>
      </c>
      <c r="G15" s="502"/>
      <c r="H15" s="502"/>
      <c r="I15" s="503"/>
      <c r="J15" s="501" t="str">
        <f>Kat7S2</f>
        <v>sestava s libovolným náčiním</v>
      </c>
      <c r="K15" s="502"/>
      <c r="L15" s="502"/>
      <c r="M15" s="502"/>
      <c r="N15" s="503"/>
      <c r="O15" s="491" t="s">
        <v>13</v>
      </c>
      <c r="P15" s="493" t="s">
        <v>1053</v>
      </c>
    </row>
    <row r="16" spans="1:21" ht="16.5" thickBot="1">
      <c r="A16" s="496">
        <v>0</v>
      </c>
      <c r="B16" s="497">
        <v>0</v>
      </c>
      <c r="C16" s="497">
        <v>0</v>
      </c>
      <c r="D16" s="498">
        <v>0</v>
      </c>
      <c r="E16" s="500"/>
      <c r="F16" s="220" t="s">
        <v>8</v>
      </c>
      <c r="G16" s="157" t="s">
        <v>11</v>
      </c>
      <c r="H16" s="157" t="s">
        <v>5</v>
      </c>
      <c r="I16" s="158" t="s">
        <v>6</v>
      </c>
      <c r="J16" s="143" t="s">
        <v>1050</v>
      </c>
      <c r="K16" s="157" t="s">
        <v>8</v>
      </c>
      <c r="L16" s="157" t="s">
        <v>11</v>
      </c>
      <c r="M16" s="157" t="s">
        <v>5</v>
      </c>
      <c r="N16" s="158" t="s">
        <v>6</v>
      </c>
      <c r="O16" s="492">
        <v>0</v>
      </c>
      <c r="P16" s="494">
        <v>0</v>
      </c>
    </row>
    <row r="17" spans="1:16" ht="32.1" customHeight="1" thickTop="1">
      <c r="A17" s="159">
        <f>Seznam!B52</f>
        <v>1</v>
      </c>
      <c r="B17" s="160" t="str">
        <f>Seznam!C52</f>
        <v>Němcová Aneta</v>
      </c>
      <c r="C17" s="125">
        <f>Seznam!D52</f>
        <v>2006</v>
      </c>
      <c r="D17" s="161" t="str">
        <f>Seznam!E52</f>
        <v>MG TJ Jiskra Humpolec</v>
      </c>
      <c r="E17" s="365" t="str">
        <f>Seznam!F52</f>
        <v>CZE</v>
      </c>
      <c r="F17" s="216"/>
      <c r="G17" s="162"/>
      <c r="H17" s="162"/>
      <c r="I17" s="163"/>
      <c r="J17" s="164"/>
      <c r="K17" s="162"/>
      <c r="L17" s="162"/>
      <c r="M17" s="162"/>
      <c r="N17" s="163"/>
      <c r="O17" s="165"/>
      <c r="P17" s="166"/>
    </row>
    <row r="18" spans="1:16" ht="32.1" customHeight="1">
      <c r="A18" s="191">
        <f>Seznam!B53</f>
        <v>2</v>
      </c>
      <c r="B18" s="192" t="str">
        <f>Seznam!C53</f>
        <v>Deimová Anna</v>
      </c>
      <c r="C18" s="129">
        <f>Seznam!D53</f>
        <v>2007</v>
      </c>
      <c r="D18" s="193" t="str">
        <f>Seznam!E53</f>
        <v>GSK Tábor</v>
      </c>
      <c r="E18" s="367" t="str">
        <f>Seznam!F53</f>
        <v>CZE</v>
      </c>
      <c r="F18" s="234"/>
      <c r="G18" s="194"/>
      <c r="H18" s="194"/>
      <c r="I18" s="195"/>
      <c r="J18" s="232"/>
      <c r="K18" s="194"/>
      <c r="L18" s="194"/>
      <c r="M18" s="194"/>
      <c r="N18" s="195"/>
      <c r="O18" s="233"/>
      <c r="P18" s="196"/>
    </row>
    <row r="19" spans="1:16" ht="32.1" customHeight="1">
      <c r="A19" s="191">
        <f>Seznam!B54</f>
        <v>3</v>
      </c>
      <c r="B19" s="192" t="str">
        <f>Seznam!C54</f>
        <v>Benešová Tereza</v>
      </c>
      <c r="C19" s="129">
        <f>Seznam!D54</f>
        <v>2007</v>
      </c>
      <c r="D19" s="193" t="str">
        <f>Seznam!E54</f>
        <v>MG TJ Jiskra Humpolec</v>
      </c>
      <c r="E19" s="367" t="str">
        <f>Seznam!F54</f>
        <v>CZE</v>
      </c>
      <c r="F19" s="234"/>
      <c r="G19" s="194"/>
      <c r="H19" s="194"/>
      <c r="I19" s="195"/>
      <c r="J19" s="232"/>
      <c r="K19" s="194"/>
      <c r="L19" s="194"/>
      <c r="M19" s="194"/>
      <c r="N19" s="195"/>
      <c r="O19" s="233"/>
      <c r="P19" s="196"/>
    </row>
    <row r="20" spans="1:16" ht="32.1" customHeight="1">
      <c r="A20" s="191">
        <f>Seznam!B55</f>
        <v>4</v>
      </c>
      <c r="B20" s="192" t="str">
        <f>Seznam!C55</f>
        <v>Machalová Eliška</v>
      </c>
      <c r="C20" s="129">
        <f>Seznam!D55</f>
        <v>2006</v>
      </c>
      <c r="D20" s="193" t="str">
        <f>Seznam!E55</f>
        <v>RG Proactive Milevsko</v>
      </c>
      <c r="E20" s="367" t="str">
        <f>Seznam!F55</f>
        <v>CZE</v>
      </c>
      <c r="F20" s="234"/>
      <c r="G20" s="194"/>
      <c r="H20" s="194"/>
      <c r="I20" s="195"/>
      <c r="J20" s="232"/>
      <c r="K20" s="194"/>
      <c r="L20" s="194"/>
      <c r="M20" s="194"/>
      <c r="N20" s="195"/>
      <c r="O20" s="233"/>
      <c r="P20" s="196"/>
    </row>
    <row r="21" spans="1:16" ht="32.1" customHeight="1">
      <c r="A21" s="191">
        <f>Seznam!B56</f>
        <v>5</v>
      </c>
      <c r="B21" s="192" t="str">
        <f>Seznam!C56</f>
        <v>Čechová Martina</v>
      </c>
      <c r="C21" s="129">
        <f>Seznam!D56</f>
        <v>2007</v>
      </c>
      <c r="D21" s="193" t="str">
        <f>Seznam!E56</f>
        <v>MG TJ Jiskra Humpolec</v>
      </c>
      <c r="E21" s="367" t="str">
        <f>Seznam!F56</f>
        <v>CZE</v>
      </c>
      <c r="F21" s="234"/>
      <c r="G21" s="194"/>
      <c r="H21" s="194"/>
      <c r="I21" s="195"/>
      <c r="J21" s="232"/>
      <c r="K21" s="194"/>
      <c r="L21" s="194"/>
      <c r="M21" s="194"/>
      <c r="N21" s="195"/>
      <c r="O21" s="233"/>
      <c r="P21" s="196"/>
    </row>
    <row r="22" spans="1:16" ht="32.1" customHeight="1">
      <c r="A22" s="191">
        <f>Seznam!B57</f>
        <v>6</v>
      </c>
      <c r="B22" s="192" t="str">
        <f>Seznam!C57</f>
        <v>Šimáková Veronika</v>
      </c>
      <c r="C22" s="129">
        <f>Seznam!D57</f>
        <v>2007</v>
      </c>
      <c r="D22" s="193" t="str">
        <f>Seznam!E57</f>
        <v>RG Proactive Milevsko</v>
      </c>
      <c r="E22" s="367" t="str">
        <f>Seznam!F57</f>
        <v>CZE</v>
      </c>
      <c r="F22" s="234"/>
      <c r="G22" s="194"/>
      <c r="H22" s="194"/>
      <c r="I22" s="195"/>
      <c r="J22" s="232"/>
      <c r="K22" s="194"/>
      <c r="L22" s="194"/>
      <c r="M22" s="194"/>
      <c r="N22" s="195"/>
      <c r="O22" s="233"/>
      <c r="P22" s="196"/>
    </row>
    <row r="23" spans="1:16" ht="32.1" customHeight="1">
      <c r="A23" s="191">
        <f>Seznam!B58</f>
        <v>7</v>
      </c>
      <c r="B23" s="192" t="str">
        <f>Seznam!C58</f>
        <v>Spálenková Ella</v>
      </c>
      <c r="C23" s="129">
        <f>Seznam!D58</f>
        <v>2007</v>
      </c>
      <c r="D23" s="193" t="str">
        <f>Seznam!E58</f>
        <v>GSK Tábor</v>
      </c>
      <c r="E23" s="367" t="str">
        <f>Seznam!F58</f>
        <v>CZE</v>
      </c>
      <c r="F23" s="234"/>
      <c r="G23" s="194"/>
      <c r="H23" s="194"/>
      <c r="I23" s="195"/>
      <c r="J23" s="232"/>
      <c r="K23" s="194"/>
      <c r="L23" s="194"/>
      <c r="M23" s="194"/>
      <c r="N23" s="195"/>
      <c r="O23" s="233"/>
      <c r="P23" s="196"/>
    </row>
    <row r="24" spans="1:16" ht="32.1" customHeight="1">
      <c r="A24" s="191">
        <f>Seznam!B59</f>
        <v>8</v>
      </c>
      <c r="B24" s="192" t="str">
        <f>Seznam!C59</f>
        <v>Petriková Nikola</v>
      </c>
      <c r="C24" s="129">
        <f>Seznam!D59</f>
        <v>2007</v>
      </c>
      <c r="D24" s="193" t="str">
        <f>Seznam!E59</f>
        <v>MG TJ Jiskra Humpolec</v>
      </c>
      <c r="E24" s="367" t="str">
        <f>Seznam!F59</f>
        <v>CZE</v>
      </c>
      <c r="F24" s="234"/>
      <c r="G24" s="194"/>
      <c r="H24" s="194"/>
      <c r="I24" s="195"/>
      <c r="J24" s="232"/>
      <c r="K24" s="194"/>
      <c r="L24" s="194"/>
      <c r="M24" s="194"/>
      <c r="N24" s="195"/>
      <c r="O24" s="233"/>
      <c r="P24" s="196"/>
    </row>
    <row r="25" spans="1:16" ht="32.1" customHeight="1" thickBot="1">
      <c r="A25" s="150"/>
      <c r="B25" s="151"/>
      <c r="C25" s="132"/>
      <c r="D25" s="152"/>
      <c r="E25" s="295"/>
      <c r="F25" s="218"/>
      <c r="G25" s="153"/>
      <c r="H25" s="153"/>
      <c r="I25" s="154"/>
      <c r="J25" s="169"/>
      <c r="K25" s="153"/>
      <c r="L25" s="153"/>
      <c r="M25" s="153"/>
      <c r="N25" s="154"/>
      <c r="O25" s="170"/>
      <c r="P25" s="155"/>
    </row>
    <row r="26" spans="1:16" ht="13.5" thickTop="1"/>
  </sheetData>
  <mergeCells count="19">
    <mergeCell ref="O15:O16"/>
    <mergeCell ref="P15:P16"/>
    <mergeCell ref="A15:A16"/>
    <mergeCell ref="B15:B16"/>
    <mergeCell ref="C15:C16"/>
    <mergeCell ref="D15:D16"/>
    <mergeCell ref="E15:E16"/>
    <mergeCell ref="F15:I15"/>
    <mergeCell ref="J15:N15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>
      <selection activeCell="B15" sqref="B15"/>
    </sheetView>
  </sheetViews>
  <sheetFormatPr defaultRowHeight="12.75"/>
  <cols>
    <col min="1" max="1" width="10.7109375" customWidth="1"/>
    <col min="2" max="2" width="28.85546875" bestFit="1" customWidth="1"/>
    <col min="3" max="3" width="9" customWidth="1"/>
    <col min="4" max="4" width="51.28515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">
        <v>1490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Kat8S1</f>
        <v>sestava s libovolným náčiním</v>
      </c>
      <c r="G4" s="502"/>
      <c r="H4" s="502"/>
      <c r="I4" s="503"/>
      <c r="J4" s="501" t="str">
        <f>Kat8S2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Seznam!B60</f>
        <v>1</v>
      </c>
      <c r="B6" s="160" t="str">
        <f>Seznam!C60</f>
        <v>Harazinová Kateřina</v>
      </c>
      <c r="C6" s="125">
        <f>Seznam!D60</f>
        <v>2005</v>
      </c>
      <c r="D6" s="161" t="str">
        <f>Seznam!E60</f>
        <v>GSK Tábor</v>
      </c>
      <c r="E6" s="365" t="str">
        <f>Seznam!F60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Seznam!B61</f>
        <v>2</v>
      </c>
      <c r="B7" s="145" t="str">
        <f>Seznam!C61</f>
        <v>Houdová Linda</v>
      </c>
      <c r="C7" s="128">
        <f>Seznam!D61</f>
        <v>2005</v>
      </c>
      <c r="D7" s="146" t="str">
        <f>Seznam!E61</f>
        <v>RG Proactive Milevsko</v>
      </c>
      <c r="E7" s="366" t="str">
        <f>Seznam!F61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44">
        <f>Seznam!B62</f>
        <v>3</v>
      </c>
      <c r="B8" s="145" t="str">
        <f>Seznam!C62</f>
        <v>Radilová Anna</v>
      </c>
      <c r="C8" s="128">
        <f>Seznam!D62</f>
        <v>2004</v>
      </c>
      <c r="D8" s="146" t="str">
        <f>Seznam!E62</f>
        <v>MG TJ Jiskra Humpolec</v>
      </c>
      <c r="E8" s="366" t="str">
        <f>Seznam!F62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>
      <c r="A9" s="191">
        <f>Seznam!B63</f>
        <v>4</v>
      </c>
      <c r="B9" s="192" t="str">
        <f>Seznam!C63</f>
        <v>Kutišová Tereza</v>
      </c>
      <c r="C9" s="129">
        <f>Seznam!D63</f>
        <v>2003</v>
      </c>
      <c r="D9" s="193" t="str">
        <f>Seznam!E63</f>
        <v>RG Proactive Milevsko</v>
      </c>
      <c r="E9" s="367" t="str">
        <f>Seznam!F63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>
      <c r="A10" s="191">
        <f>Seznam!B64</f>
        <v>5</v>
      </c>
      <c r="B10" s="192" t="str">
        <f>Seznam!C64</f>
        <v>Komendová Nikola</v>
      </c>
      <c r="C10" s="129">
        <f>Seznam!D64</f>
        <v>2004</v>
      </c>
      <c r="D10" s="193" t="str">
        <f>Seznam!E64</f>
        <v>GSK Tábor</v>
      </c>
      <c r="E10" s="367" t="str">
        <f>Seznam!F64</f>
        <v>CZE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>
      <c r="A11" s="150"/>
      <c r="B11" s="151"/>
      <c r="C11" s="132"/>
      <c r="D11" s="152"/>
      <c r="E11" s="295"/>
      <c r="F11" s="218"/>
      <c r="G11" s="153"/>
      <c r="H11" s="153"/>
      <c r="I11" s="154"/>
      <c r="J11" s="169"/>
      <c r="K11" s="153"/>
      <c r="L11" s="153"/>
      <c r="M11" s="153"/>
      <c r="N11" s="154"/>
      <c r="O11" s="170"/>
      <c r="P11" s="155"/>
    </row>
    <row r="12" spans="1:21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>
      <selection activeCell="B14" sqref="B14"/>
    </sheetView>
  </sheetViews>
  <sheetFormatPr defaultRowHeight="12.75"/>
  <cols>
    <col min="1" max="1" width="10.7109375" customWidth="1"/>
    <col min="2" max="2" width="26.28515625" bestFit="1" customWidth="1"/>
    <col min="3" max="3" width="9" customWidth="1"/>
    <col min="4" max="4" width="38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77" t="str">
        <f>Název</f>
        <v>4. závod 27. ročníku Jihočeské ligy 2018</v>
      </c>
      <c r="E1" s="477"/>
      <c r="F1" s="477"/>
      <c r="G1" s="477"/>
      <c r="H1" s="477"/>
      <c r="I1" s="477"/>
      <c r="J1" s="477"/>
      <c r="K1" s="477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>
      <c r="A3" s="156" t="str">
        <f>_kat9</f>
        <v>9.kategorie - Juniorky, ročník 2003 - 2005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>
      <c r="A4" s="495" t="s">
        <v>0</v>
      </c>
      <c r="B4" s="479" t="s">
        <v>1</v>
      </c>
      <c r="C4" s="479" t="s">
        <v>2</v>
      </c>
      <c r="D4" s="480" t="s">
        <v>3</v>
      </c>
      <c r="E4" s="499" t="s">
        <v>4</v>
      </c>
      <c r="F4" s="501" t="str">
        <f>Kat9S1</f>
        <v>sestava s libovolným náčiním</v>
      </c>
      <c r="G4" s="502"/>
      <c r="H4" s="502"/>
      <c r="I4" s="503"/>
      <c r="J4" s="501" t="str">
        <f>Kat9S2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>
      <c r="A6" s="159">
        <f>Seznam!B65</f>
        <v>1</v>
      </c>
      <c r="B6" s="160" t="str">
        <f>Seznam!C65</f>
        <v>Podlahová Adéla</v>
      </c>
      <c r="C6" s="125">
        <f>Seznam!D65</f>
        <v>2005</v>
      </c>
      <c r="D6" s="161" t="str">
        <f>Seznam!E65</f>
        <v xml:space="preserve">SKMG Máj České Budějovice </v>
      </c>
      <c r="E6" s="365" t="str">
        <f>Seznam!F65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>
      <c r="A7" s="144">
        <f>Seznam!B66</f>
        <v>2</v>
      </c>
      <c r="B7" s="145" t="str">
        <f>Seznam!C66</f>
        <v>Tichá Natálie</v>
      </c>
      <c r="C7" s="128">
        <f>Seznam!D66</f>
        <v>2005</v>
      </c>
      <c r="D7" s="146" t="str">
        <f>Seznam!E66</f>
        <v>GSK Tábor</v>
      </c>
      <c r="E7" s="366" t="str">
        <f>Seznam!F66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>
      <c r="A8" s="144">
        <f>Seznam!B67</f>
        <v>3</v>
      </c>
      <c r="B8" s="145" t="str">
        <f>Seznam!C67</f>
        <v>Nezbedová Natali</v>
      </c>
      <c r="C8" s="128">
        <f>Seznam!D67</f>
        <v>2005</v>
      </c>
      <c r="D8" s="146" t="str">
        <f>Seznam!E67</f>
        <v xml:space="preserve">SKMG Máj České Budějovice </v>
      </c>
      <c r="E8" s="366" t="str">
        <f>Seznam!F67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>
      <c r="A9" s="191">
        <f>Seznam!B68</f>
        <v>4</v>
      </c>
      <c r="B9" s="192" t="str">
        <f>Seznam!C68</f>
        <v>Majerová Karolína</v>
      </c>
      <c r="C9" s="129">
        <f>Seznam!D68</f>
        <v>2004</v>
      </c>
      <c r="D9" s="193" t="str">
        <f>Seznam!E68</f>
        <v xml:space="preserve">SKMG Máj České Budějovice </v>
      </c>
      <c r="E9" s="367" t="str">
        <f>Seznam!F68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thickBot="1">
      <c r="A10" s="150"/>
      <c r="B10" s="151"/>
      <c r="C10" s="132"/>
      <c r="D10" s="152"/>
      <c r="E10" s="295"/>
      <c r="F10" s="218"/>
      <c r="G10" s="153"/>
      <c r="H10" s="153"/>
      <c r="I10" s="154"/>
      <c r="J10" s="169"/>
      <c r="K10" s="153"/>
      <c r="L10" s="153"/>
      <c r="M10" s="153"/>
      <c r="N10" s="154"/>
      <c r="O10" s="170"/>
      <c r="P10" s="155"/>
    </row>
    <row r="11" spans="1:21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92</vt:i4>
      </vt:variant>
    </vt:vector>
  </HeadingPairs>
  <TitlesOfParts>
    <vt:vector size="124" baseType="lpstr">
      <vt:lpstr>Seznam</vt:lpstr>
      <vt:lpstr>Popis</vt:lpstr>
      <vt:lpstr>S1+S2+S3a</vt:lpstr>
      <vt:lpstr>S3b</vt:lpstr>
      <vt:lpstr>S 4</vt:lpstr>
      <vt:lpstr>S 5</vt:lpstr>
      <vt:lpstr>S 6+S7</vt:lpstr>
      <vt:lpstr>S 8</vt:lpstr>
      <vt:lpstr>S 9</vt:lpstr>
      <vt:lpstr>S10+S11</vt:lpstr>
      <vt:lpstr>Z1</vt:lpstr>
      <vt:lpstr>Z2</vt:lpstr>
      <vt:lpstr>Z3a</vt:lpstr>
      <vt:lpstr>Z3b</vt:lpstr>
      <vt:lpstr>Z4</vt:lpstr>
      <vt:lpstr>Z5</vt:lpstr>
      <vt:lpstr>Z6</vt:lpstr>
      <vt:lpstr>Z7</vt:lpstr>
      <vt:lpstr>Z8</vt:lpstr>
      <vt:lpstr>Z9</vt:lpstr>
      <vt:lpstr>Z10</vt:lpstr>
      <vt:lpstr>Z11</vt:lpstr>
      <vt:lpstr>V1+V2+V3a</vt:lpstr>
      <vt:lpstr>V3b</vt:lpstr>
      <vt:lpstr>V 4</vt:lpstr>
      <vt:lpstr>V 5</vt:lpstr>
      <vt:lpstr>V 6+V7</vt:lpstr>
      <vt:lpstr>V8+V9</vt:lpstr>
      <vt:lpstr>V10+V11</vt:lpstr>
      <vt:lpstr>Jména</vt:lpstr>
      <vt:lpstr>Příjmení</vt:lpstr>
      <vt:lpstr>V 7</vt:lpstr>
      <vt:lpstr>__kat0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Kat0S1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4'!Oblast_tisku</vt:lpstr>
      <vt:lpstr>'V 5'!Oblast_tisku</vt:lpstr>
      <vt:lpstr>'V 6+V7'!Oblast_tisku</vt:lpstr>
      <vt:lpstr>'V 7'!Oblast_tisku</vt:lpstr>
      <vt:lpstr>'V1+V2+V3a'!Oblast_tisku</vt:lpstr>
      <vt:lpstr>'V10+V11'!Oblast_tisku</vt:lpstr>
      <vt:lpstr>V3b!Oblast_tisku</vt:lpstr>
      <vt:lpstr>'V8+V9'!Oblast_tisku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Hanka</cp:lastModifiedBy>
  <cp:lastPrinted>2018-03-31T13:01:55Z</cp:lastPrinted>
  <dcterms:created xsi:type="dcterms:W3CDTF">2001-03-21T14:10:12Z</dcterms:created>
  <dcterms:modified xsi:type="dcterms:W3CDTF">2018-04-03T09:18:24Z</dcterms:modified>
</cp:coreProperties>
</file>