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7520" windowHeight="4620" tabRatio="787" activeTab="18"/>
  </bookViews>
  <sheets>
    <sheet name="Seznam" sheetId="1" r:id="rId1"/>
    <sheet name="Popis" sheetId="2" r:id="rId2"/>
    <sheet name="S 1+2" sheetId="3" r:id="rId3"/>
    <sheet name="S 3" sheetId="4" r:id="rId4"/>
    <sheet name="S 4" sheetId="5" state="hidden" r:id="rId5"/>
    <sheet name="S 5" sheetId="6" state="hidden" r:id="rId6"/>
    <sheet name="S 6+7" sheetId="7" state="hidden" r:id="rId7"/>
    <sheet name="8a9" sheetId="8" state="hidden" r:id="rId8"/>
    <sheet name="E" sheetId="9" state="hidden" r:id="rId9"/>
    <sheet name="Z1" sheetId="10" state="hidden" r:id="rId10"/>
    <sheet name="Z2" sheetId="11" state="hidden" r:id="rId11"/>
    <sheet name="Z3" sheetId="12" state="hidden" r:id="rId12"/>
    <sheet name="Z4" sheetId="13" state="hidden" r:id="rId13"/>
    <sheet name="Z5" sheetId="14" state="hidden" r:id="rId14"/>
    <sheet name="Z6" sheetId="15" state="hidden" r:id="rId15"/>
    <sheet name="Z7" sheetId="16" state="hidden" r:id="rId16"/>
    <sheet name="Z8" sheetId="17" state="hidden" r:id="rId17"/>
    <sheet name="Z9" sheetId="18" state="hidden" r:id="rId18"/>
    <sheet name="V 1+2" sheetId="19" r:id="rId19"/>
    <sheet name="V 3" sheetId="20" r:id="rId20"/>
    <sheet name="V 4" sheetId="21" r:id="rId21"/>
    <sheet name="V 5" sheetId="22" r:id="rId22"/>
    <sheet name="V 6+7" sheetId="23" r:id="rId23"/>
    <sheet name="V 8+9" sheetId="24" r:id="rId24"/>
    <sheet name="Jména" sheetId="25" state="hidden" r:id="rId25"/>
    <sheet name="List1" sheetId="26" state="hidden" r:id="rId26"/>
    <sheet name="List2" sheetId="27" state="hidden" r:id="rId27"/>
    <sheet name="List3" sheetId="28" state="hidden" r:id="rId28"/>
    <sheet name="List4" sheetId="29" state="hidden" r:id="rId29"/>
    <sheet name="List5" sheetId="30" state="hidden" r:id="rId30"/>
    <sheet name="Příjmení" sheetId="31" state="hidden" r:id="rId31"/>
  </sheets>
  <definedNames>
    <definedName name="__kat1">'Popis'!$B$6</definedName>
    <definedName name="__kat10">'Popis'!$B$15</definedName>
    <definedName name="__kat2">'Popis'!$B$7</definedName>
    <definedName name="__kat3">'Popis'!$B$8</definedName>
    <definedName name="__kat4">'Popis'!$B$9</definedName>
    <definedName name="__kat5">'Popis'!$B$10</definedName>
    <definedName name="__kat6">'Popis'!$B$11</definedName>
    <definedName name="__kat7">'Popis'!$B$12</definedName>
    <definedName name="__kat8">'Popis'!$B$13</definedName>
    <definedName name="__kat9">'Popis'!$B$14</definedName>
    <definedName name="_xlnm._FilterDatabase" localSheetId="0" hidden="1">'Seznam'!$A$1:$K$70</definedName>
    <definedName name="_kat1">'Popis'!$B$6</definedName>
    <definedName name="_kat10">'Popis'!$B$15</definedName>
    <definedName name="_kat2">'Popis'!$B$7</definedName>
    <definedName name="_kat3">'Popis'!$B$8</definedName>
    <definedName name="_kat4">'Popis'!$B$9</definedName>
    <definedName name="_kat5">'Popis'!$B$10</definedName>
    <definedName name="_kat6">'Popis'!$B$11</definedName>
    <definedName name="_kat7">'Popis'!$B$12</definedName>
    <definedName name="_kat8">'Popis'!$B$13</definedName>
    <definedName name="_kat9">'Popis'!$B$14</definedName>
    <definedName name="Datum">'Popis'!$B$3</definedName>
    <definedName name="Kat10S1">'Popis'!$D$15</definedName>
    <definedName name="Kat10S2">'Popis'!$E$15</definedName>
    <definedName name="Kat10S3">'Popis'!$F$15</definedName>
    <definedName name="Kat10S4">'Popis'!$G$15</definedName>
    <definedName name="Kat1S1">'Popis'!$D$6</definedName>
    <definedName name="Kat1S2">'Popis'!$E$6</definedName>
    <definedName name="Kat1S3">'Popis'!$F$6</definedName>
    <definedName name="Kat1S4">'Popis'!$G$6</definedName>
    <definedName name="Kat2S1">'Popis'!$D$7</definedName>
    <definedName name="Kat2S2">'Popis'!$E$7</definedName>
    <definedName name="Kat2S3">'Popis'!$F$7</definedName>
    <definedName name="Kat2S4">'Popis'!$G$7</definedName>
    <definedName name="Kat3S1">'Popis'!$D$8</definedName>
    <definedName name="Kat3S2">'Popis'!$E$8</definedName>
    <definedName name="Kat3S3">'Popis'!$F$8</definedName>
    <definedName name="Kat3S4">'Popis'!$G$8</definedName>
    <definedName name="Kat4S1">'Popis'!$D$9</definedName>
    <definedName name="Kat4S2">'Popis'!$E$9</definedName>
    <definedName name="Kat4S3">'Popis'!$F$9</definedName>
    <definedName name="Kat4S4">'Popis'!$G$9</definedName>
    <definedName name="Kat5S1">'Popis'!$D$10</definedName>
    <definedName name="Kat5S2">'Popis'!$E$10</definedName>
    <definedName name="Kat5S3">'Popis'!$F$10</definedName>
    <definedName name="Kat5S4">'Popis'!$G$10</definedName>
    <definedName name="Kat5S5">'Popis'!$D$10</definedName>
    <definedName name="Kat6S1">'Popis'!$D$11</definedName>
    <definedName name="Kat6S2">'Popis'!$E$11</definedName>
    <definedName name="Kat6S3">'Popis'!$F$11</definedName>
    <definedName name="Kat6S4">'Popis'!$G$11</definedName>
    <definedName name="Kat7S1">'Popis'!$D$12</definedName>
    <definedName name="Kat7S2">'Popis'!$E$12</definedName>
    <definedName name="Kat7S3">'Popis'!$F$12</definedName>
    <definedName name="Kat7S4">'Popis'!$G$12</definedName>
    <definedName name="Kat8S1">'Popis'!$D$13</definedName>
    <definedName name="Kat8S2">'Popis'!$E$13</definedName>
    <definedName name="Kat8S3">'Popis'!$F$13</definedName>
    <definedName name="Kat8S4">'Popis'!$G$13</definedName>
    <definedName name="Kat9S1">'Popis'!$D$14</definedName>
    <definedName name="Kat9S2">'Popis'!$E$14</definedName>
    <definedName name="Kat9S3">'Popis'!$F$14</definedName>
    <definedName name="Kat9S4">'Popis'!$G$14</definedName>
    <definedName name="KatS1">'Popis'!$D$6</definedName>
    <definedName name="Místo">'Popis'!$B$2</definedName>
    <definedName name="Název">'Popis'!$B$1</definedName>
    <definedName name="_xlnm.Print_Area" localSheetId="18">'V 1+2'!$A$1:$K$28</definedName>
    <definedName name="_xlnm.Print_Area" localSheetId="19">'V 3'!$A:$IV</definedName>
    <definedName name="_xlnm.Print_Area" localSheetId="20">'V 4'!$A:$IV</definedName>
    <definedName name="_xlnm.Print_Area" localSheetId="21">'V 5'!$A:$IV</definedName>
    <definedName name="_xlnm.Print_Area" localSheetId="22">'V 6+7'!$A:$IV</definedName>
    <definedName name="_xlnm.Print_Area" localSheetId="23">'V 8+9'!$A:$IV</definedName>
    <definedName name="PocetKat1">'Popis'!$C$6</definedName>
    <definedName name="PocetKat10">'Popis'!$C$15</definedName>
    <definedName name="PocetKat2">'Popis'!$C$7</definedName>
    <definedName name="PocetKat3">'Popis'!$C$8</definedName>
    <definedName name="PocetKat4">'Popis'!$C$9</definedName>
    <definedName name="PocetKat5">'Popis'!$C$10</definedName>
    <definedName name="PocetKat6">'Popis'!$C$11</definedName>
    <definedName name="PocetKat7">'Popis'!$C$12</definedName>
    <definedName name="PocetKat8">'Popis'!$C$13</definedName>
    <definedName name="PocetKat9">'Popis'!$C$14</definedName>
  </definedNames>
  <calcPr fullCalcOnLoad="1"/>
</workbook>
</file>

<file path=xl/sharedStrings.xml><?xml version="1.0" encoding="utf-8"?>
<sst xmlns="http://schemas.openxmlformats.org/spreadsheetml/2006/main" count="2741" uniqueCount="1292">
  <si>
    <t>Kat</t>
  </si>
  <si>
    <t>Por.</t>
  </si>
  <si>
    <t>Celé jméno</t>
  </si>
  <si>
    <t>Ročník</t>
  </si>
  <si>
    <t>Oddíl</t>
  </si>
  <si>
    <t>Stát</t>
  </si>
  <si>
    <t>Jméno</t>
  </si>
  <si>
    <t>Prijmeni</t>
  </si>
  <si>
    <t>Prijmeni_t</t>
  </si>
  <si>
    <t>Jméno_t</t>
  </si>
  <si>
    <t>Kat_tisk</t>
  </si>
  <si>
    <t>Kroufková Barbora</t>
  </si>
  <si>
    <t>RG Proactive Milevsko</t>
  </si>
  <si>
    <t>CZE</t>
  </si>
  <si>
    <t>Kroufková</t>
  </si>
  <si>
    <t>Barbora</t>
  </si>
  <si>
    <t>Havlicová Gréta</t>
  </si>
  <si>
    <t>Slavia SK Rapid Plzeň</t>
  </si>
  <si>
    <t>Havlicová</t>
  </si>
  <si>
    <t>Gréta</t>
  </si>
  <si>
    <t>Jouldybina Emiliya</t>
  </si>
  <si>
    <t>SVNA - Hamburg</t>
  </si>
  <si>
    <t>GER</t>
  </si>
  <si>
    <t>Jouldybina</t>
  </si>
  <si>
    <t>Emiliya</t>
  </si>
  <si>
    <t>Charina Tatiana</t>
  </si>
  <si>
    <t>KMG ARGO Prievidza</t>
  </si>
  <si>
    <t>SVK</t>
  </si>
  <si>
    <t>Charina</t>
  </si>
  <si>
    <t>Tatiana</t>
  </si>
  <si>
    <t>Draská</t>
  </si>
  <si>
    <t>Sára</t>
  </si>
  <si>
    <t>Kučerová Ema</t>
  </si>
  <si>
    <t>Kučerová</t>
  </si>
  <si>
    <t>Ema</t>
  </si>
  <si>
    <t>Ješíková Nikola</t>
  </si>
  <si>
    <t>Ješíková</t>
  </si>
  <si>
    <t>Nikola</t>
  </si>
  <si>
    <t>Uxová Laura Nela</t>
  </si>
  <si>
    <t>Uxová</t>
  </si>
  <si>
    <t>Laura Nela</t>
  </si>
  <si>
    <t>Kofroňová Anna</t>
  </si>
  <si>
    <t>La Pirouette - Jeseník</t>
  </si>
  <si>
    <t>Kofroňová</t>
  </si>
  <si>
    <t>Anna</t>
  </si>
  <si>
    <t>Bendová Kateřina</t>
  </si>
  <si>
    <t>Bendová</t>
  </si>
  <si>
    <t>Kateřina</t>
  </si>
  <si>
    <t>Diefenbach Emely</t>
  </si>
  <si>
    <t>Diefenbach</t>
  </si>
  <si>
    <t>Emely</t>
  </si>
  <si>
    <t>Schokin Diana</t>
  </si>
  <si>
    <t>Schokin</t>
  </si>
  <si>
    <t>Diana</t>
  </si>
  <si>
    <t>Blažková Nikola</t>
  </si>
  <si>
    <t>Blažková</t>
  </si>
  <si>
    <t>Lázníčková Zita</t>
  </si>
  <si>
    <t>Lázníčková</t>
  </si>
  <si>
    <t>Zita</t>
  </si>
  <si>
    <t>Braun Alisa</t>
  </si>
  <si>
    <t>Braun</t>
  </si>
  <si>
    <t>Alisa</t>
  </si>
  <si>
    <t>Pelnářová</t>
  </si>
  <si>
    <t>Nela</t>
  </si>
  <si>
    <t>Vršanová Jůlie</t>
  </si>
  <si>
    <t>Vršanová</t>
  </si>
  <si>
    <t>Jůlie</t>
  </si>
  <si>
    <t>Procházková Kristina</t>
  </si>
  <si>
    <t>Procházková</t>
  </si>
  <si>
    <t>Kristina</t>
  </si>
  <si>
    <t>Kolm Angelina</t>
  </si>
  <si>
    <t>Kolm</t>
  </si>
  <si>
    <t>Angelina</t>
  </si>
  <si>
    <t>Uhlířová Rozálie</t>
  </si>
  <si>
    <t>Uhlířová</t>
  </si>
  <si>
    <t>Rozálie</t>
  </si>
  <si>
    <t>Králová Karin</t>
  </si>
  <si>
    <t>Králová</t>
  </si>
  <si>
    <t>Karin</t>
  </si>
  <si>
    <t>Popova Polina</t>
  </si>
  <si>
    <t>Popova</t>
  </si>
  <si>
    <t>Polina</t>
  </si>
  <si>
    <t>Spillerová Dominika</t>
  </si>
  <si>
    <t>Spillerová</t>
  </si>
  <si>
    <t>Dominika</t>
  </si>
  <si>
    <t>Šimáková Aneta</t>
  </si>
  <si>
    <t>Šimáková</t>
  </si>
  <si>
    <t>Aneta</t>
  </si>
  <si>
    <t>Vaiglová Viktorie</t>
  </si>
  <si>
    <t>Vaiglová</t>
  </si>
  <si>
    <t>Viktorie</t>
  </si>
  <si>
    <t>Gregorová Adéla</t>
  </si>
  <si>
    <t>GSK Tábor</t>
  </si>
  <si>
    <t>Gregorová</t>
  </si>
  <si>
    <t>Adéla</t>
  </si>
  <si>
    <t>Burzová Karolína</t>
  </si>
  <si>
    <t>Burzová</t>
  </si>
  <si>
    <t>Karolína</t>
  </si>
  <si>
    <t>Belan Victoria</t>
  </si>
  <si>
    <t>Belan</t>
  </si>
  <si>
    <t>Victoria</t>
  </si>
  <si>
    <t>Brumovská Dominika</t>
  </si>
  <si>
    <t>Brumovská</t>
  </si>
  <si>
    <t>Spálenková Ella</t>
  </si>
  <si>
    <t>Spálenková</t>
  </si>
  <si>
    <t>Ella</t>
  </si>
  <si>
    <t>Petříková Valentýna</t>
  </si>
  <si>
    <t>Petříková</t>
  </si>
  <si>
    <t>Valentýna</t>
  </si>
  <si>
    <t>Bílková Alexandra</t>
  </si>
  <si>
    <t>Bílková</t>
  </si>
  <si>
    <t>Alexandra</t>
  </si>
  <si>
    <t>Chmátalová Lucie</t>
  </si>
  <si>
    <t>Chmátalová</t>
  </si>
  <si>
    <t>Lucie</t>
  </si>
  <si>
    <t xml:space="preserve">Nováková Markéta </t>
  </si>
  <si>
    <t>Nováková</t>
  </si>
  <si>
    <t>Markéta</t>
  </si>
  <si>
    <t>Kopin Jennifer</t>
  </si>
  <si>
    <t>Kopin</t>
  </si>
  <si>
    <t>Jennifer</t>
  </si>
  <si>
    <t>Heckelová Viktoria</t>
  </si>
  <si>
    <t>Heckelová</t>
  </si>
  <si>
    <t>Viktoria</t>
  </si>
  <si>
    <t>Deimová Anna</t>
  </si>
  <si>
    <t>Deimová</t>
  </si>
  <si>
    <t>Šimáková Veronika</t>
  </si>
  <si>
    <t>Veronika</t>
  </si>
  <si>
    <t>Martišová Ľubica</t>
  </si>
  <si>
    <t>Martišová</t>
  </si>
  <si>
    <t>Ľubica</t>
  </si>
  <si>
    <t>Malcátová Berenika</t>
  </si>
  <si>
    <t>Malcátová</t>
  </si>
  <si>
    <t>Berenika</t>
  </si>
  <si>
    <t>Hvězdová Veronika</t>
  </si>
  <si>
    <t>TJ Slavia Hradec Králové</t>
  </si>
  <si>
    <t>Hvězdová</t>
  </si>
  <si>
    <t>Štefíková Viktória</t>
  </si>
  <si>
    <t>Štefíková</t>
  </si>
  <si>
    <t>Viktória</t>
  </si>
  <si>
    <t>Lázníčková Mira</t>
  </si>
  <si>
    <t>Mira</t>
  </si>
  <si>
    <t>Mikulová Saviena</t>
  </si>
  <si>
    <t>Mikulová</t>
  </si>
  <si>
    <t>Saviena</t>
  </si>
  <si>
    <t>Samková Vendula</t>
  </si>
  <si>
    <t>Samková</t>
  </si>
  <si>
    <t>Vendula</t>
  </si>
  <si>
    <t>Machalová Eliška</t>
  </si>
  <si>
    <t>Machalová</t>
  </si>
  <si>
    <t>Eliška</t>
  </si>
  <si>
    <t>Bendová Barbora</t>
  </si>
  <si>
    <t>Mihaliková Žaneta</t>
  </si>
  <si>
    <t>Mihaliková</t>
  </si>
  <si>
    <t>Žaneta</t>
  </si>
  <si>
    <t xml:space="preserve">Tichá Natálie </t>
  </si>
  <si>
    <t>Tichá</t>
  </si>
  <si>
    <t>Natálie</t>
  </si>
  <si>
    <t>Kultová Gabriela</t>
  </si>
  <si>
    <t>Kultová</t>
  </si>
  <si>
    <t>Gabriela</t>
  </si>
  <si>
    <t>Podlahová Adéla</t>
  </si>
  <si>
    <t>Podlahová</t>
  </si>
  <si>
    <t>Vrbacká Vanda</t>
  </si>
  <si>
    <t>Vrbacká</t>
  </si>
  <si>
    <t>Vanda</t>
  </si>
  <si>
    <t>Havlivcová Linda</t>
  </si>
  <si>
    <t>Havlivcová</t>
  </si>
  <si>
    <t>Linda</t>
  </si>
  <si>
    <t>Šiková Eva</t>
  </si>
  <si>
    <t>Šiková</t>
  </si>
  <si>
    <t>Eva</t>
  </si>
  <si>
    <t>Houdová Linda</t>
  </si>
  <si>
    <t>Houdová</t>
  </si>
  <si>
    <t>Dillingerová Sára</t>
  </si>
  <si>
    <t>Dillingerová</t>
  </si>
  <si>
    <t>Bublíková</t>
  </si>
  <si>
    <t>Reiserová Anna</t>
  </si>
  <si>
    <t>Reiserová</t>
  </si>
  <si>
    <t>Haišmanová</t>
  </si>
  <si>
    <t>Rambousková Linda</t>
  </si>
  <si>
    <t>Rambousková</t>
  </si>
  <si>
    <t>Faboková Dominika</t>
  </si>
  <si>
    <t>Faboková</t>
  </si>
  <si>
    <t>Benetková Sára</t>
  </si>
  <si>
    <t>Benetková</t>
  </si>
  <si>
    <t>Buřičová Pavla</t>
  </si>
  <si>
    <t>Buřičová</t>
  </si>
  <si>
    <t>Pavla</t>
  </si>
  <si>
    <t>Nováková Kateřina</t>
  </si>
  <si>
    <t>Králová Eliška</t>
  </si>
  <si>
    <t>Slavoj Plzeň A</t>
  </si>
  <si>
    <t>Slavoj Plzeň B</t>
  </si>
  <si>
    <t>E</t>
  </si>
  <si>
    <t>Nováková Markéta</t>
  </si>
  <si>
    <t xml:space="preserve">Hvězdová Veronika </t>
  </si>
  <si>
    <t xml:space="preserve">Samková Vendula </t>
  </si>
  <si>
    <t>Název závodu</t>
  </si>
  <si>
    <t>Roztančené náčiní</t>
  </si>
  <si>
    <t>Místo závodu</t>
  </si>
  <si>
    <t>Milevsko</t>
  </si>
  <si>
    <t>Datum závodu</t>
  </si>
  <si>
    <t>14.listopadu 2015</t>
  </si>
  <si>
    <t>Poř.č.</t>
  </si>
  <si>
    <t>Popis kategorie</t>
  </si>
  <si>
    <t>Poč šest</t>
  </si>
  <si>
    <t>Popis sestavy1</t>
  </si>
  <si>
    <t>Popis sestavy2</t>
  </si>
  <si>
    <t>Popis sestavy3</t>
  </si>
  <si>
    <t>Popis sestavy4</t>
  </si>
  <si>
    <t>1. kategorie: roč. 2010 - sestava bez náčiní</t>
  </si>
  <si>
    <t>sestava bez náčiní</t>
  </si>
  <si>
    <t>x</t>
  </si>
  <si>
    <t>2. kategorie: roč. 2009 - sestava bez náčiní</t>
  </si>
  <si>
    <t>3. kategorie: roč. 2008 - sestava bez náčiní</t>
  </si>
  <si>
    <t>4. kategorie: roč. 2007 - sestava bez náčiní</t>
  </si>
  <si>
    <t>5. kategorie: roč. 2006 - sestava bez náčiní</t>
  </si>
  <si>
    <t>6. kategorie: Kadetky mladší</t>
  </si>
  <si>
    <t>sestava s libovolným náčiním</t>
  </si>
  <si>
    <t>7. kategorie: Kadetky starší</t>
  </si>
  <si>
    <t>8. kategorie: Naděje nejmladší B roč. 2008 a ml. - sestava bez náčiní</t>
  </si>
  <si>
    <t>1.provedení</t>
  </si>
  <si>
    <t>2.provedení</t>
  </si>
  <si>
    <t>9. kategorie: Naděje nejmladší A roč. 2006 a ml. - sestava bez náčiní</t>
  </si>
  <si>
    <t>Startovní listina</t>
  </si>
  <si>
    <t>Startovní
číslo</t>
  </si>
  <si>
    <t>Výsledné
pořadí</t>
  </si>
  <si>
    <t>D</t>
  </si>
  <si>
    <t>Srážka</t>
  </si>
  <si>
    <t>Celkem</t>
  </si>
  <si>
    <t>Draská Sára</t>
  </si>
  <si>
    <t>_kat4</t>
  </si>
  <si>
    <t>Součet</t>
  </si>
  <si>
    <t>Náčiní</t>
  </si>
  <si>
    <t>Milevsko 14.listopadu 2015</t>
  </si>
  <si>
    <t>8. kategorie: Společné skladby - Naděje nejmladší B roč. 2008 a ml.</t>
  </si>
  <si>
    <t>.</t>
  </si>
  <si>
    <t>9. kategorie: Společné skladby - Naděje nejmladší A roč. 2006 a ml.</t>
  </si>
  <si>
    <t>Kategorie E - sestava s libovolným náčiním</t>
  </si>
  <si>
    <t>Výsledková listina - jednotlivé známky</t>
  </si>
  <si>
    <t>Rozhodčí počet</t>
  </si>
  <si>
    <t>D1</t>
  </si>
  <si>
    <t>Náč.</t>
  </si>
  <si>
    <t>Pořadí
v ses</t>
  </si>
  <si>
    <t>Pořadí
po 1 ses</t>
  </si>
  <si>
    <t>D3</t>
  </si>
  <si>
    <t>D4</t>
  </si>
  <si>
    <t>E1</t>
  </si>
  <si>
    <t>E2</t>
  </si>
  <si>
    <t>E3</t>
  </si>
  <si>
    <t>E4</t>
  </si>
  <si>
    <t>Náč</t>
  </si>
  <si>
    <t>Sr</t>
  </si>
  <si>
    <t>Pořadí
v 1 ses</t>
  </si>
  <si>
    <t>X</t>
  </si>
  <si>
    <t>D2</t>
  </si>
  <si>
    <t>Pořadí
v 2 ses</t>
  </si>
  <si>
    <t>Pořadí po
 2. sestavách</t>
  </si>
  <si>
    <t>společ.</t>
  </si>
  <si>
    <t>bez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</si>
  <si>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</si>
  <si>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</si>
  <si>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</si>
  <si>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</si>
  <si>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</si>
  <si>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</si>
  <si>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</si>
  <si>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Celková</t>
  </si>
  <si>
    <t xml:space="preserve"> </t>
  </si>
  <si>
    <t>společné sestavy bez náčiní</t>
  </si>
  <si>
    <t>Jméno_1</t>
  </si>
  <si>
    <t>Jméno_2</t>
  </si>
  <si>
    <t>Adéle</t>
  </si>
  <si>
    <t>Adriana</t>
  </si>
  <si>
    <t>Adrianě</t>
  </si>
  <si>
    <t>Agnieczka</t>
  </si>
  <si>
    <t>Ajda</t>
  </si>
  <si>
    <t>Aleksandra</t>
  </si>
  <si>
    <t>Alena</t>
  </si>
  <si>
    <t>Aleně</t>
  </si>
  <si>
    <t>Alice</t>
  </si>
  <si>
    <t>Alici</t>
  </si>
  <si>
    <t>Amálie</t>
  </si>
  <si>
    <t>Amálii</t>
  </si>
  <si>
    <t>Ana</t>
  </si>
  <si>
    <t>Andrea</t>
  </si>
  <si>
    <t>Andree</t>
  </si>
  <si>
    <t>Anetě</t>
  </si>
  <si>
    <t>Anička</t>
  </si>
  <si>
    <t>Aničce</t>
  </si>
  <si>
    <t>Anja</t>
  </si>
  <si>
    <t>Anně</t>
  </si>
  <si>
    <t>Anna-Marie</t>
  </si>
  <si>
    <t>Anně-Marii</t>
  </si>
  <si>
    <t>Antonie</t>
  </si>
  <si>
    <t>Antonii</t>
  </si>
  <si>
    <t>Barboře</t>
  </si>
  <si>
    <t>Berenice</t>
  </si>
  <si>
    <t>Blanka</t>
  </si>
  <si>
    <t>Blance</t>
  </si>
  <si>
    <t>Clea</t>
  </si>
  <si>
    <t>Dana</t>
  </si>
  <si>
    <t>Daně</t>
  </si>
  <si>
    <t>Daniela</t>
  </si>
  <si>
    <t>Daniele</t>
  </si>
  <si>
    <t>Danijela</t>
  </si>
  <si>
    <t>Darina</t>
  </si>
  <si>
    <t>Darině</t>
  </si>
  <si>
    <t>Délia</t>
  </si>
  <si>
    <t>Denisa</t>
  </si>
  <si>
    <t>Denise</t>
  </si>
  <si>
    <t>Dimitra</t>
  </si>
  <si>
    <t>Dominice</t>
  </si>
  <si>
    <t>Dorota</t>
  </si>
  <si>
    <t>Dorotě</t>
  </si>
  <si>
    <t>Edita</t>
  </si>
  <si>
    <t>Editě</t>
  </si>
  <si>
    <t>Ela</t>
  </si>
  <si>
    <t>Ele</t>
  </si>
  <si>
    <t>Elišce</t>
  </si>
  <si>
    <t>Elle</t>
  </si>
  <si>
    <t>Emě</t>
  </si>
  <si>
    <t>Emina</t>
  </si>
  <si>
    <t>Erika</t>
  </si>
  <si>
    <t>Erice</t>
  </si>
  <si>
    <t>Evě</t>
  </si>
  <si>
    <t>Ewa</t>
  </si>
  <si>
    <t>Ewelina</t>
  </si>
  <si>
    <t>Františka</t>
  </si>
  <si>
    <t>Františce</t>
  </si>
  <si>
    <t>Gabriele</t>
  </si>
  <si>
    <t>Grétě</t>
  </si>
  <si>
    <t>Hana</t>
  </si>
  <si>
    <t>Haně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</si>
  <si>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</si>
  <si>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</si>
  <si>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</si>
  <si>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</si>
  <si>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</si>
  <si>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</si>
  <si>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</si>
  <si>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</si>
  <si>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</si>
  <si>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</si>
  <si>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</si>
  <si>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</si>
  <si>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</si>
  <si>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Jana</t>
  </si>
  <si>
    <t>Janě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</si>
  <si>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</si>
  <si>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</si>
  <si>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</si>
  <si>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</si>
  <si>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</si>
  <si>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</si>
  <si>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</si>
  <si>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</si>
  <si>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</si>
  <si>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</si>
  <si>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</si>
  <si>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Johana</t>
  </si>
  <si>
    <t>Johaně</t>
  </si>
  <si>
    <t>Jovana</t>
  </si>
  <si>
    <t>Judyta</t>
  </si>
  <si>
    <t>Julia</t>
  </si>
  <si>
    <t>Julie</t>
  </si>
  <si>
    <t>Julii</t>
  </si>
  <si>
    <t>Jůlii</t>
  </si>
  <si>
    <t>Justyna</t>
  </si>
  <si>
    <t>Kaja</t>
  </si>
  <si>
    <t>Kamila</t>
  </si>
  <si>
    <t>Kamile</t>
  </si>
  <si>
    <t>Karolina</t>
  </si>
  <si>
    <t>Karolíně</t>
  </si>
  <si>
    <t>Katarina</t>
  </si>
  <si>
    <t>Katarině</t>
  </si>
  <si>
    <t>Kateřině</t>
  </si>
  <si>
    <t>Klára</t>
  </si>
  <si>
    <t>Kláře</t>
  </si>
  <si>
    <t>Kristiana</t>
  </si>
  <si>
    <t>Kristině</t>
  </si>
  <si>
    <t>Kristýna</t>
  </si>
  <si>
    <t>Kristýně</t>
  </si>
  <si>
    <t>Lada</t>
  </si>
  <si>
    <t>Ladě</t>
  </si>
  <si>
    <t>Laura</t>
  </si>
  <si>
    <t>Lauře</t>
  </si>
  <si>
    <t>Lauře Nele</t>
  </si>
  <si>
    <t>Lea</t>
  </si>
  <si>
    <t>Lena</t>
  </si>
  <si>
    <t>Lenka</t>
  </si>
  <si>
    <t>Lence</t>
  </si>
  <si>
    <t>Leticie</t>
  </si>
  <si>
    <t>Leticii</t>
  </si>
  <si>
    <t>Lindě</t>
  </si>
  <si>
    <t>Ľubici</t>
  </si>
  <si>
    <t>Lucia</t>
  </si>
  <si>
    <t>Lucii</t>
  </si>
  <si>
    <t>Ludivica</t>
  </si>
  <si>
    <t>Ludmila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</si>
  <si>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</si>
  <si>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</si>
  <si>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</si>
  <si>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</si>
  <si>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</si>
  <si>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</si>
  <si>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</si>
  <si>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</si>
  <si>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</si>
  <si>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</si>
  <si>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</si>
  <si>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</si>
  <si>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</si>
  <si>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</si>
  <si>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</si>
  <si>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</si>
  <si>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</si>
  <si>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</si>
  <si>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</si>
  <si>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Markétě</t>
  </si>
  <si>
    <t>Marta</t>
  </si>
  <si>
    <t>Martina</t>
  </si>
  <si>
    <t>Martině</t>
  </si>
  <si>
    <t>Matea</t>
  </si>
  <si>
    <t>Michaela</t>
  </si>
  <si>
    <t>Michaele</t>
  </si>
  <si>
    <t>Milena</t>
  </si>
  <si>
    <t>Mileně</t>
  </si>
  <si>
    <t>Milica</t>
  </si>
  <si>
    <t>Miře</t>
  </si>
  <si>
    <t>Miroslava</t>
  </si>
  <si>
    <t>Miroslavě</t>
  </si>
  <si>
    <t>Monika</t>
  </si>
  <si>
    <t>Monice</t>
  </si>
  <si>
    <t>Nancy</t>
  </si>
  <si>
    <t>Natálii</t>
  </si>
  <si>
    <t>Nataly</t>
  </si>
  <si>
    <t>Nele</t>
  </si>
  <si>
    <t>Ngoc Lan Anh Nina</t>
  </si>
  <si>
    <t>Ngoc Lan Nina</t>
  </si>
  <si>
    <t>Nicole</t>
  </si>
  <si>
    <t>Nikol</t>
  </si>
  <si>
    <t>Nikole</t>
  </si>
  <si>
    <t>Nikoletta</t>
  </si>
  <si>
    <t>Nina</t>
  </si>
  <si>
    <t>Nině</t>
  </si>
  <si>
    <t>Nives</t>
  </si>
  <si>
    <t>Oktawia</t>
  </si>
  <si>
    <t>Olivia</t>
  </si>
  <si>
    <t>Olivii</t>
  </si>
  <si>
    <t>Patrycja</t>
  </si>
  <si>
    <t>Paulina</t>
  </si>
  <si>
    <t>Pavle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</si>
  <si>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</si>
  <si>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</si>
  <si>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</si>
  <si>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</si>
  <si>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</si>
  <si>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</si>
  <si>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</si>
  <si>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</si>
  <si>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</si>
  <si>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Rozálii</t>
  </si>
  <si>
    <t>Sabina</t>
  </si>
  <si>
    <t>Sabině</t>
  </si>
  <si>
    <t>Sandra</t>
  </si>
  <si>
    <t>Sandře</t>
  </si>
  <si>
    <t>Sanja</t>
  </si>
  <si>
    <t>Sáře</t>
  </si>
  <si>
    <t>Sarah</t>
  </si>
  <si>
    <t>Savieně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</si>
  <si>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</si>
  <si>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</si>
  <si>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</si>
  <si>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</si>
  <si>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</si>
  <si>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</si>
  <si>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</si>
  <si>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</si>
  <si>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</si>
  <si>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</si>
  <si>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</si>
  <si>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</si>
  <si>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</si>
  <si>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Tatianě</t>
  </si>
  <si>
    <t>Teodora</t>
  </si>
  <si>
    <t>Tereza</t>
  </si>
  <si>
    <t>Tereze</t>
  </si>
  <si>
    <t>Terezie</t>
  </si>
  <si>
    <t>Terezii</t>
  </si>
  <si>
    <t>Terezka</t>
  </si>
  <si>
    <t>Terezce</t>
  </si>
  <si>
    <t>Timea</t>
  </si>
  <si>
    <t>Timee</t>
  </si>
  <si>
    <t>Valentýně</t>
  </si>
  <si>
    <t>Valérie</t>
  </si>
  <si>
    <t>Valérii</t>
  </si>
  <si>
    <t>Vandě</t>
  </si>
  <si>
    <t>Vasilisa</t>
  </si>
  <si>
    <t>Vasilise</t>
  </si>
  <si>
    <t>Vendule</t>
  </si>
  <si>
    <t>Věra</t>
  </si>
  <si>
    <t>Věře</t>
  </si>
  <si>
    <t>Veronica</t>
  </si>
  <si>
    <t>Veronice</t>
  </si>
  <si>
    <t>Viktorii</t>
  </si>
  <si>
    <t>Viktórii</t>
  </si>
  <si>
    <t>Viktori</t>
  </si>
  <si>
    <t>Violetta</t>
  </si>
  <si>
    <t>Vivien</t>
  </si>
  <si>
    <t>Yeugheniya</t>
  </si>
  <si>
    <t>Zdeňka</t>
  </si>
  <si>
    <t>Zdeňce</t>
  </si>
  <si>
    <t>Zitě</t>
  </si>
  <si>
    <t>Zuzana</t>
  </si>
  <si>
    <t>Zuzaně</t>
  </si>
  <si>
    <t>Žanetě</t>
  </si>
  <si>
    <t>Prijmeni_1</t>
  </si>
  <si>
    <t>Prijmeni_2</t>
  </si>
  <si>
    <t>Andělová</t>
  </si>
  <si>
    <t>Andělové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</si>
  <si>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</si>
  <si>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</si>
  <si>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</si>
  <si>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</si>
  <si>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</si>
  <si>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</si>
  <si>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</si>
  <si>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</si>
  <si>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</si>
  <si>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</si>
  <si>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</si>
  <si>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</si>
  <si>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</si>
  <si>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</si>
  <si>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</si>
  <si>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Bendové</t>
  </si>
  <si>
    <t>Benešová</t>
  </si>
  <si>
    <t>Benešové</t>
  </si>
  <si>
    <t>Benetkové</t>
  </si>
  <si>
    <t>Bernatová</t>
  </si>
  <si>
    <t>Bernatové</t>
  </si>
  <si>
    <t>Bettáková</t>
  </si>
  <si>
    <t>Bettákové</t>
  </si>
  <si>
    <t>Bielická</t>
  </si>
  <si>
    <t>Bielické</t>
  </si>
  <si>
    <t>Bílkové</t>
  </si>
  <si>
    <t>Blahová</t>
  </si>
  <si>
    <t>Blahové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</si>
  <si>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</si>
  <si>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</si>
  <si>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</si>
  <si>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</si>
  <si>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</si>
  <si>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</si>
  <si>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</si>
  <si>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</si>
  <si>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</si>
  <si>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</si>
  <si>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</si>
  <si>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</si>
  <si>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</si>
  <si>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</si>
  <si>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Brumovské</t>
  </si>
  <si>
    <t>Březinová</t>
  </si>
  <si>
    <t>Březinové</t>
  </si>
  <si>
    <t>Bublíkové</t>
  </si>
  <si>
    <t>Burdová</t>
  </si>
  <si>
    <t>Burdové</t>
  </si>
  <si>
    <t>Burgerová</t>
  </si>
  <si>
    <t>Burgerové</t>
  </si>
  <si>
    <t>Burianová</t>
  </si>
  <si>
    <t>Burianové</t>
  </si>
  <si>
    <t>Burzové</t>
  </si>
  <si>
    <t>Buřičové</t>
  </si>
  <si>
    <t>Caklová</t>
  </si>
  <si>
    <t>Caklové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</si>
  <si>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</si>
  <si>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</si>
  <si>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</si>
  <si>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</si>
  <si>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</si>
  <si>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</si>
  <si>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</si>
  <si>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</si>
  <si>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</si>
  <si>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</si>
  <si>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</si>
  <si>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</si>
  <si>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</si>
  <si>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</si>
  <si>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</si>
  <si>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</si>
  <si>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</si>
  <si>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</si>
  <si>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</si>
  <si>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</si>
  <si>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</si>
  <si>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</si>
  <si>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</si>
  <si>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</si>
  <si>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</si>
  <si>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</si>
  <si>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</si>
  <si>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Deimové</t>
  </si>
  <si>
    <t>Dillingerové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</si>
  <si>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</si>
  <si>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</si>
  <si>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</si>
  <si>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</si>
  <si>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</si>
  <si>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</si>
  <si>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</si>
  <si>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</si>
  <si>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</si>
  <si>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Dohnalová</t>
  </si>
  <si>
    <t>Dohnalové</t>
  </si>
  <si>
    <t>Doležálková</t>
  </si>
  <si>
    <t>Doležálkové</t>
  </si>
  <si>
    <t>Dominkovič</t>
  </si>
  <si>
    <t>Dorková</t>
  </si>
  <si>
    <t>Dorkové</t>
  </si>
  <si>
    <t>Draské</t>
  </si>
  <si>
    <t>Dubská</t>
  </si>
  <si>
    <t>Dubské</t>
  </si>
  <si>
    <t>Duchnovska</t>
  </si>
  <si>
    <t>Duchonovská</t>
  </si>
  <si>
    <t>Duchonovské</t>
  </si>
  <si>
    <t>Dupalová</t>
  </si>
  <si>
    <t>Dupalové</t>
  </si>
  <si>
    <t>Ďurkechová</t>
  </si>
  <si>
    <t>Ďurkechové</t>
  </si>
  <si>
    <t>Dvořáková</t>
  </si>
  <si>
    <t>Dvořákové</t>
  </si>
  <si>
    <t>Dybalová</t>
  </si>
  <si>
    <t>Dybalové</t>
  </si>
  <si>
    <t>Fabokové</t>
  </si>
  <si>
    <t>Fajová</t>
  </si>
  <si>
    <t>Fajové</t>
  </si>
  <si>
    <t>Fajtová</t>
  </si>
  <si>
    <t>Fajtové</t>
  </si>
  <si>
    <t>Fidlerová</t>
  </si>
  <si>
    <t>Fidlerové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</si>
  <si>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</si>
  <si>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</si>
  <si>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</si>
  <si>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</si>
  <si>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</si>
  <si>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</si>
  <si>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</si>
  <si>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Fusková</t>
  </si>
  <si>
    <t>Fuskové</t>
  </si>
  <si>
    <t>Gáfor</t>
  </si>
  <si>
    <t>Galdiová</t>
  </si>
  <si>
    <t>Galdiové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</si>
  <si>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</si>
  <si>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</si>
  <si>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</si>
  <si>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</si>
  <si>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</si>
  <si>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</si>
  <si>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</si>
  <si>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</si>
  <si>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</si>
  <si>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</si>
  <si>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</si>
  <si>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</si>
  <si>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</si>
  <si>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Gregorové</t>
  </si>
  <si>
    <t>Grišina</t>
  </si>
  <si>
    <t>Gubricová</t>
  </si>
  <si>
    <t>Gubricové</t>
  </si>
  <si>
    <t>Haftová</t>
  </si>
  <si>
    <t>Haftové</t>
  </si>
  <si>
    <t>Haišmanové</t>
  </si>
  <si>
    <t>Hajduková</t>
  </si>
  <si>
    <t>Hajdukové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</si>
  <si>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</si>
  <si>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</si>
  <si>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</si>
  <si>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</si>
  <si>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</si>
  <si>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</si>
  <si>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</si>
  <si>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</si>
  <si>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</si>
  <si>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</si>
  <si>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</si>
  <si>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</si>
  <si>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Havlicové</t>
  </si>
  <si>
    <t>Havlíková</t>
  </si>
  <si>
    <t>Havlíkové</t>
  </si>
  <si>
    <t>Havlivcové</t>
  </si>
  <si>
    <t>Havlová</t>
  </si>
  <si>
    <t>Havlové</t>
  </si>
  <si>
    <t>Heckelové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</si>
  <si>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</si>
  <si>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</si>
  <si>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</si>
  <si>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</si>
  <si>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</si>
  <si>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</si>
  <si>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</si>
  <si>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</si>
  <si>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</si>
  <si>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</si>
  <si>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</si>
  <si>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</si>
  <si>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</si>
  <si>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</si>
  <si>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</si>
  <si>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Houdové</t>
  </si>
  <si>
    <t>Hourová</t>
  </si>
  <si>
    <t>Hourové</t>
  </si>
  <si>
    <t>Hüblová</t>
  </si>
  <si>
    <t>Hüblové</t>
  </si>
  <si>
    <t>Hulínská</t>
  </si>
  <si>
    <t>Hulínské</t>
  </si>
  <si>
    <t>Hvězdové</t>
  </si>
  <si>
    <t>Charině</t>
  </si>
  <si>
    <t>Charvátová</t>
  </si>
  <si>
    <t>Charvátové</t>
  </si>
  <si>
    <t>Chlebečková</t>
  </si>
  <si>
    <t>Chlebečkové</t>
  </si>
  <si>
    <t>Chmátalové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</si>
  <si>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</si>
  <si>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</si>
  <si>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</si>
  <si>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</si>
  <si>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</si>
  <si>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</si>
  <si>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</si>
  <si>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</si>
  <si>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</si>
  <si>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</si>
  <si>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</si>
  <si>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</si>
  <si>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</si>
  <si>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</si>
  <si>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</si>
  <si>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Jelínková</t>
  </si>
  <si>
    <t>Jelínkové</t>
  </si>
  <si>
    <t>Jeníčková</t>
  </si>
  <si>
    <t>Jeníčkové</t>
  </si>
  <si>
    <t>Jeřábková</t>
  </si>
  <si>
    <t>Jeřábkové</t>
  </si>
  <si>
    <t>Ješíkové</t>
  </si>
  <si>
    <t>Jezberová</t>
  </si>
  <si>
    <t>Jezberové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</si>
  <si>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</si>
  <si>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</si>
  <si>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</si>
  <si>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</si>
  <si>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</si>
  <si>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</si>
  <si>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</si>
  <si>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</si>
  <si>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</si>
  <si>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</si>
  <si>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</si>
  <si>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</si>
  <si>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</si>
  <si>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</si>
  <si>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</si>
  <si>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</si>
  <si>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</si>
  <si>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</si>
  <si>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</si>
  <si>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</si>
  <si>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</si>
  <si>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</si>
  <si>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</si>
  <si>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</si>
  <si>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Kašpaříková</t>
  </si>
  <si>
    <t>Kašpaříkové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</si>
  <si>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</si>
  <si>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</si>
  <si>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</si>
  <si>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</si>
  <si>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</si>
  <si>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</si>
  <si>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</si>
  <si>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</si>
  <si>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</si>
  <si>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</si>
  <si>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</si>
  <si>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</si>
  <si>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</si>
  <si>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</si>
  <si>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</si>
  <si>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</si>
  <si>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</si>
  <si>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</si>
  <si>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</si>
  <si>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</si>
  <si>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Kofroňové</t>
  </si>
  <si>
    <t>Kochová</t>
  </si>
  <si>
    <t>Kochové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</si>
  <si>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</si>
  <si>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</si>
  <si>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</si>
  <si>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</si>
  <si>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</si>
  <si>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</si>
  <si>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</si>
  <si>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</si>
  <si>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</si>
  <si>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</si>
  <si>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</si>
  <si>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</si>
  <si>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</si>
  <si>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</si>
  <si>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</si>
  <si>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</si>
  <si>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Korytová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</si>
  <si>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</si>
  <si>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</si>
  <si>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</si>
  <si>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</si>
  <si>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</si>
  <si>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</si>
  <si>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</si>
  <si>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</si>
  <si>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Kotašková</t>
  </si>
  <si>
    <t>Kotaškové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</si>
  <si>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</si>
  <si>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</si>
  <si>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</si>
  <si>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</si>
  <si>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</si>
  <si>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</si>
  <si>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</si>
  <si>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</si>
  <si>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Králové</t>
  </si>
  <si>
    <t>Kratochvílová</t>
  </si>
  <si>
    <t>Kratochvílové</t>
  </si>
  <si>
    <t>Krausová</t>
  </si>
  <si>
    <t>Krausové</t>
  </si>
  <si>
    <t>Kreisslová</t>
  </si>
  <si>
    <t>Kreisslové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</si>
  <si>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</si>
  <si>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</si>
  <si>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</si>
  <si>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</si>
  <si>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</si>
  <si>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</si>
  <si>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</si>
  <si>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</si>
  <si>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</si>
  <si>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</si>
  <si>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Kroufkové</t>
  </si>
  <si>
    <t>Kružíková</t>
  </si>
  <si>
    <t>Kružíkové</t>
  </si>
  <si>
    <t>Křepelková</t>
  </si>
  <si>
    <t>Křepelkové</t>
  </si>
  <si>
    <t>Křivská</t>
  </si>
  <si>
    <t>Křivské</t>
  </si>
  <si>
    <t>Křížová</t>
  </si>
  <si>
    <t>Křížové</t>
  </si>
  <si>
    <t>Kubalová</t>
  </si>
  <si>
    <t>Kubalové</t>
  </si>
  <si>
    <t>Kubiak</t>
  </si>
  <si>
    <t>Kubíčková</t>
  </si>
  <si>
    <t>Kubíčkové</t>
  </si>
  <si>
    <t>Kubínová</t>
  </si>
  <si>
    <t>Kubínové</t>
  </si>
  <si>
    <t>Kubištová</t>
  </si>
  <si>
    <t>Kubištové</t>
  </si>
  <si>
    <t>Kubová</t>
  </si>
  <si>
    <t>Kubové</t>
  </si>
  <si>
    <t>Kučerové</t>
  </si>
  <si>
    <t>Kuderjava</t>
  </si>
  <si>
    <t>Kuderjavé</t>
  </si>
  <si>
    <t>Kultové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</si>
  <si>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</si>
  <si>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</si>
  <si>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</si>
  <si>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</si>
  <si>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</si>
  <si>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</si>
  <si>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</si>
  <si>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</si>
  <si>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</si>
  <si>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Kutišová</t>
  </si>
  <si>
    <t>Kutišové</t>
  </si>
  <si>
    <t>Laláková</t>
  </si>
  <si>
    <t>Lalákové</t>
  </si>
  <si>
    <t>Lantos</t>
  </si>
  <si>
    <t>Lázníčkové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</si>
  <si>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</si>
  <si>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</si>
  <si>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</si>
  <si>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</si>
  <si>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</si>
  <si>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</si>
  <si>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</si>
  <si>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</si>
  <si>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</si>
  <si>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</si>
  <si>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</si>
  <si>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</si>
  <si>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Machalové</t>
  </si>
  <si>
    <t>Malá</t>
  </si>
  <si>
    <t>Malé</t>
  </si>
  <si>
    <t>Malcátové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</si>
  <si>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</si>
  <si>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</si>
  <si>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</si>
  <si>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</si>
  <si>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</si>
  <si>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</si>
  <si>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</si>
  <si>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</si>
  <si>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</si>
  <si>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</si>
  <si>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Marešová</t>
  </si>
  <si>
    <t>Marešové</t>
  </si>
  <si>
    <t>Marková</t>
  </si>
  <si>
    <t>Markové</t>
  </si>
  <si>
    <t>Martínková</t>
  </si>
  <si>
    <t>Martínkové</t>
  </si>
  <si>
    <t>Martišové</t>
  </si>
  <si>
    <t>Marunová</t>
  </si>
  <si>
    <t>Marunové</t>
  </si>
  <si>
    <t>Mertová</t>
  </si>
  <si>
    <t>Mertové</t>
  </si>
  <si>
    <t>Městková</t>
  </si>
  <si>
    <t>Městkové</t>
  </si>
  <si>
    <t>Mihalikové</t>
  </si>
  <si>
    <t>Michaljaničová</t>
  </si>
  <si>
    <t>Michálková</t>
  </si>
  <si>
    <t>Michálkové</t>
  </si>
  <si>
    <t>Miková</t>
  </si>
  <si>
    <t>Mikové</t>
  </si>
  <si>
    <t>Mikulové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</si>
  <si>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</si>
  <si>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</si>
  <si>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</si>
  <si>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</si>
  <si>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</si>
  <si>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</si>
  <si>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</si>
  <si>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</si>
  <si>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Moravcová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</si>
  <si>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</si>
  <si>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</si>
  <si>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</si>
  <si>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</si>
  <si>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</si>
  <si>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</si>
  <si>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</si>
  <si>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</si>
  <si>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</si>
  <si>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</si>
  <si>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</si>
  <si>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</si>
  <si>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</si>
  <si>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Němcová</t>
  </si>
  <si>
    <t>Němcové</t>
  </si>
  <si>
    <t>Němečková</t>
  </si>
  <si>
    <t>Němečkové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</si>
  <si>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</si>
  <si>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</si>
  <si>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</si>
  <si>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</si>
  <si>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</si>
  <si>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</si>
  <si>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</si>
  <si>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</si>
  <si>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</si>
  <si>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</si>
  <si>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</si>
  <si>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</si>
  <si>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</si>
  <si>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</si>
  <si>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</si>
  <si>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</si>
  <si>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</si>
  <si>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</si>
  <si>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</si>
  <si>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</si>
  <si>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</si>
  <si>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</si>
  <si>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</si>
  <si>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Panovská</t>
  </si>
  <si>
    <t>Panovské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</si>
  <si>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</si>
  <si>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</si>
  <si>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</si>
  <si>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</si>
  <si>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</si>
  <si>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</si>
  <si>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</si>
  <si>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</si>
  <si>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</si>
  <si>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Pelnářové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</si>
  <si>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</si>
  <si>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</si>
  <si>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</si>
  <si>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</si>
  <si>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</si>
  <si>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</si>
  <si>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</si>
  <si>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</si>
  <si>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Petříkové</t>
  </si>
  <si>
    <t>Piotrkowska</t>
  </si>
  <si>
    <t>Pividori</t>
  </si>
  <si>
    <t>Plassová</t>
  </si>
  <si>
    <t>Plassové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</si>
  <si>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</si>
  <si>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</si>
  <si>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</si>
  <si>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</si>
  <si>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</si>
  <si>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</si>
  <si>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</si>
  <si>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</si>
  <si>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</si>
  <si>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</si>
  <si>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Podlahové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</si>
  <si>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</si>
  <si>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</si>
  <si>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</si>
  <si>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</si>
  <si>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</si>
  <si>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</si>
  <si>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</si>
  <si>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</si>
  <si>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</si>
  <si>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</si>
  <si>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</si>
  <si>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</si>
  <si>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</si>
  <si>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</si>
  <si>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</si>
  <si>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</si>
  <si>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</si>
  <si>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Procházkové</t>
  </si>
  <si>
    <t>Prokopová</t>
  </si>
  <si>
    <t>Prokopové</t>
  </si>
  <si>
    <t>Prokšová</t>
  </si>
  <si>
    <t>Prokšové</t>
  </si>
  <si>
    <t>Ptáčková</t>
  </si>
  <si>
    <t>Ptáčkové</t>
  </si>
  <si>
    <t>Purchartová</t>
  </si>
  <si>
    <t>Purchartové</t>
  </si>
  <si>
    <t>Radilová</t>
  </si>
  <si>
    <t>Radilové</t>
  </si>
  <si>
    <t>Radoš</t>
  </si>
  <si>
    <t>Raisová</t>
  </si>
  <si>
    <t>Raisové</t>
  </si>
  <si>
    <t>Rambouskové</t>
  </si>
  <si>
    <t>Rambousová</t>
  </si>
  <si>
    <t>Rambousové</t>
  </si>
  <si>
    <t>Rašková</t>
  </si>
  <si>
    <t>Raškové</t>
  </si>
  <si>
    <t>Rawicka</t>
  </si>
  <si>
    <t>Reiserové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</si>
  <si>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</si>
  <si>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</si>
  <si>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</si>
  <si>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</si>
  <si>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</si>
  <si>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</si>
  <si>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</si>
  <si>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</si>
  <si>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</si>
  <si>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</si>
  <si>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</si>
  <si>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</si>
  <si>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Růžičková</t>
  </si>
  <si>
    <t>Růžičkové</t>
  </si>
  <si>
    <t>Řepková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</si>
  <si>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</si>
  <si>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</si>
  <si>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</si>
  <si>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</si>
  <si>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</si>
  <si>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</si>
  <si>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</si>
  <si>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Samkové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</si>
  <si>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</si>
  <si>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</si>
  <si>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</si>
  <si>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</si>
  <si>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</si>
  <si>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</si>
  <si>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</si>
  <si>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</si>
  <si>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Simkovičová</t>
  </si>
  <si>
    <t>Simkovičové</t>
  </si>
  <si>
    <t>Sinisi</t>
  </si>
  <si>
    <t>Skálová</t>
  </si>
  <si>
    <t>Skálové</t>
  </si>
  <si>
    <t>Slabá</t>
  </si>
  <si>
    <t>Slabé</t>
  </si>
  <si>
    <t>Smékalová</t>
  </si>
  <si>
    <t>Smékalové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</si>
  <si>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</si>
  <si>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</si>
  <si>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</si>
  <si>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</si>
  <si>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</si>
  <si>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</si>
  <si>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</si>
  <si>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</si>
  <si>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</si>
  <si>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</si>
  <si>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</si>
  <si>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</si>
  <si>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</si>
  <si>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</si>
  <si>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Spálenkové</t>
  </si>
  <si>
    <t>Spillerové</t>
  </si>
  <si>
    <t>Starosta</t>
  </si>
  <si>
    <t>Stehlíková</t>
  </si>
  <si>
    <t>Stehlíkové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</si>
  <si>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</si>
  <si>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</si>
  <si>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</si>
  <si>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</si>
  <si>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</si>
  <si>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</si>
  <si>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</si>
  <si>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</si>
  <si>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</si>
  <si>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</si>
  <si>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</si>
  <si>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</si>
  <si>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</si>
  <si>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Suková</t>
  </si>
  <si>
    <t>Sukové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</si>
  <si>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</si>
  <si>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</si>
  <si>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</si>
  <si>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</si>
  <si>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</si>
  <si>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</si>
  <si>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</si>
  <si>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</si>
  <si>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</si>
  <si>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</si>
  <si>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</si>
  <si>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</si>
  <si>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</si>
  <si>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Ševčíková</t>
  </si>
  <si>
    <t>Ševčíkové</t>
  </si>
  <si>
    <t>Šikové</t>
  </si>
  <si>
    <t>Šimáčková</t>
  </si>
  <si>
    <t>Šimáčkové</t>
  </si>
  <si>
    <t>Šimákové</t>
  </si>
  <si>
    <t>Šimanová</t>
  </si>
  <si>
    <t>Šimanové</t>
  </si>
  <si>
    <t>Šimková</t>
  </si>
  <si>
    <t>Šimkové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</si>
  <si>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</si>
  <si>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</si>
  <si>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</si>
  <si>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</si>
  <si>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</si>
  <si>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</si>
  <si>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</si>
  <si>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</si>
  <si>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</si>
  <si>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</si>
  <si>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</si>
  <si>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</si>
  <si>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</si>
  <si>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</si>
  <si>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Štefíkové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</si>
  <si>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</si>
  <si>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</si>
  <si>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</si>
  <si>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</si>
  <si>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</si>
  <si>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</si>
  <si>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</si>
  <si>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</si>
  <si>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</si>
  <si>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</si>
  <si>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</si>
  <si>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</si>
  <si>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</si>
  <si>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</si>
  <si>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</si>
  <si>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</si>
  <si>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</si>
  <si>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</si>
  <si>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</si>
  <si>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</si>
  <si>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Teníková</t>
  </si>
  <si>
    <t>Teníkové</t>
  </si>
  <si>
    <t>Thiesbrummel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</si>
  <si>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</si>
  <si>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</si>
  <si>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</si>
  <si>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</si>
  <si>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</si>
  <si>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</si>
  <si>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</si>
  <si>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</si>
  <si>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</si>
  <si>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</si>
  <si>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</si>
  <si>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</si>
  <si>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</si>
  <si>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</si>
  <si>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</si>
  <si>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</si>
  <si>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</si>
  <si>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</si>
  <si>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</si>
  <si>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</si>
  <si>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</si>
  <si>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</si>
  <si>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Uhlířové</t>
  </si>
  <si>
    <t>Urbanová</t>
  </si>
  <si>
    <t>Urbanové</t>
  </si>
  <si>
    <t>Uxové</t>
  </si>
  <si>
    <t>Vágnerová</t>
  </si>
  <si>
    <t>Vágnerové</t>
  </si>
  <si>
    <t>Váchová</t>
  </si>
  <si>
    <t>Váchové</t>
  </si>
  <si>
    <t>Vaiglové</t>
  </si>
  <si>
    <t>Vališová</t>
  </si>
  <si>
    <t>Vališové</t>
  </si>
  <si>
    <t>Valvodová</t>
  </si>
  <si>
    <t>Valvodové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</si>
  <si>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</si>
  <si>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</si>
  <si>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</si>
  <si>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</si>
  <si>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</si>
  <si>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</si>
  <si>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</si>
  <si>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</si>
  <si>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</si>
  <si>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</si>
  <si>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</si>
  <si>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</si>
  <si>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</si>
  <si>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</si>
  <si>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</si>
  <si>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</si>
  <si>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</si>
  <si>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</si>
  <si>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</si>
  <si>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</si>
  <si>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</si>
  <si>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</si>
  <si>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Vostarková</t>
  </si>
  <si>
    <t>Vostarkové</t>
  </si>
  <si>
    <t>Vrbacké</t>
  </si>
  <si>
    <t>Vršanové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</si>
  <si>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</si>
  <si>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</si>
  <si>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</si>
  <si>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</si>
  <si>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</si>
  <si>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</si>
  <si>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</si>
  <si>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</si>
  <si>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</si>
  <si>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</si>
  <si>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</si>
  <si>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</si>
  <si>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</si>
  <si>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</si>
  <si>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Zapletalová</t>
  </si>
  <si>
    <t>Zapletalové</t>
  </si>
  <si>
    <t>Zástěrová</t>
  </si>
  <si>
    <t>Zástěrové</t>
  </si>
  <si>
    <t>Závadská</t>
  </si>
  <si>
    <t>Závadské</t>
  </si>
  <si>
    <t>Zelenková</t>
  </si>
  <si>
    <t>Zelenkové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</si>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</sst>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Times New Roman"/>
      <family val="1"/>
    </font>
    <font>
      <b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16"/>
      <name val="Arial CE"/>
      <family val="0"/>
    </font>
    <font>
      <b/>
      <sz val="13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medium"/>
      <top style="thin"/>
      <bottom/>
    </border>
    <border>
      <left style="double"/>
      <right style="double"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 style="double"/>
    </border>
    <border>
      <left style="double"/>
      <right style="thin"/>
      <top/>
      <bottom style="thin"/>
    </border>
    <border>
      <left style="double"/>
      <right style="double"/>
      <top/>
      <bottom style="thin"/>
    </border>
    <border>
      <left/>
      <right style="thin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8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24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0" xfId="0" applyFont="1" applyAlignment="1">
      <alignment horizontal="center" textRotation="90"/>
    </xf>
    <xf numFmtId="164" fontId="4" fillId="24" borderId="19" xfId="0" applyNumberFormat="1" applyFont="1" applyFill="1" applyBorder="1" applyAlignment="1">
      <alignment horizontal="center" vertical="center"/>
    </xf>
    <xf numFmtId="164" fontId="4" fillId="25" borderId="26" xfId="0" applyNumberFormat="1" applyFont="1" applyFill="1" applyBorder="1" applyAlignment="1">
      <alignment horizontal="center" vertical="center"/>
    </xf>
    <xf numFmtId="1" fontId="2" fillId="25" borderId="19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4" fillId="3" borderId="0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4" fillId="24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17" borderId="0" xfId="0" applyFill="1" applyAlignment="1">
      <alignment/>
    </xf>
    <xf numFmtId="14" fontId="0" fillId="17" borderId="0" xfId="0" applyNumberFormat="1" applyFill="1" applyAlignment="1">
      <alignment/>
    </xf>
    <xf numFmtId="0" fontId="0" fillId="17" borderId="0" xfId="0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44" fontId="30" fillId="0" borderId="0" xfId="38" applyFont="1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1" fontId="33" fillId="0" borderId="43" xfId="0" applyNumberFormat="1" applyFont="1" applyBorder="1" applyAlignment="1">
      <alignment horizontal="center"/>
    </xf>
    <xf numFmtId="1" fontId="33" fillId="0" borderId="44" xfId="0" applyNumberFormat="1" applyFont="1" applyBorder="1" applyAlignment="1">
      <alignment horizontal="center"/>
    </xf>
    <xf numFmtId="1" fontId="33" fillId="0" borderId="45" xfId="0" applyNumberFormat="1" applyFont="1" applyBorder="1" applyAlignment="1">
      <alignment/>
    </xf>
    <xf numFmtId="1" fontId="33" fillId="0" borderId="45" xfId="0" applyNumberFormat="1" applyFont="1" applyBorder="1" applyAlignment="1">
      <alignment horizontal="center"/>
    </xf>
    <xf numFmtId="1" fontId="33" fillId="0" borderId="46" xfId="0" applyNumberFormat="1" applyFont="1" applyBorder="1" applyAlignment="1">
      <alignment horizontal="left"/>
    </xf>
    <xf numFmtId="2" fontId="33" fillId="0" borderId="45" xfId="0" applyNumberFormat="1" applyFont="1" applyBorder="1" applyAlignment="1">
      <alignment horizontal="center" vertical="center"/>
    </xf>
    <xf numFmtId="164" fontId="33" fillId="0" borderId="45" xfId="0" applyNumberFormat="1" applyFont="1" applyBorder="1" applyAlignment="1">
      <alignment horizontal="center"/>
    </xf>
    <xf numFmtId="2" fontId="33" fillId="0" borderId="47" xfId="0" applyNumberFormat="1" applyFont="1" applyBorder="1" applyAlignment="1">
      <alignment horizontal="center"/>
    </xf>
    <xf numFmtId="164" fontId="33" fillId="0" borderId="4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9" fillId="0" borderId="41" xfId="0" applyNumberFormat="1" applyFont="1" applyBorder="1" applyAlignment="1">
      <alignment horizontal="center"/>
    </xf>
    <xf numFmtId="1" fontId="29" fillId="0" borderId="48" xfId="0" applyNumberFormat="1" applyFont="1" applyBorder="1" applyAlignment="1">
      <alignment horizontal="center"/>
    </xf>
    <xf numFmtId="1" fontId="29" fillId="0" borderId="49" xfId="0" applyNumberFormat="1" applyFont="1" applyBorder="1" applyAlignment="1">
      <alignment horizontal="center"/>
    </xf>
    <xf numFmtId="1" fontId="29" fillId="0" borderId="50" xfId="0" applyNumberFormat="1" applyFont="1" applyBorder="1" applyAlignment="1">
      <alignment/>
    </xf>
    <xf numFmtId="1" fontId="29" fillId="0" borderId="50" xfId="0" applyNumberFormat="1" applyFont="1" applyBorder="1" applyAlignment="1">
      <alignment horizontal="center"/>
    </xf>
    <xf numFmtId="1" fontId="29" fillId="0" borderId="51" xfId="0" applyNumberFormat="1" applyFont="1" applyBorder="1" applyAlignment="1">
      <alignment horizontal="left"/>
    </xf>
    <xf numFmtId="164" fontId="29" fillId="0" borderId="52" xfId="0" applyNumberFormat="1" applyFont="1" applyBorder="1" applyAlignment="1">
      <alignment horizontal="center"/>
    </xf>
    <xf numFmtId="2" fontId="29" fillId="0" borderId="50" xfId="0" applyNumberFormat="1" applyFont="1" applyBorder="1" applyAlignment="1">
      <alignment horizontal="center" vertical="center"/>
    </xf>
    <xf numFmtId="164" fontId="29" fillId="0" borderId="50" xfId="0" applyNumberFormat="1" applyFont="1" applyBorder="1" applyAlignment="1">
      <alignment horizontal="center"/>
    </xf>
    <xf numFmtId="2" fontId="29" fillId="0" borderId="53" xfId="0" applyNumberFormat="1" applyFont="1" applyBorder="1" applyAlignment="1">
      <alignment horizontal="center"/>
    </xf>
    <xf numFmtId="164" fontId="29" fillId="0" borderId="4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34" xfId="0" applyFont="1" applyBorder="1" applyAlignment="1">
      <alignment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/>
    </xf>
    <xf numFmtId="0" fontId="29" fillId="0" borderId="5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29" fillId="0" borderId="40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31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29" fillId="0" borderId="58" xfId="0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2" fontId="29" fillId="0" borderId="33" xfId="0" applyNumberFormat="1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/>
    </xf>
    <xf numFmtId="2" fontId="33" fillId="0" borderId="45" xfId="0" applyNumberFormat="1" applyFont="1" applyBorder="1" applyAlignment="1">
      <alignment horizontal="center"/>
    </xf>
    <xf numFmtId="164" fontId="33" fillId="0" borderId="46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9" fillId="0" borderId="59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60" xfId="0" applyFont="1" applyBorder="1" applyAlignment="1">
      <alignment horizontal="center"/>
    </xf>
    <xf numFmtId="2" fontId="29" fillId="0" borderId="54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4" fontId="29" fillId="0" borderId="55" xfId="0" applyNumberFormat="1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0" fontId="29" fillId="0" borderId="62" xfId="0" applyFont="1" applyBorder="1" applyAlignment="1">
      <alignment horizontal="center" vertical="center"/>
    </xf>
    <xf numFmtId="2" fontId="29" fillId="0" borderId="49" xfId="0" applyNumberFormat="1" applyFont="1" applyBorder="1" applyAlignment="1">
      <alignment horizontal="center"/>
    </xf>
    <xf numFmtId="2" fontId="29" fillId="0" borderId="50" xfId="0" applyNumberFormat="1" applyFont="1" applyBorder="1" applyAlignment="1">
      <alignment horizontal="center"/>
    </xf>
    <xf numFmtId="164" fontId="29" fillId="0" borderId="5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29" fillId="0" borderId="58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2" fontId="29" fillId="0" borderId="64" xfId="0" applyNumberFormat="1" applyFont="1" applyBorder="1" applyAlignment="1">
      <alignment horizontal="center"/>
    </xf>
    <xf numFmtId="2" fontId="29" fillId="0" borderId="58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164" fontId="29" fillId="0" borderId="54" xfId="0" applyNumberFormat="1" applyFont="1" applyBorder="1" applyAlignment="1">
      <alignment horizontal="center"/>
    </xf>
    <xf numFmtId="164" fontId="29" fillId="0" borderId="49" xfId="0" applyNumberFormat="1" applyFont="1" applyBorder="1" applyAlignment="1">
      <alignment horizontal="center"/>
    </xf>
    <xf numFmtId="0" fontId="33" fillId="0" borderId="51" xfId="0" applyFont="1" applyBorder="1" applyAlignment="1">
      <alignment/>
    </xf>
    <xf numFmtId="164" fontId="33" fillId="0" borderId="49" xfId="0" applyNumberFormat="1" applyFont="1" applyBorder="1" applyAlignment="1">
      <alignment horizontal="center"/>
    </xf>
    <xf numFmtId="2" fontId="33" fillId="0" borderId="50" xfId="0" applyNumberFormat="1" applyFont="1" applyBorder="1" applyAlignment="1">
      <alignment horizontal="center"/>
    </xf>
    <xf numFmtId="164" fontId="33" fillId="0" borderId="50" xfId="0" applyNumberFormat="1" applyFont="1" applyBorder="1" applyAlignment="1">
      <alignment horizontal="center"/>
    </xf>
    <xf numFmtId="164" fontId="33" fillId="0" borderId="5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5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4" fillId="0" borderId="50" xfId="0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vertical="center"/>
    </xf>
    <xf numFmtId="1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1" fontId="3" fillId="0" borderId="5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60" xfId="0" applyFont="1" applyBorder="1" applyAlignment="1">
      <alignment/>
    </xf>
    <xf numFmtId="1" fontId="4" fillId="0" borderId="41" xfId="0" applyNumberFormat="1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vertical="center"/>
    </xf>
    <xf numFmtId="1" fontId="4" fillId="0" borderId="55" xfId="0" applyNumberFormat="1" applyFont="1" applyBorder="1" applyAlignment="1">
      <alignment vertical="center"/>
    </xf>
    <xf numFmtId="0" fontId="4" fillId="0" borderId="2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68" xfId="0" applyFont="1" applyBorder="1" applyAlignment="1">
      <alignment/>
    </xf>
    <xf numFmtId="1" fontId="4" fillId="0" borderId="49" xfId="0" applyNumberFormat="1" applyFont="1" applyBorder="1" applyAlignment="1">
      <alignment horizontal="center" vertical="center"/>
    </xf>
    <xf numFmtId="1" fontId="36" fillId="0" borderId="50" xfId="0" applyNumberFormat="1" applyFont="1" applyBorder="1" applyAlignment="1">
      <alignment vertical="center"/>
    </xf>
    <xf numFmtId="1" fontId="4" fillId="0" borderId="51" xfId="0" applyNumberFormat="1" applyFont="1" applyBorder="1" applyAlignment="1">
      <alignment vertical="center"/>
    </xf>
    <xf numFmtId="0" fontId="4" fillId="0" borderId="52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48" xfId="0" applyFont="1" applyBorder="1" applyAlignment="1">
      <alignment/>
    </xf>
    <xf numFmtId="0" fontId="6" fillId="0" borderId="69" xfId="0" applyFont="1" applyBorder="1" applyAlignment="1">
      <alignment/>
    </xf>
    <xf numFmtId="0" fontId="4" fillId="0" borderId="7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36" fillId="0" borderId="45" xfId="0" applyNumberFormat="1" applyFont="1" applyBorder="1" applyAlignment="1">
      <alignment vertical="center"/>
    </xf>
    <xf numFmtId="1" fontId="4" fillId="0" borderId="46" xfId="0" applyNumberFormat="1" applyFont="1" applyBorder="1" applyAlignment="1">
      <alignment vertical="center"/>
    </xf>
    <xf numFmtId="0" fontId="4" fillId="0" borderId="71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7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73" xfId="0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74" xfId="0" applyFont="1" applyBorder="1" applyAlignment="1">
      <alignment/>
    </xf>
    <xf numFmtId="0" fontId="37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" fontId="2" fillId="0" borderId="7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25" borderId="26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0" fillId="4" borderId="0" xfId="0" applyNumberFormat="1" applyFill="1" applyAlignment="1">
      <alignment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49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49" fontId="27" fillId="4" borderId="0" xfId="0" applyNumberFormat="1" applyFont="1" applyFill="1" applyAlignment="1">
      <alignment horizontal="left"/>
    </xf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/>
    </xf>
    <xf numFmtId="0" fontId="0" fillId="26" borderId="0" xfId="0" applyFill="1" applyAlignment="1">
      <alignment horizontal="center"/>
    </xf>
    <xf numFmtId="0" fontId="0" fillId="26" borderId="0" xfId="0" applyFill="1" applyAlignment="1">
      <alignment/>
    </xf>
    <xf numFmtId="49" fontId="0" fillId="26" borderId="0" xfId="0" applyNumberFormat="1" applyFill="1" applyAlignment="1">
      <alignment/>
    </xf>
    <xf numFmtId="49" fontId="27" fillId="26" borderId="0" xfId="0" applyNumberFormat="1" applyFont="1" applyFill="1" applyAlignment="1">
      <alignment horizontal="left"/>
    </xf>
    <xf numFmtId="0" fontId="27" fillId="26" borderId="0" xfId="0" applyFont="1" applyFill="1" applyAlignment="1">
      <alignment horizontal="left"/>
    </xf>
    <xf numFmtId="0" fontId="27" fillId="26" borderId="0" xfId="0" applyFont="1" applyFill="1" applyAlignment="1">
      <alignment/>
    </xf>
    <xf numFmtId="0" fontId="0" fillId="26" borderId="0" xfId="0" applyFill="1" applyAlignment="1">
      <alignment horizontal="left"/>
    </xf>
    <xf numFmtId="49" fontId="0" fillId="26" borderId="0" xfId="0" applyNumberFormat="1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49" fontId="0" fillId="7" borderId="0" xfId="0" applyNumberFormat="1" applyFill="1" applyAlignment="1">
      <alignment horizontal="left"/>
    </xf>
    <xf numFmtId="49" fontId="27" fillId="7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left"/>
    </xf>
    <xf numFmtId="0" fontId="27" fillId="7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27" fillId="3" borderId="0" xfId="0" applyNumberFormat="1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27" fillId="3" borderId="0" xfId="0" applyFont="1" applyFill="1" applyAlignment="1">
      <alignment/>
    </xf>
    <xf numFmtId="0" fontId="0" fillId="10" borderId="0" xfId="0" applyFill="1" applyAlignment="1">
      <alignment horizontal="left"/>
    </xf>
    <xf numFmtId="49" fontId="0" fillId="10" borderId="0" xfId="0" applyNumberFormat="1" applyFill="1" applyAlignment="1">
      <alignment horizontal="left"/>
    </xf>
    <xf numFmtId="49" fontId="27" fillId="10" borderId="0" xfId="0" applyNumberFormat="1" applyFont="1" applyFill="1" applyAlignment="1">
      <alignment horizontal="left"/>
    </xf>
    <xf numFmtId="0" fontId="27" fillId="10" borderId="0" xfId="0" applyFont="1" applyFill="1" applyAlignment="1">
      <alignment horizontal="left"/>
    </xf>
    <xf numFmtId="0" fontId="27" fillId="10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49" fontId="0" fillId="5" borderId="0" xfId="0" applyNumberFormat="1" applyFill="1" applyAlignment="1">
      <alignment horizontal="left"/>
    </xf>
    <xf numFmtId="49" fontId="27" fillId="5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27" fillId="5" borderId="0" xfId="0" applyFont="1" applyFill="1" applyAlignment="1">
      <alignment/>
    </xf>
    <xf numFmtId="1" fontId="2" fillId="0" borderId="67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1" fontId="4" fillId="0" borderId="56" xfId="0" applyNumberFormat="1" applyFont="1" applyBorder="1" applyAlignment="1">
      <alignment horizontal="center" vertical="center"/>
    </xf>
    <xf numFmtId="1" fontId="36" fillId="0" borderId="41" xfId="0" applyNumberFormat="1" applyFont="1" applyBorder="1" applyAlignment="1">
      <alignment vertical="center"/>
    </xf>
    <xf numFmtId="1" fontId="4" fillId="0" borderId="57" xfId="0" applyNumberFormat="1" applyFont="1" applyBorder="1" applyAlignment="1">
      <alignment vertical="center"/>
    </xf>
    <xf numFmtId="0" fontId="4" fillId="0" borderId="7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76" xfId="0" applyFont="1" applyBorder="1" applyAlignment="1">
      <alignment/>
    </xf>
    <xf numFmtId="1" fontId="2" fillId="0" borderId="77" xfId="0" applyNumberFormat="1" applyFont="1" applyBorder="1" applyAlignment="1">
      <alignment horizontal="center" vertical="center"/>
    </xf>
    <xf numFmtId="0" fontId="29" fillId="0" borderId="78" xfId="0" applyNumberFormat="1" applyFont="1" applyBorder="1" applyAlignment="1">
      <alignment horizontal="center"/>
    </xf>
    <xf numFmtId="0" fontId="29" fillId="0" borderId="41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77" xfId="0" applyFont="1" applyBorder="1" applyAlignment="1">
      <alignment horizontal="center"/>
    </xf>
    <xf numFmtId="2" fontId="29" fillId="0" borderId="56" xfId="0" applyNumberFormat="1" applyFont="1" applyBorder="1" applyAlignment="1">
      <alignment horizontal="center"/>
    </xf>
    <xf numFmtId="2" fontId="29" fillId="0" borderId="41" xfId="0" applyNumberFormat="1" applyFont="1" applyBorder="1" applyAlignment="1">
      <alignment horizontal="center"/>
    </xf>
    <xf numFmtId="164" fontId="29" fillId="0" borderId="57" xfId="0" applyNumberFormat="1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164" fontId="5" fillId="2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3" fillId="0" borderId="43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54" xfId="0" applyFont="1" applyBorder="1" applyAlignment="1">
      <alignment/>
    </xf>
    <xf numFmtId="0" fontId="29" fillId="0" borderId="48" xfId="0" applyFont="1" applyBorder="1" applyAlignment="1">
      <alignment horizontal="center"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/>
    </xf>
    <xf numFmtId="1" fontId="36" fillId="0" borderId="46" xfId="0" applyNumberFormat="1" applyFont="1" applyBorder="1" applyAlignment="1">
      <alignment vertical="center"/>
    </xf>
    <xf numFmtId="1" fontId="4" fillId="0" borderId="71" xfId="0" applyNumberFormat="1" applyFont="1" applyBorder="1" applyAlignment="1">
      <alignment horizontal="center" vertical="center"/>
    </xf>
    <xf numFmtId="1" fontId="36" fillId="0" borderId="55" xfId="0" applyNumberFormat="1" applyFont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1" fontId="36" fillId="0" borderId="51" xfId="0" applyNumberFormat="1" applyFont="1" applyBorder="1" applyAlignment="1">
      <alignment vertical="center"/>
    </xf>
    <xf numFmtId="1" fontId="4" fillId="0" borderId="52" xfId="0" applyNumberFormat="1" applyFont="1" applyBorder="1" applyAlignment="1">
      <alignment horizontal="center" vertical="center"/>
    </xf>
    <xf numFmtId="1" fontId="2" fillId="0" borderId="79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3" fillId="0" borderId="43" xfId="0" applyNumberFormat="1" applyFont="1" applyBorder="1" applyAlignment="1">
      <alignment horizontal="center" vertical="center"/>
    </xf>
    <xf numFmtId="1" fontId="4" fillId="0" borderId="80" xfId="0" applyNumberFormat="1" applyFont="1" applyBorder="1" applyAlignment="1">
      <alignment vertical="center"/>
    </xf>
    <xf numFmtId="1" fontId="2" fillId="0" borderId="65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81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vertical="center"/>
    </xf>
    <xf numFmtId="1" fontId="4" fillId="0" borderId="56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vertical="center"/>
    </xf>
    <xf numFmtId="1" fontId="3" fillId="0" borderId="4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vertical="center"/>
    </xf>
    <xf numFmtId="1" fontId="2" fillId="0" borderId="6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55" xfId="0" applyFont="1" applyBorder="1" applyAlignment="1">
      <alignment vertical="center"/>
    </xf>
    <xf numFmtId="0" fontId="29" fillId="0" borderId="60" xfId="0" applyFont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33" fillId="0" borderId="0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82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29" fillId="0" borderId="29" xfId="0" applyFont="1" applyBorder="1" applyAlignment="1">
      <alignment/>
    </xf>
    <xf numFmtId="0" fontId="33" fillId="0" borderId="35" xfId="0" applyFont="1" applyBorder="1" applyAlignment="1">
      <alignment/>
    </xf>
    <xf numFmtId="0" fontId="29" fillId="0" borderId="83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48" xfId="0" applyFont="1" applyBorder="1" applyAlignment="1">
      <alignment/>
    </xf>
    <xf numFmtId="2" fontId="2" fillId="4" borderId="28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0" fillId="4" borderId="11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9" fillId="0" borderId="50" xfId="0" applyFont="1" applyBorder="1" applyAlignment="1">
      <alignment/>
    </xf>
    <xf numFmtId="0" fontId="29" fillId="0" borderId="41" xfId="0" applyFont="1" applyBorder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29" fillId="0" borderId="57" xfId="0" applyFont="1" applyBorder="1" applyAlignment="1">
      <alignment vertical="center"/>
    </xf>
    <xf numFmtId="0" fontId="29" fillId="0" borderId="62" xfId="0" applyFont="1" applyBorder="1" applyAlignment="1">
      <alignment horizontal="center"/>
    </xf>
    <xf numFmtId="0" fontId="29" fillId="0" borderId="77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55" xfId="0" applyFont="1" applyBorder="1" applyAlignment="1">
      <alignment/>
    </xf>
    <xf numFmtId="0" fontId="33" fillId="0" borderId="60" xfId="0" applyFont="1" applyBorder="1" applyAlignment="1">
      <alignment horizontal="center"/>
    </xf>
    <xf numFmtId="2" fontId="33" fillId="0" borderId="54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164" fontId="33" fillId="0" borderId="55" xfId="0" applyNumberFormat="1" applyFont="1" applyBorder="1" applyAlignment="1">
      <alignment horizontal="center"/>
    </xf>
    <xf numFmtId="0" fontId="29" fillId="0" borderId="61" xfId="0" applyNumberFormat="1" applyFont="1" applyBorder="1" applyAlignment="1">
      <alignment horizontal="center"/>
    </xf>
    <xf numFmtId="0" fontId="33" fillId="0" borderId="45" xfId="0" applyFont="1" applyBorder="1" applyAlignment="1">
      <alignment/>
    </xf>
    <xf numFmtId="0" fontId="33" fillId="0" borderId="85" xfId="0" applyFont="1" applyBorder="1" applyAlignment="1">
      <alignment horizont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55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0" fontId="33" fillId="0" borderId="44" xfId="0" applyFont="1" applyBorder="1" applyAlignment="1">
      <alignment/>
    </xf>
    <xf numFmtId="0" fontId="33" fillId="0" borderId="68" xfId="0" applyFont="1" applyBorder="1" applyAlignment="1">
      <alignment horizontal="center"/>
    </xf>
    <xf numFmtId="0" fontId="33" fillId="0" borderId="54" xfId="0" applyFont="1" applyBorder="1" applyAlignment="1">
      <alignment/>
    </xf>
    <xf numFmtId="164" fontId="33" fillId="0" borderId="54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" fillId="4" borderId="9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4" fontId="30" fillId="0" borderId="0" xfId="38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56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0" borderId="5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10</xdr:col>
      <xdr:colOff>57150</xdr:colOff>
      <xdr:row>7</xdr:row>
      <xdr:rowOff>9525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10</xdr:col>
      <xdr:colOff>57150</xdr:colOff>
      <xdr:row>7</xdr:row>
      <xdr:rowOff>9525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10</xdr:col>
      <xdr:colOff>57150</xdr:colOff>
      <xdr:row>7</xdr:row>
      <xdr:rowOff>9525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10</xdr:col>
      <xdr:colOff>57150</xdr:colOff>
      <xdr:row>7</xdr:row>
      <xdr:rowOff>9525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114300</xdr:rowOff>
    </xdr:from>
    <xdr:to>
      <xdr:col>15</xdr:col>
      <xdr:colOff>647700</xdr:colOff>
      <xdr:row>7</xdr:row>
      <xdr:rowOff>123825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14300"/>
          <a:ext cx="1552575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114300</xdr:rowOff>
    </xdr:from>
    <xdr:to>
      <xdr:col>15</xdr:col>
      <xdr:colOff>647700</xdr:colOff>
      <xdr:row>8</xdr:row>
      <xdr:rowOff>0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14300"/>
          <a:ext cx="1552575" cy="1857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0">
      <selection activeCell="C25" sqref="C25"/>
    </sheetView>
  </sheetViews>
  <sheetFormatPr defaultColWidth="9.00390625" defaultRowHeight="12.75"/>
  <cols>
    <col min="1" max="1" width="8.125" style="38" bestFit="1" customWidth="1"/>
    <col min="2" max="2" width="8.75390625" style="38" bestFit="1" customWidth="1"/>
    <col min="3" max="3" width="19.125" style="39" bestFit="1" customWidth="1"/>
    <col min="4" max="4" width="11.00390625" style="38" bestFit="1" customWidth="1"/>
    <col min="5" max="5" width="26.00390625" style="40" bestFit="1" customWidth="1"/>
    <col min="6" max="6" width="8.75390625" style="38" bestFit="1" customWidth="1"/>
    <col min="7" max="7" width="10.625" style="39" bestFit="1" customWidth="1"/>
    <col min="8" max="8" width="9.875" style="39" bestFit="1" customWidth="1"/>
    <col min="9" max="9" width="12.625" style="39" bestFit="1" customWidth="1"/>
    <col min="10" max="10" width="10.125" style="39" bestFit="1" customWidth="1"/>
    <col min="11" max="11" width="41.375" style="41" bestFit="1" customWidth="1"/>
    <col min="12" max="16384" width="9.125" style="41" customWidth="1"/>
  </cols>
  <sheetData>
    <row r="1" spans="1:11" ht="12.75">
      <c r="A1" s="48" t="s">
        <v>0</v>
      </c>
      <c r="B1" s="48" t="s">
        <v>1</v>
      </c>
      <c r="C1" s="49" t="s">
        <v>2</v>
      </c>
      <c r="D1" s="48" t="s">
        <v>3</v>
      </c>
      <c r="E1" s="50" t="s">
        <v>4</v>
      </c>
      <c r="F1" s="38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41" t="s">
        <v>10</v>
      </c>
    </row>
    <row r="2" spans="1:11" ht="12.75">
      <c r="A2" s="270">
        <v>1</v>
      </c>
      <c r="B2" s="270">
        <v>1</v>
      </c>
      <c r="C2" s="268" t="s">
        <v>11</v>
      </c>
      <c r="D2" s="270">
        <v>2010</v>
      </c>
      <c r="E2" s="268" t="s">
        <v>12</v>
      </c>
      <c r="F2" s="270" t="s">
        <v>13</v>
      </c>
      <c r="G2" s="271" t="s">
        <v>14</v>
      </c>
      <c r="H2" s="272" t="s">
        <v>15</v>
      </c>
      <c r="I2" s="273" t="str">
        <f>VLOOKUP(G2,Příjmení!$A$1:$B$1000,2,FALSE)</f>
        <v>Kroufkové</v>
      </c>
      <c r="J2" s="273" t="str">
        <f>VLOOKUP(H2,Jména!$A$1:$B$1000,2,FALSE)</f>
        <v>Barboře</v>
      </c>
      <c r="K2" s="274" t="str">
        <f>VLOOKUP(A2,Popis!$A$6:$B$15,2,FALSE)</f>
        <v>1. kategorie: roč. 2010 - sestava bez náčiní</v>
      </c>
    </row>
    <row r="3" spans="1:11" ht="12.75">
      <c r="A3" s="55">
        <v>2</v>
      </c>
      <c r="B3" s="55">
        <v>1</v>
      </c>
      <c r="C3" s="56" t="s">
        <v>16</v>
      </c>
      <c r="D3" s="55">
        <v>2009</v>
      </c>
      <c r="E3" s="56" t="s">
        <v>17</v>
      </c>
      <c r="F3" s="55" t="s">
        <v>13</v>
      </c>
      <c r="G3" s="269" t="s">
        <v>18</v>
      </c>
      <c r="H3" s="275" t="s">
        <v>19</v>
      </c>
      <c r="I3" s="276" t="str">
        <f>VLOOKUP(G3,Příjmení!$A$1:$B$1000,2,FALSE)</f>
        <v>Havlicové</v>
      </c>
      <c r="J3" s="276" t="str">
        <f>VLOOKUP(H3,Jména!$A$1:$B$1000,2,FALSE)</f>
        <v>Grétě</v>
      </c>
      <c r="K3" s="277" t="str">
        <f>VLOOKUP(A3,Popis!$A$6:$B$15,2,FALSE)</f>
        <v>2. kategorie: roč. 2009 - sestava bez náčiní</v>
      </c>
    </row>
    <row r="4" spans="1:11" ht="12.75">
      <c r="A4" s="55">
        <v>2</v>
      </c>
      <c r="B4" s="55">
        <v>2</v>
      </c>
      <c r="C4" s="56" t="s">
        <v>20</v>
      </c>
      <c r="D4" s="55">
        <v>2009</v>
      </c>
      <c r="E4" s="56" t="s">
        <v>21</v>
      </c>
      <c r="F4" s="55" t="s">
        <v>22</v>
      </c>
      <c r="G4" s="269" t="s">
        <v>23</v>
      </c>
      <c r="H4" s="275" t="s">
        <v>24</v>
      </c>
      <c r="I4" s="276" t="str">
        <f>VLOOKUP(G4,Příjmení!$A$1:$B$1000,2,FALSE)</f>
        <v>Jouldybina</v>
      </c>
      <c r="J4" s="276" t="str">
        <f>VLOOKUP(H4,Jména!$A$1:$B$1000,2,FALSE)</f>
        <v>Emiliya</v>
      </c>
      <c r="K4" s="277" t="str">
        <f>VLOOKUP(A4,Popis!$A$6:$B$15,2,FALSE)</f>
        <v>2. kategorie: roč. 2009 - sestava bez náčiní</v>
      </c>
    </row>
    <row r="5" spans="1:11" ht="12.75">
      <c r="A5" s="55">
        <v>2</v>
      </c>
      <c r="B5" s="55">
        <v>3</v>
      </c>
      <c r="C5" s="56" t="s">
        <v>25</v>
      </c>
      <c r="D5" s="55">
        <v>2009</v>
      </c>
      <c r="E5" s="56" t="s">
        <v>26</v>
      </c>
      <c r="F5" s="55" t="s">
        <v>27</v>
      </c>
      <c r="G5" s="269" t="s">
        <v>28</v>
      </c>
      <c r="H5" s="275" t="s">
        <v>29</v>
      </c>
      <c r="I5" s="276" t="str">
        <f>VLOOKUP(G5,Příjmení!$A$1:$B$1000,2,FALSE)</f>
        <v>Charině</v>
      </c>
      <c r="J5" s="276" t="str">
        <f>VLOOKUP(H5,Jména!$A$1:$B$1000,2,FALSE)</f>
        <v>Tatianě</v>
      </c>
      <c r="K5" s="277" t="str">
        <f>VLOOKUP(A5,Popis!$A$6:$B$15,2,FALSE)</f>
        <v>2. kategorie: roč. 2009 - sestava bez náčiní</v>
      </c>
    </row>
    <row r="6" spans="1:11" ht="12.75">
      <c r="A6" s="55"/>
      <c r="B6" s="55"/>
      <c r="C6" s="56"/>
      <c r="D6" s="55"/>
      <c r="E6" s="56"/>
      <c r="F6" s="55"/>
      <c r="G6" s="269" t="s">
        <v>30</v>
      </c>
      <c r="H6" s="275" t="s">
        <v>31</v>
      </c>
      <c r="I6" s="276" t="str">
        <f>VLOOKUP(G6,Příjmení!$A$1:$B$1000,2,FALSE)</f>
        <v>Draské</v>
      </c>
      <c r="J6" s="276" t="str">
        <f>VLOOKUP(H6,Jména!$A$1:$B$1000,2,FALSE)</f>
        <v>Sáře</v>
      </c>
      <c r="K6" s="277" t="e">
        <f>VLOOKUP(A6,Popis!$A$6:$B$15,2,FALSE)</f>
        <v>#N/A</v>
      </c>
    </row>
    <row r="7" spans="1:11" ht="12.75">
      <c r="A7" s="55">
        <v>2</v>
      </c>
      <c r="B7" s="55">
        <v>5</v>
      </c>
      <c r="C7" s="56" t="s">
        <v>32</v>
      </c>
      <c r="D7" s="55">
        <v>2009</v>
      </c>
      <c r="E7" s="56" t="s">
        <v>12</v>
      </c>
      <c r="F7" s="55" t="s">
        <v>13</v>
      </c>
      <c r="G7" s="269" t="s">
        <v>33</v>
      </c>
      <c r="H7" s="275" t="s">
        <v>34</v>
      </c>
      <c r="I7" s="276" t="str">
        <f>VLOOKUP(G7,Příjmení!$A$1:$B$1000,2,FALSE)</f>
        <v>Kučerové</v>
      </c>
      <c r="J7" s="276" t="str">
        <f>VLOOKUP(H7,Jména!$A$1:$B$1000,2,FALSE)</f>
        <v>Emě</v>
      </c>
      <c r="K7" s="277" t="str">
        <f>VLOOKUP(A7,Popis!$A$6:$B$15,2,FALSE)</f>
        <v>2. kategorie: roč. 2009 - sestava bez náčiní</v>
      </c>
    </row>
    <row r="8" spans="1:11" ht="12.75">
      <c r="A8" s="55">
        <v>2</v>
      </c>
      <c r="B8" s="55">
        <v>6</v>
      </c>
      <c r="C8" s="56" t="s">
        <v>35</v>
      </c>
      <c r="D8" s="55">
        <v>2009</v>
      </c>
      <c r="E8" s="56" t="s">
        <v>26</v>
      </c>
      <c r="F8" s="55" t="s">
        <v>27</v>
      </c>
      <c r="G8" s="269" t="s">
        <v>36</v>
      </c>
      <c r="H8" s="275" t="s">
        <v>37</v>
      </c>
      <c r="I8" s="276" t="str">
        <f>VLOOKUP(G8,Příjmení!$A$1:$B$1000,2,FALSE)</f>
        <v>Ješíkové</v>
      </c>
      <c r="J8" s="276" t="str">
        <f>VLOOKUP(H8,Jména!$A$1:$B$1000,2,FALSE)</f>
        <v>Nikole</v>
      </c>
      <c r="K8" s="277" t="str">
        <f>VLOOKUP(A8,Popis!$A$6:$B$15,2,FALSE)</f>
        <v>2. kategorie: roč. 2009 - sestava bez náčiní</v>
      </c>
    </row>
    <row r="9" spans="1:11" ht="12.75">
      <c r="A9" s="55">
        <v>2</v>
      </c>
      <c r="B9" s="55">
        <v>7</v>
      </c>
      <c r="C9" s="56" t="s">
        <v>38</v>
      </c>
      <c r="D9" s="55">
        <v>2009</v>
      </c>
      <c r="E9" s="56" t="s">
        <v>17</v>
      </c>
      <c r="F9" s="55" t="s">
        <v>13</v>
      </c>
      <c r="G9" s="269" t="s">
        <v>39</v>
      </c>
      <c r="H9" s="275" t="s">
        <v>40</v>
      </c>
      <c r="I9" s="276" t="str">
        <f>VLOOKUP(G9,Příjmení!$A$1:$B$1000,2,FALSE)</f>
        <v>Uxové</v>
      </c>
      <c r="J9" s="276" t="str">
        <f>VLOOKUP(H9,Jména!$A$1:$B$1000,2,FALSE)</f>
        <v>Lauře Nele</v>
      </c>
      <c r="K9" s="277" t="str">
        <f>VLOOKUP(A9,Popis!$A$6:$B$15,2,FALSE)</f>
        <v>2. kategorie: roč. 2009 - sestava bez náčiní</v>
      </c>
    </row>
    <row r="10" spans="1:11" ht="12.75">
      <c r="A10" s="55">
        <v>2</v>
      </c>
      <c r="B10" s="55">
        <v>8</v>
      </c>
      <c r="C10" s="56" t="s">
        <v>41</v>
      </c>
      <c r="D10" s="55">
        <v>2009</v>
      </c>
      <c r="E10" s="56" t="s">
        <v>42</v>
      </c>
      <c r="F10" s="55" t="s">
        <v>13</v>
      </c>
      <c r="G10" s="269" t="s">
        <v>43</v>
      </c>
      <c r="H10" s="275" t="s">
        <v>44</v>
      </c>
      <c r="I10" s="276" t="str">
        <f>VLOOKUP(G10,Příjmení!$A$1:$B$1000,2,FALSE)</f>
        <v>Kofroňové</v>
      </c>
      <c r="J10" s="276" t="str">
        <f>VLOOKUP(H10,Jména!$A$1:$B$1000,2,FALSE)</f>
        <v>Anně</v>
      </c>
      <c r="K10" s="277" t="str">
        <f>VLOOKUP(A10,Popis!$A$6:$B$15,2,FALSE)</f>
        <v>2. kategorie: roč. 2009 - sestava bez náčiní</v>
      </c>
    </row>
    <row r="11" spans="1:11" ht="12.75">
      <c r="A11" s="55">
        <v>2</v>
      </c>
      <c r="B11" s="55">
        <v>9</v>
      </c>
      <c r="C11" s="56" t="s">
        <v>45</v>
      </c>
      <c r="D11" s="55">
        <v>2009</v>
      </c>
      <c r="E11" s="56" t="s">
        <v>12</v>
      </c>
      <c r="F11" s="55" t="s">
        <v>13</v>
      </c>
      <c r="G11" s="269" t="s">
        <v>46</v>
      </c>
      <c r="H11" s="275" t="s">
        <v>47</v>
      </c>
      <c r="I11" s="276" t="str">
        <f>VLOOKUP(G11,Příjmení!$A$1:$B$1000,2,FALSE)</f>
        <v>Bendové</v>
      </c>
      <c r="J11" s="276" t="str">
        <f>VLOOKUP(H11,Jména!$A$1:$B$1000,2,FALSE)</f>
        <v>Kateřině</v>
      </c>
      <c r="K11" s="277" t="str">
        <f>VLOOKUP(A11,Popis!$A$6:$B$15,2,FALSE)</f>
        <v>2. kategorie: roč. 2009 - sestava bez náčiní</v>
      </c>
    </row>
    <row r="12" spans="1:11" ht="12.75">
      <c r="A12" s="55">
        <v>2</v>
      </c>
      <c r="B12" s="55">
        <v>10</v>
      </c>
      <c r="C12" s="56" t="s">
        <v>48</v>
      </c>
      <c r="D12" s="55">
        <v>2009</v>
      </c>
      <c r="E12" s="56" t="s">
        <v>21</v>
      </c>
      <c r="F12" s="55" t="s">
        <v>22</v>
      </c>
      <c r="G12" s="269" t="s">
        <v>49</v>
      </c>
      <c r="H12" s="275" t="s">
        <v>50</v>
      </c>
      <c r="I12" s="276" t="str">
        <f>VLOOKUP(G12,Příjmení!$A$1:$B$1000,2,FALSE)</f>
        <v>Diefenbach</v>
      </c>
      <c r="J12" s="276" t="str">
        <f>VLOOKUP(H12,Jména!$A$1:$B$1000,2,FALSE)</f>
        <v>Emely</v>
      </c>
      <c r="K12" s="277" t="str">
        <f>VLOOKUP(A12,Popis!$A$6:$B$15,2,FALSE)</f>
        <v>2. kategorie: roč. 2009 - sestava bez náčiní</v>
      </c>
    </row>
    <row r="13" spans="1:11" ht="12.75">
      <c r="A13" s="278">
        <v>3</v>
      </c>
      <c r="B13" s="278">
        <v>1</v>
      </c>
      <c r="C13" s="279" t="s">
        <v>51</v>
      </c>
      <c r="D13" s="278">
        <v>2008</v>
      </c>
      <c r="E13" s="279" t="s">
        <v>21</v>
      </c>
      <c r="F13" s="278" t="s">
        <v>22</v>
      </c>
      <c r="G13" s="280" t="s">
        <v>52</v>
      </c>
      <c r="H13" s="281" t="s">
        <v>53</v>
      </c>
      <c r="I13" s="282" t="str">
        <f>VLOOKUP(G13,Příjmení!$A$1:$B$1000,2,FALSE)</f>
        <v>Schokin</v>
      </c>
      <c r="J13" s="282" t="str">
        <f>VLOOKUP(H13,Jména!$A$1:$B$1000,2,FALSE)</f>
        <v>Diana</v>
      </c>
      <c r="K13" s="283" t="str">
        <f>VLOOKUP(A13,Popis!$A$6:$B$15,2,FALSE)</f>
        <v>3. kategorie: roč. 2008 - sestava bez náčiní</v>
      </c>
    </row>
    <row r="14" spans="1:11" ht="12.75">
      <c r="A14" s="278">
        <v>3</v>
      </c>
      <c r="B14" s="278">
        <v>2</v>
      </c>
      <c r="C14" s="284" t="s">
        <v>54</v>
      </c>
      <c r="D14" s="278">
        <v>2008</v>
      </c>
      <c r="E14" s="284" t="s">
        <v>12</v>
      </c>
      <c r="F14" s="278" t="s">
        <v>13</v>
      </c>
      <c r="G14" s="285" t="s">
        <v>55</v>
      </c>
      <c r="H14" s="281" t="s">
        <v>37</v>
      </c>
      <c r="I14" s="282" t="str">
        <f>VLOOKUP(G14,Příjmení!$A$1:$B$1000,2,FALSE)</f>
        <v>Blažkové</v>
      </c>
      <c r="J14" s="282" t="str">
        <f>VLOOKUP(H14,Jména!$A$1:$B$1000,2,FALSE)</f>
        <v>Nikole</v>
      </c>
      <c r="K14" s="283" t="str">
        <f>VLOOKUP(A14,Popis!$A$6:$B$15,2,FALSE)</f>
        <v>3. kategorie: roč. 2008 - sestava bez náčiní</v>
      </c>
    </row>
    <row r="15" spans="1:11" ht="12.75">
      <c r="A15" s="278">
        <v>3</v>
      </c>
      <c r="B15" s="278">
        <v>3</v>
      </c>
      <c r="C15" s="279" t="s">
        <v>56</v>
      </c>
      <c r="D15" s="278">
        <v>2008</v>
      </c>
      <c r="E15" s="279" t="s">
        <v>42</v>
      </c>
      <c r="F15" s="278" t="s">
        <v>13</v>
      </c>
      <c r="G15" s="280" t="s">
        <v>57</v>
      </c>
      <c r="H15" s="281" t="s">
        <v>58</v>
      </c>
      <c r="I15" s="282" t="str">
        <f>VLOOKUP(G15,Příjmení!$A$1:$B$1000,2,FALSE)</f>
        <v>Lázníčkové</v>
      </c>
      <c r="J15" s="282" t="str">
        <f>VLOOKUP(H15,Jména!$A$1:$B$1000,2,FALSE)</f>
        <v>Zitě</v>
      </c>
      <c r="K15" s="283" t="str">
        <f>VLOOKUP(A15,Popis!$A$6:$B$15,2,FALSE)</f>
        <v>3. kategorie: roč. 2008 - sestava bez náčiní</v>
      </c>
    </row>
    <row r="16" spans="1:11" ht="12.75">
      <c r="A16" s="278">
        <v>3</v>
      </c>
      <c r="B16" s="278">
        <v>4</v>
      </c>
      <c r="C16" s="279" t="s">
        <v>59</v>
      </c>
      <c r="D16" s="278">
        <v>2008</v>
      </c>
      <c r="E16" s="279" t="s">
        <v>21</v>
      </c>
      <c r="F16" s="278" t="s">
        <v>22</v>
      </c>
      <c r="G16" s="280" t="s">
        <v>60</v>
      </c>
      <c r="H16" s="281" t="s">
        <v>61</v>
      </c>
      <c r="I16" s="282" t="str">
        <f>VLOOKUP(G16,Příjmení!$A$1:$B$1000,2,FALSE)</f>
        <v>Braun</v>
      </c>
      <c r="J16" s="282" t="str">
        <f>VLOOKUP(H16,Jména!$A$1:$B$1000,2,FALSE)</f>
        <v>Alisa</v>
      </c>
      <c r="K16" s="283" t="str">
        <f>VLOOKUP(A16,Popis!$A$6:$B$15,2,FALSE)</f>
        <v>3. kategorie: roč. 2008 - sestava bez náčiní</v>
      </c>
    </row>
    <row r="17" spans="1:11" ht="12.75">
      <c r="A17" s="278">
        <v>3</v>
      </c>
      <c r="B17" s="278"/>
      <c r="C17" s="279"/>
      <c r="D17" s="278"/>
      <c r="E17" s="279"/>
      <c r="F17" s="278"/>
      <c r="G17" s="280" t="s">
        <v>62</v>
      </c>
      <c r="H17" s="281" t="s">
        <v>63</v>
      </c>
      <c r="I17" s="282" t="str">
        <f>VLOOKUP(G17,Příjmení!$A$1:$B$1000,2,FALSE)</f>
        <v>Pelnářové</v>
      </c>
      <c r="J17" s="282" t="str">
        <f>VLOOKUP(H17,Jména!$A$1:$B$1000,2,FALSE)</f>
        <v>Nele</v>
      </c>
      <c r="K17" s="283" t="str">
        <f>VLOOKUP(A17,Popis!$A$6:$B$15,2,FALSE)</f>
        <v>3. kategorie: roč. 2008 - sestava bez náčiní</v>
      </c>
    </row>
    <row r="18" spans="1:11" ht="12.75">
      <c r="A18" s="278">
        <v>3</v>
      </c>
      <c r="B18" s="278">
        <v>6</v>
      </c>
      <c r="C18" s="279" t="s">
        <v>64</v>
      </c>
      <c r="D18" s="278">
        <v>2008</v>
      </c>
      <c r="E18" s="279" t="s">
        <v>42</v>
      </c>
      <c r="F18" s="278" t="s">
        <v>13</v>
      </c>
      <c r="G18" s="280" t="s">
        <v>65</v>
      </c>
      <c r="H18" s="281" t="s">
        <v>66</v>
      </c>
      <c r="I18" s="282" t="str">
        <f>VLOOKUP(G18,Příjmení!$A$1:$B$1000,2,FALSE)</f>
        <v>Vršanové</v>
      </c>
      <c r="J18" s="282" t="str">
        <f>VLOOKUP(H18,Jména!$A$1:$B$1000,2,FALSE)</f>
        <v>Jůlii</v>
      </c>
      <c r="K18" s="283" t="str">
        <f>VLOOKUP(A18,Popis!$A$6:$B$15,2,FALSE)</f>
        <v>3. kategorie: roč. 2008 - sestava bez náčiní</v>
      </c>
    </row>
    <row r="19" spans="1:11" ht="12.75">
      <c r="A19" s="278">
        <v>3</v>
      </c>
      <c r="B19" s="278">
        <v>7</v>
      </c>
      <c r="C19" s="284" t="s">
        <v>67</v>
      </c>
      <c r="D19" s="278">
        <v>2008</v>
      </c>
      <c r="E19" s="284" t="s">
        <v>12</v>
      </c>
      <c r="F19" s="278" t="s">
        <v>13</v>
      </c>
      <c r="G19" s="285" t="s">
        <v>68</v>
      </c>
      <c r="H19" s="281" t="s">
        <v>69</v>
      </c>
      <c r="I19" s="282" t="str">
        <f>VLOOKUP(G19,Příjmení!$A$1:$B$1000,2,FALSE)</f>
        <v>Procházkové</v>
      </c>
      <c r="J19" s="282" t="str">
        <f>VLOOKUP(H19,Jména!$A$1:$B$1000,2,FALSE)</f>
        <v>Kristině</v>
      </c>
      <c r="K19" s="283" t="str">
        <f>VLOOKUP(A19,Popis!$A$6:$B$15,2,FALSE)</f>
        <v>3. kategorie: roč. 2008 - sestava bez náčiní</v>
      </c>
    </row>
    <row r="20" spans="1:11" ht="12.75">
      <c r="A20" s="278">
        <v>3</v>
      </c>
      <c r="B20" s="278">
        <v>8</v>
      </c>
      <c r="C20" s="279" t="s">
        <v>70</v>
      </c>
      <c r="D20" s="278">
        <v>2008</v>
      </c>
      <c r="E20" s="279" t="s">
        <v>21</v>
      </c>
      <c r="F20" s="278" t="s">
        <v>22</v>
      </c>
      <c r="G20" s="280" t="s">
        <v>71</v>
      </c>
      <c r="H20" s="281" t="s">
        <v>72</v>
      </c>
      <c r="I20" s="282" t="str">
        <f>VLOOKUP(G20,Příjmení!$A$1:$B$1000,2,FALSE)</f>
        <v>Kolm</v>
      </c>
      <c r="J20" s="282" t="str">
        <f>VLOOKUP(H20,Jména!$A$1:$B$1000,2,FALSE)</f>
        <v>Angelina</v>
      </c>
      <c r="K20" s="283" t="str">
        <f>VLOOKUP(A20,Popis!$A$6:$B$15,2,FALSE)</f>
        <v>3. kategorie: roč. 2008 - sestava bez náčiní</v>
      </c>
    </row>
    <row r="21" spans="1:11" ht="12.75">
      <c r="A21" s="278">
        <v>3</v>
      </c>
      <c r="B21" s="278">
        <v>9</v>
      </c>
      <c r="C21" s="284" t="s">
        <v>73</v>
      </c>
      <c r="D21" s="278">
        <v>2008</v>
      </c>
      <c r="E21" s="279" t="s">
        <v>42</v>
      </c>
      <c r="F21" s="278" t="s">
        <v>13</v>
      </c>
      <c r="G21" s="285" t="s">
        <v>74</v>
      </c>
      <c r="H21" s="281" t="s">
        <v>75</v>
      </c>
      <c r="I21" s="282" t="str">
        <f>VLOOKUP(G21,Příjmení!$A$1:$B$1000,2,FALSE)</f>
        <v>Uhlířové</v>
      </c>
      <c r="J21" s="282" t="str">
        <f>VLOOKUP(H21,Jména!$A$1:$B$1000,2,FALSE)</f>
        <v>Rozálii</v>
      </c>
      <c r="K21" s="283" t="str">
        <f>VLOOKUP(A21,Popis!$A$6:$B$15,2,FALSE)</f>
        <v>3. kategorie: roč. 2008 - sestava bez náčiní</v>
      </c>
    </row>
    <row r="22" spans="1:11" ht="12.75">
      <c r="A22" s="278">
        <v>3</v>
      </c>
      <c r="B22" s="278">
        <v>10</v>
      </c>
      <c r="C22" s="284" t="s">
        <v>76</v>
      </c>
      <c r="D22" s="278">
        <v>2008</v>
      </c>
      <c r="E22" s="284" t="s">
        <v>12</v>
      </c>
      <c r="F22" s="278" t="s">
        <v>13</v>
      </c>
      <c r="G22" s="285" t="s">
        <v>77</v>
      </c>
      <c r="H22" s="281" t="s">
        <v>78</v>
      </c>
      <c r="I22" s="282" t="str">
        <f>VLOOKUP(G22,Příjmení!$A$1:$B$1000,2,FALSE)</f>
        <v>Králové</v>
      </c>
      <c r="J22" s="282" t="str">
        <f>VLOOKUP(H22,Jména!$A$1:$B$1000,2,FALSE)</f>
        <v>Karin</v>
      </c>
      <c r="K22" s="283" t="str">
        <f>VLOOKUP(A22,Popis!$A$6:$B$15,2,FALSE)</f>
        <v>3. kategorie: roč. 2008 - sestava bez náčiní</v>
      </c>
    </row>
    <row r="23" spans="1:11" ht="12.75">
      <c r="A23" s="278">
        <v>3</v>
      </c>
      <c r="B23" s="278">
        <v>11</v>
      </c>
      <c r="C23" s="279" t="s">
        <v>79</v>
      </c>
      <c r="D23" s="278">
        <v>2008</v>
      </c>
      <c r="E23" s="279" t="s">
        <v>21</v>
      </c>
      <c r="F23" s="278" t="s">
        <v>22</v>
      </c>
      <c r="G23" s="280" t="s">
        <v>80</v>
      </c>
      <c r="H23" s="281" t="s">
        <v>81</v>
      </c>
      <c r="I23" s="282" t="str">
        <f>VLOOKUP(G23,Příjmení!$A$1:$B$1000,2,FALSE)</f>
        <v>Popova</v>
      </c>
      <c r="J23" s="282" t="str">
        <f>VLOOKUP(H23,Jména!$A$1:$B$1000,2,FALSE)</f>
        <v>Polina</v>
      </c>
      <c r="K23" s="283" t="str">
        <f>VLOOKUP(A23,Popis!$A$6:$B$15,2,FALSE)</f>
        <v>3. kategorie: roč. 2008 - sestava bez náčiní</v>
      </c>
    </row>
    <row r="24" spans="1:11" ht="12.75">
      <c r="A24" s="278">
        <v>3</v>
      </c>
      <c r="B24" s="278">
        <v>12</v>
      </c>
      <c r="C24" s="279" t="s">
        <v>82</v>
      </c>
      <c r="D24" s="278">
        <v>2008</v>
      </c>
      <c r="E24" s="279" t="s">
        <v>42</v>
      </c>
      <c r="F24" s="278" t="s">
        <v>13</v>
      </c>
      <c r="G24" s="280" t="s">
        <v>83</v>
      </c>
      <c r="H24" s="281" t="s">
        <v>84</v>
      </c>
      <c r="I24" s="282" t="str">
        <f>VLOOKUP(G24,Příjmení!$A$1:$B$1000,2,FALSE)</f>
        <v>Spillerové</v>
      </c>
      <c r="J24" s="282" t="str">
        <f>VLOOKUP(H24,Jména!$A$1:$B$1000,2,FALSE)</f>
        <v>Dominice</v>
      </c>
      <c r="K24" s="283" t="str">
        <f>VLOOKUP(A24,Popis!$A$6:$B$15,2,FALSE)</f>
        <v>3. kategorie: roč. 2008 - sestava bez náčiní</v>
      </c>
    </row>
    <row r="25" spans="1:11" ht="12.75">
      <c r="A25" s="278">
        <v>3</v>
      </c>
      <c r="B25" s="278">
        <v>13</v>
      </c>
      <c r="C25" s="284" t="s">
        <v>85</v>
      </c>
      <c r="D25" s="278">
        <v>2008</v>
      </c>
      <c r="E25" s="284" t="s">
        <v>12</v>
      </c>
      <c r="F25" s="278" t="s">
        <v>13</v>
      </c>
      <c r="G25" s="285" t="s">
        <v>86</v>
      </c>
      <c r="H25" s="281" t="s">
        <v>87</v>
      </c>
      <c r="I25" s="282" t="str">
        <f>VLOOKUP(G25,Příjmení!$A$1:$B$1000,2,FALSE)</f>
        <v>Šimákové</v>
      </c>
      <c r="J25" s="282" t="str">
        <f>VLOOKUP(H25,Jména!$A$1:$B$1000,2,FALSE)</f>
        <v>Anetě</v>
      </c>
      <c r="K25" s="283" t="str">
        <f>VLOOKUP(A25,Popis!$A$6:$B$15,2,FALSE)</f>
        <v>3. kategorie: roč. 2008 - sestava bez náčiní</v>
      </c>
    </row>
    <row r="26" spans="1:11" ht="12.75">
      <c r="A26" s="278">
        <v>3</v>
      </c>
      <c r="B26" s="278">
        <v>14</v>
      </c>
      <c r="C26" s="279" t="s">
        <v>88</v>
      </c>
      <c r="D26" s="278">
        <v>2008</v>
      </c>
      <c r="E26" s="279" t="s">
        <v>42</v>
      </c>
      <c r="F26" s="278" t="s">
        <v>13</v>
      </c>
      <c r="G26" s="280" t="s">
        <v>89</v>
      </c>
      <c r="H26" s="281" t="s">
        <v>90</v>
      </c>
      <c r="I26" s="282" t="str">
        <f>VLOOKUP(G26,Příjmení!$A$1:$B$1000,2,FALSE)</f>
        <v>Vaiglové</v>
      </c>
      <c r="J26" s="282" t="str">
        <f>VLOOKUP(H26,Jména!$A$1:$B$1000,2,FALSE)</f>
        <v>Viktori</v>
      </c>
      <c r="K26" s="283" t="str">
        <f>VLOOKUP(A26,Popis!$A$6:$B$15,2,FALSE)</f>
        <v>3. kategorie: roč. 2008 - sestava bez náčiní</v>
      </c>
    </row>
    <row r="27" spans="1:11" ht="12.75">
      <c r="A27" s="286">
        <v>4</v>
      </c>
      <c r="B27" s="286">
        <v>1</v>
      </c>
      <c r="C27" s="287" t="s">
        <v>91</v>
      </c>
      <c r="D27" s="286">
        <v>2007</v>
      </c>
      <c r="E27" s="287" t="s">
        <v>92</v>
      </c>
      <c r="F27" s="286" t="s">
        <v>13</v>
      </c>
      <c r="G27" s="289" t="s">
        <v>93</v>
      </c>
      <c r="H27" s="290" t="s">
        <v>94</v>
      </c>
      <c r="I27" s="291" t="str">
        <f>VLOOKUP(G27,Příjmení!$A$1:$B$1000,2,FALSE)</f>
        <v>Gregorové</v>
      </c>
      <c r="J27" s="291" t="str">
        <f>VLOOKUP(H27,Jména!$A$1:$B$1000,2,FALSE)</f>
        <v>Adéle</v>
      </c>
      <c r="K27" s="292" t="str">
        <f>VLOOKUP(A27,Popis!$A$6:$B$15,2,FALSE)</f>
        <v>4. kategorie: roč. 2007 - sestava bez náčiní</v>
      </c>
    </row>
    <row r="28" spans="1:11" ht="12.75">
      <c r="A28" s="286">
        <v>4</v>
      </c>
      <c r="B28" s="286">
        <v>2</v>
      </c>
      <c r="C28" s="287" t="s">
        <v>95</v>
      </c>
      <c r="D28" s="286">
        <v>2007</v>
      </c>
      <c r="E28" s="287" t="s">
        <v>26</v>
      </c>
      <c r="F28" s="286" t="s">
        <v>27</v>
      </c>
      <c r="G28" s="289" t="s">
        <v>96</v>
      </c>
      <c r="H28" s="290" t="s">
        <v>97</v>
      </c>
      <c r="I28" s="291" t="str">
        <f>VLOOKUP(G28,Příjmení!$A$1:$B$1000,2,FALSE)</f>
        <v>Burzové</v>
      </c>
      <c r="J28" s="291" t="str">
        <f>VLOOKUP(H28,Jména!$A$1:$B$1000,2,FALSE)</f>
        <v>Karolíně</v>
      </c>
      <c r="K28" s="292" t="str">
        <f>VLOOKUP(A28,Popis!$A$6:$B$15,2,FALSE)</f>
        <v>4. kategorie: roč. 2007 - sestava bez náčiní</v>
      </c>
    </row>
    <row r="29" spans="1:11" ht="12.75">
      <c r="A29" s="286">
        <v>4</v>
      </c>
      <c r="B29" s="286">
        <v>3</v>
      </c>
      <c r="C29" s="287" t="s">
        <v>98</v>
      </c>
      <c r="D29" s="286">
        <v>2007</v>
      </c>
      <c r="E29" s="288" t="s">
        <v>21</v>
      </c>
      <c r="F29" s="286" t="s">
        <v>22</v>
      </c>
      <c r="G29" s="289" t="s">
        <v>99</v>
      </c>
      <c r="H29" s="290" t="s">
        <v>100</v>
      </c>
      <c r="I29" s="291" t="str">
        <f>VLOOKUP(G29,Příjmení!$A$1:$B$1000,2,FALSE)</f>
        <v>Belan</v>
      </c>
      <c r="J29" s="291" t="str">
        <f>VLOOKUP(H29,Jména!$A$1:$B$1000,2,FALSE)</f>
        <v>Victoria</v>
      </c>
      <c r="K29" s="292" t="str">
        <f>VLOOKUP(A29,Popis!$A$6:$B$15,2,FALSE)</f>
        <v>4. kategorie: roč. 2007 - sestava bez náčiní</v>
      </c>
    </row>
    <row r="30" spans="1:11" ht="12.75">
      <c r="A30" s="286">
        <v>4</v>
      </c>
      <c r="B30" s="286">
        <v>4</v>
      </c>
      <c r="C30" s="287" t="s">
        <v>101</v>
      </c>
      <c r="D30" s="286">
        <v>2007</v>
      </c>
      <c r="E30" s="288" t="s">
        <v>42</v>
      </c>
      <c r="F30" s="286" t="s">
        <v>13</v>
      </c>
      <c r="G30" s="289" t="s">
        <v>102</v>
      </c>
      <c r="H30" s="290" t="s">
        <v>84</v>
      </c>
      <c r="I30" s="291" t="str">
        <f>VLOOKUP(G30,Příjmení!$A$1:$B$1000,2,FALSE)</f>
        <v>Brumovské</v>
      </c>
      <c r="J30" s="291" t="str">
        <f>VLOOKUP(H30,Jména!$A$1:$B$1000,2,FALSE)</f>
        <v>Dominice</v>
      </c>
      <c r="K30" s="292" t="str">
        <f>VLOOKUP(A30,Popis!$A$6:$B$15,2,FALSE)</f>
        <v>4. kategorie: roč. 2007 - sestava bez náčiní</v>
      </c>
    </row>
    <row r="31" spans="1:11" ht="12.75">
      <c r="A31" s="286">
        <v>4</v>
      </c>
      <c r="B31" s="286">
        <v>5</v>
      </c>
      <c r="C31" s="287" t="s">
        <v>103</v>
      </c>
      <c r="D31" s="286">
        <v>2007</v>
      </c>
      <c r="E31" s="287" t="s">
        <v>92</v>
      </c>
      <c r="F31" s="286" t="s">
        <v>13</v>
      </c>
      <c r="G31" s="289" t="s">
        <v>104</v>
      </c>
      <c r="H31" s="290" t="s">
        <v>105</v>
      </c>
      <c r="I31" s="291" t="str">
        <f>VLOOKUP(G31,Příjmení!$A$1:$B$1000,2,FALSE)</f>
        <v>Spálenkové</v>
      </c>
      <c r="J31" s="291" t="str">
        <f>VLOOKUP(H31,Jména!$A$1:$B$1000,2,FALSE)</f>
        <v>Elle</v>
      </c>
      <c r="K31" s="292" t="str">
        <f>VLOOKUP(A31,Popis!$A$6:$B$15,2,FALSE)</f>
        <v>4. kategorie: roč. 2007 - sestava bez náčiní</v>
      </c>
    </row>
    <row r="32" spans="1:11" ht="12.75">
      <c r="A32" s="286">
        <v>4</v>
      </c>
      <c r="B32" s="286">
        <v>6</v>
      </c>
      <c r="C32" s="287" t="s">
        <v>106</v>
      </c>
      <c r="D32" s="286">
        <v>2007</v>
      </c>
      <c r="E32" s="287" t="s">
        <v>12</v>
      </c>
      <c r="F32" s="286" t="s">
        <v>13</v>
      </c>
      <c r="G32" s="289" t="s">
        <v>107</v>
      </c>
      <c r="H32" s="290" t="s">
        <v>108</v>
      </c>
      <c r="I32" s="291" t="str">
        <f>VLOOKUP(G32,Příjmení!$A$1:$B$1000,2,FALSE)</f>
        <v>Petříkové</v>
      </c>
      <c r="J32" s="291" t="str">
        <f>VLOOKUP(H32,Jména!$A$1:$B$1000,2,FALSE)</f>
        <v>Valentýně</v>
      </c>
      <c r="K32" s="292" t="str">
        <f>VLOOKUP(A32,Popis!$A$6:$B$15,2,FALSE)</f>
        <v>4. kategorie: roč. 2007 - sestava bez náčiní</v>
      </c>
    </row>
    <row r="33" spans="1:11" ht="12.75">
      <c r="A33" s="286">
        <v>4</v>
      </c>
      <c r="B33" s="286">
        <v>7</v>
      </c>
      <c r="C33" s="287" t="s">
        <v>109</v>
      </c>
      <c r="D33" s="286">
        <v>2007</v>
      </c>
      <c r="E33" s="288" t="s">
        <v>42</v>
      </c>
      <c r="F33" s="286" t="s">
        <v>13</v>
      </c>
      <c r="G33" s="289" t="s">
        <v>110</v>
      </c>
      <c r="H33" s="290" t="s">
        <v>111</v>
      </c>
      <c r="I33" s="291" t="str">
        <f>VLOOKUP(G33,Příjmení!$A$1:$B$1000,2,FALSE)</f>
        <v>Bílkové</v>
      </c>
      <c r="J33" s="291" t="str">
        <f>VLOOKUP(H33,Jména!$A$1:$B$1000,2,FALSE)</f>
        <v>Alexandra</v>
      </c>
      <c r="K33" s="292" t="str">
        <f>VLOOKUP(A33,Popis!$A$6:$B$15,2,FALSE)</f>
        <v>4. kategorie: roč. 2007 - sestava bez náčiní</v>
      </c>
    </row>
    <row r="34" spans="1:11" ht="12.75">
      <c r="A34" s="286">
        <v>4</v>
      </c>
      <c r="B34" s="286">
        <v>8</v>
      </c>
      <c r="C34" s="287" t="s">
        <v>112</v>
      </c>
      <c r="D34" s="286">
        <v>2007</v>
      </c>
      <c r="E34" s="287" t="s">
        <v>92</v>
      </c>
      <c r="F34" s="286" t="s">
        <v>13</v>
      </c>
      <c r="G34" s="289" t="s">
        <v>113</v>
      </c>
      <c r="H34" s="290" t="s">
        <v>114</v>
      </c>
      <c r="I34" s="291" t="str">
        <f>VLOOKUP(G34,Příjmení!$A$1:$B$1000,2,FALSE)</f>
        <v>Chmátalové</v>
      </c>
      <c r="J34" s="291" t="str">
        <f>VLOOKUP(H34,Jména!$A$1:$B$1000,2,FALSE)</f>
        <v>Lucii</v>
      </c>
      <c r="K34" s="292" t="str">
        <f>VLOOKUP(A34,Popis!$A$6:$B$15,2,FALSE)</f>
        <v>4. kategorie: roč. 2007 - sestava bez náčiní</v>
      </c>
    </row>
    <row r="35" spans="1:11" ht="12.75">
      <c r="A35" s="286">
        <v>4</v>
      </c>
      <c r="B35" s="286">
        <v>9</v>
      </c>
      <c r="C35" s="287" t="s">
        <v>115</v>
      </c>
      <c r="D35" s="286">
        <v>2007</v>
      </c>
      <c r="E35" s="288" t="s">
        <v>17</v>
      </c>
      <c r="F35" s="286" t="s">
        <v>13</v>
      </c>
      <c r="G35" s="289" t="s">
        <v>116</v>
      </c>
      <c r="H35" s="290" t="s">
        <v>117</v>
      </c>
      <c r="I35" s="291" t="str">
        <f>VLOOKUP(G35,Příjmení!$A$1:$B$1000,2,FALSE)</f>
        <v>Novákové</v>
      </c>
      <c r="J35" s="291" t="str">
        <f>VLOOKUP(H35,Jména!$A$1:$B$1000,2,FALSE)</f>
        <v>Markétě</v>
      </c>
      <c r="K35" s="292" t="str">
        <f>VLOOKUP(A35,Popis!$A$6:$B$15,2,FALSE)</f>
        <v>4. kategorie: roč. 2007 - sestava bez náčiní</v>
      </c>
    </row>
    <row r="36" spans="1:11" ht="12.75">
      <c r="A36" s="286">
        <v>4</v>
      </c>
      <c r="B36" s="286">
        <v>10</v>
      </c>
      <c r="C36" s="287" t="s">
        <v>118</v>
      </c>
      <c r="D36" s="286">
        <v>2007</v>
      </c>
      <c r="E36" s="288" t="s">
        <v>21</v>
      </c>
      <c r="F36" s="286" t="s">
        <v>22</v>
      </c>
      <c r="G36" s="289" t="s">
        <v>119</v>
      </c>
      <c r="H36" s="290" t="s">
        <v>120</v>
      </c>
      <c r="I36" s="291" t="str">
        <f>VLOOKUP(G36,Příjmení!$A$1:$B$1000,2,FALSE)</f>
        <v>Kopin</v>
      </c>
      <c r="J36" s="291" t="str">
        <f>VLOOKUP(H36,Jména!$A$1:$B$1000,2,FALSE)</f>
        <v>Jennifer</v>
      </c>
      <c r="K36" s="292" t="str">
        <f>VLOOKUP(A36,Popis!$A$6:$B$15,2,FALSE)</f>
        <v>4. kategorie: roč. 2007 - sestava bez náčiní</v>
      </c>
    </row>
    <row r="37" spans="1:11" ht="12.75">
      <c r="A37" s="286">
        <v>4</v>
      </c>
      <c r="B37" s="286">
        <v>11</v>
      </c>
      <c r="C37" s="287" t="s">
        <v>121</v>
      </c>
      <c r="D37" s="286">
        <v>2007</v>
      </c>
      <c r="E37" s="288" t="s">
        <v>42</v>
      </c>
      <c r="F37" s="286" t="s">
        <v>13</v>
      </c>
      <c r="G37" s="289" t="s">
        <v>122</v>
      </c>
      <c r="H37" s="290" t="s">
        <v>123</v>
      </c>
      <c r="I37" s="291" t="str">
        <f>VLOOKUP(G37,Příjmení!$A$1:$B$1000,2,FALSE)</f>
        <v>Heckelové</v>
      </c>
      <c r="J37" s="291" t="str">
        <f>VLOOKUP(H37,Jména!$A$1:$B$1000,2,FALSE)</f>
        <v>Viktorii</v>
      </c>
      <c r="K37" s="292" t="str">
        <f>VLOOKUP(A37,Popis!$A$6:$B$15,2,FALSE)</f>
        <v>4. kategorie: roč. 2007 - sestava bez náčiní</v>
      </c>
    </row>
    <row r="38" spans="1:11" ht="12.75">
      <c r="A38" s="286">
        <v>4</v>
      </c>
      <c r="B38" s="286">
        <v>12</v>
      </c>
      <c r="C38" s="287" t="s">
        <v>124</v>
      </c>
      <c r="D38" s="286">
        <v>2007</v>
      </c>
      <c r="E38" s="287" t="s">
        <v>92</v>
      </c>
      <c r="F38" s="286" t="s">
        <v>13</v>
      </c>
      <c r="G38" s="289" t="s">
        <v>125</v>
      </c>
      <c r="H38" s="290" t="s">
        <v>44</v>
      </c>
      <c r="I38" s="291" t="str">
        <f>VLOOKUP(G38,Příjmení!$A$1:$B$1000,2,FALSE)</f>
        <v>Deimové</v>
      </c>
      <c r="J38" s="291" t="str">
        <f>VLOOKUP(H38,Jména!$A$1:$B$1000,2,FALSE)</f>
        <v>Anně</v>
      </c>
      <c r="K38" s="292" t="str">
        <f>VLOOKUP(A38,Popis!$A$6:$B$15,2,FALSE)</f>
        <v>4. kategorie: roč. 2007 - sestava bez náčiní</v>
      </c>
    </row>
    <row r="39" spans="1:11" ht="12.75">
      <c r="A39" s="286">
        <v>4</v>
      </c>
      <c r="B39" s="286">
        <v>13</v>
      </c>
      <c r="C39" s="287" t="s">
        <v>126</v>
      </c>
      <c r="D39" s="286">
        <v>2007</v>
      </c>
      <c r="E39" s="287" t="s">
        <v>12</v>
      </c>
      <c r="F39" s="286" t="s">
        <v>13</v>
      </c>
      <c r="G39" s="289" t="s">
        <v>86</v>
      </c>
      <c r="H39" s="290" t="s">
        <v>127</v>
      </c>
      <c r="I39" s="291" t="str">
        <f>VLOOKUP(G39,Příjmení!$A$1:$B$1000,2,FALSE)</f>
        <v>Šimákové</v>
      </c>
      <c r="J39" s="291" t="str">
        <f>VLOOKUP(H39,Jména!$A$1:$B$1000,2,FALSE)</f>
        <v>Veronice</v>
      </c>
      <c r="K39" s="292" t="str">
        <f>VLOOKUP(A39,Popis!$A$6:$B$15,2,FALSE)</f>
        <v>4. kategorie: roč. 2007 - sestava bez náčiní</v>
      </c>
    </row>
    <row r="40" spans="1:11" ht="12.75">
      <c r="A40" s="293">
        <v>5</v>
      </c>
      <c r="B40" s="293">
        <v>1</v>
      </c>
      <c r="C40" s="294" t="s">
        <v>128</v>
      </c>
      <c r="D40" s="293">
        <v>2006</v>
      </c>
      <c r="E40" s="294" t="s">
        <v>26</v>
      </c>
      <c r="F40" s="293" t="s">
        <v>27</v>
      </c>
      <c r="G40" s="295" t="s">
        <v>129</v>
      </c>
      <c r="H40" s="296" t="s">
        <v>130</v>
      </c>
      <c r="I40" s="297" t="str">
        <f>VLOOKUP(G40,Příjmení!$A$1:$B$1000,2,FALSE)</f>
        <v>Martišové</v>
      </c>
      <c r="J40" s="297" t="str">
        <f>VLOOKUP(H40,Jména!$A$1:$B$1000,2,FALSE)</f>
        <v>Ľubici</v>
      </c>
      <c r="K40" s="298" t="str">
        <f>VLOOKUP(A40,Popis!$A$6:$B$15,2,FALSE)</f>
        <v>5. kategorie: roč. 2006 - sestava bez náčiní</v>
      </c>
    </row>
    <row r="41" spans="1:11" ht="12.75">
      <c r="A41" s="293">
        <v>5</v>
      </c>
      <c r="B41" s="293">
        <v>2</v>
      </c>
      <c r="C41" s="294" t="s">
        <v>131</v>
      </c>
      <c r="D41" s="293">
        <v>2006</v>
      </c>
      <c r="E41" s="294" t="s">
        <v>12</v>
      </c>
      <c r="F41" s="293" t="s">
        <v>13</v>
      </c>
      <c r="G41" s="295" t="s">
        <v>132</v>
      </c>
      <c r="H41" s="296" t="s">
        <v>133</v>
      </c>
      <c r="I41" s="297" t="str">
        <f>VLOOKUP(G41,Příjmení!$A$1:$B$1000,2,FALSE)</f>
        <v>Malcátové</v>
      </c>
      <c r="J41" s="297" t="str">
        <f>VLOOKUP(H41,Jména!$A$1:$B$1000,2,FALSE)</f>
        <v>Berenice</v>
      </c>
      <c r="K41" s="298" t="str">
        <f>VLOOKUP(A41,Popis!$A$6:$B$15,2,FALSE)</f>
        <v>5. kategorie: roč. 2006 - sestava bez náčiní</v>
      </c>
    </row>
    <row r="42" spans="1:11" ht="12.75">
      <c r="A42" s="293">
        <v>5</v>
      </c>
      <c r="B42" s="293">
        <v>3</v>
      </c>
      <c r="C42" s="294" t="s">
        <v>134</v>
      </c>
      <c r="D42" s="293">
        <v>2006</v>
      </c>
      <c r="E42" s="47" t="s">
        <v>135</v>
      </c>
      <c r="F42" s="293" t="s">
        <v>13</v>
      </c>
      <c r="G42" s="295" t="s">
        <v>136</v>
      </c>
      <c r="H42" s="296" t="s">
        <v>127</v>
      </c>
      <c r="I42" s="297" t="str">
        <f>VLOOKUP(G42,Příjmení!$A$1:$B$1000,2,FALSE)</f>
        <v>Hvězdové</v>
      </c>
      <c r="J42" s="297" t="str">
        <f>VLOOKUP(H42,Jména!$A$1:$B$1000,2,FALSE)</f>
        <v>Veronice</v>
      </c>
      <c r="K42" s="298" t="str">
        <f>VLOOKUP(A42,Popis!$A$6:$B$15,2,FALSE)</f>
        <v>5. kategorie: roč. 2006 - sestava bez náčiní</v>
      </c>
    </row>
    <row r="43" spans="1:11" ht="12.75">
      <c r="A43" s="293">
        <v>5</v>
      </c>
      <c r="B43" s="293">
        <v>4</v>
      </c>
      <c r="C43" s="294" t="s">
        <v>137</v>
      </c>
      <c r="D43" s="293">
        <v>2006</v>
      </c>
      <c r="E43" s="294" t="s">
        <v>26</v>
      </c>
      <c r="F43" s="293" t="s">
        <v>27</v>
      </c>
      <c r="G43" s="295" t="s">
        <v>138</v>
      </c>
      <c r="H43" s="296" t="s">
        <v>139</v>
      </c>
      <c r="I43" s="297" t="str">
        <f>VLOOKUP(G43,Příjmení!$A$1:$B$1000,2,FALSE)</f>
        <v>Štefíkové</v>
      </c>
      <c r="J43" s="297" t="str">
        <f>VLOOKUP(H43,Jména!$A$1:$B$1000,2,FALSE)</f>
        <v>Viktórii</v>
      </c>
      <c r="K43" s="298" t="str">
        <f>VLOOKUP(A43,Popis!$A$6:$B$15,2,FALSE)</f>
        <v>5. kategorie: roč. 2006 - sestava bez náčiní</v>
      </c>
    </row>
    <row r="44" spans="1:11" ht="12.75">
      <c r="A44" s="293">
        <v>5</v>
      </c>
      <c r="B44" s="293">
        <v>5</v>
      </c>
      <c r="C44" s="294" t="s">
        <v>140</v>
      </c>
      <c r="D44" s="293">
        <v>2006</v>
      </c>
      <c r="E44" s="47" t="s">
        <v>42</v>
      </c>
      <c r="F44" s="293" t="s">
        <v>13</v>
      </c>
      <c r="G44" s="295" t="s">
        <v>57</v>
      </c>
      <c r="H44" s="296" t="s">
        <v>141</v>
      </c>
      <c r="I44" s="297" t="str">
        <f>VLOOKUP(G44,Příjmení!$A$1:$B$1000,2,FALSE)</f>
        <v>Lázníčkové</v>
      </c>
      <c r="J44" s="297" t="str">
        <f>VLOOKUP(H44,Jména!$A$1:$B$1000,2,FALSE)</f>
        <v>Miře</v>
      </c>
      <c r="K44" s="298" t="str">
        <f>VLOOKUP(A44,Popis!$A$6:$B$15,2,FALSE)</f>
        <v>5. kategorie: roč. 2006 - sestava bez náčiní</v>
      </c>
    </row>
    <row r="45" spans="1:11" ht="12.75">
      <c r="A45" s="293">
        <v>5</v>
      </c>
      <c r="B45" s="293">
        <v>6</v>
      </c>
      <c r="C45" s="294" t="s">
        <v>142</v>
      </c>
      <c r="D45" s="293">
        <v>2006</v>
      </c>
      <c r="E45" s="294" t="s">
        <v>26</v>
      </c>
      <c r="F45" s="293" t="s">
        <v>27</v>
      </c>
      <c r="G45" s="295" t="s">
        <v>143</v>
      </c>
      <c r="H45" s="296" t="s">
        <v>144</v>
      </c>
      <c r="I45" s="297" t="str">
        <f>VLOOKUP(G45,Příjmení!$A$1:$B$1000,2,FALSE)</f>
        <v>Mikulové</v>
      </c>
      <c r="J45" s="297" t="str">
        <f>VLOOKUP(H45,Jména!$A$1:$B$1000,2,FALSE)</f>
        <v>Savieně</v>
      </c>
      <c r="K45" s="298" t="str">
        <f>VLOOKUP(A45,Popis!$A$6:$B$15,2,FALSE)</f>
        <v>5. kategorie: roč. 2006 - sestava bez náčiní</v>
      </c>
    </row>
    <row r="46" spans="1:11" ht="12.75">
      <c r="A46" s="293">
        <v>5</v>
      </c>
      <c r="B46" s="293">
        <v>7</v>
      </c>
      <c r="C46" s="294" t="s">
        <v>145</v>
      </c>
      <c r="D46" s="293">
        <v>2006</v>
      </c>
      <c r="E46" s="47" t="s">
        <v>135</v>
      </c>
      <c r="F46" s="293" t="s">
        <v>13</v>
      </c>
      <c r="G46" s="295" t="s">
        <v>146</v>
      </c>
      <c r="H46" s="296" t="s">
        <v>147</v>
      </c>
      <c r="I46" s="297" t="str">
        <f>VLOOKUP(G46,Příjmení!$A$1:$B$1000,2,FALSE)</f>
        <v>Samkové</v>
      </c>
      <c r="J46" s="297" t="str">
        <f>VLOOKUP(H46,Jména!$A$1:$B$1000,2,FALSE)</f>
        <v>Vendule</v>
      </c>
      <c r="K46" s="298" t="str">
        <f>VLOOKUP(A46,Popis!$A$6:$B$15,2,FALSE)</f>
        <v>5. kategorie: roč. 2006 - sestava bez náčiní</v>
      </c>
    </row>
    <row r="47" spans="1:11" ht="12.75">
      <c r="A47" s="293">
        <v>5</v>
      </c>
      <c r="B47" s="293">
        <v>8</v>
      </c>
      <c r="C47" s="294" t="s">
        <v>148</v>
      </c>
      <c r="D47" s="293">
        <v>2006</v>
      </c>
      <c r="E47" s="294" t="s">
        <v>12</v>
      </c>
      <c r="F47" s="293" t="s">
        <v>13</v>
      </c>
      <c r="G47" s="295" t="s">
        <v>149</v>
      </c>
      <c r="H47" s="296" t="s">
        <v>150</v>
      </c>
      <c r="I47" s="297" t="str">
        <f>VLOOKUP(G47,Příjmení!$A$1:$B$1000,2,FALSE)</f>
        <v>Machalové</v>
      </c>
      <c r="J47" s="297" t="str">
        <f>VLOOKUP(H47,Jména!$A$1:$B$1000,2,FALSE)</f>
        <v>Elišce</v>
      </c>
      <c r="K47" s="298" t="str">
        <f>VLOOKUP(A47,Popis!$A$6:$B$15,2,FALSE)</f>
        <v>5. kategorie: roč. 2006 - sestava bez náčiní</v>
      </c>
    </row>
    <row r="48" spans="1:11" ht="12.75">
      <c r="A48" s="293">
        <v>5</v>
      </c>
      <c r="B48" s="293">
        <v>9</v>
      </c>
      <c r="C48" s="294" t="s">
        <v>151</v>
      </c>
      <c r="D48" s="293">
        <v>2006</v>
      </c>
      <c r="E48" s="47" t="s">
        <v>92</v>
      </c>
      <c r="F48" s="293" t="s">
        <v>13</v>
      </c>
      <c r="G48" s="295" t="s">
        <v>46</v>
      </c>
      <c r="H48" s="296" t="s">
        <v>15</v>
      </c>
      <c r="I48" s="297" t="str">
        <f>VLOOKUP(G48,Příjmení!$A$1:$B$1000,2,FALSE)</f>
        <v>Bendové</v>
      </c>
      <c r="J48" s="297" t="str">
        <f>VLOOKUP(H48,Jména!$A$1:$B$1000,2,FALSE)</f>
        <v>Barboře</v>
      </c>
      <c r="K48" s="298" t="str">
        <f>VLOOKUP(A48,Popis!$A$6:$B$15,2,FALSE)</f>
        <v>5. kategorie: roč. 2006 - sestava bez náčiní</v>
      </c>
    </row>
    <row r="49" spans="1:11" ht="12.75">
      <c r="A49" s="293">
        <v>5</v>
      </c>
      <c r="B49" s="293">
        <v>10</v>
      </c>
      <c r="C49" s="294" t="s">
        <v>152</v>
      </c>
      <c r="D49" s="293">
        <v>2006</v>
      </c>
      <c r="E49" s="294" t="s">
        <v>26</v>
      </c>
      <c r="F49" s="293" t="s">
        <v>27</v>
      </c>
      <c r="G49" s="295" t="s">
        <v>153</v>
      </c>
      <c r="H49" s="296" t="s">
        <v>154</v>
      </c>
      <c r="I49" s="297" t="str">
        <f>VLOOKUP(G49,Příjmení!$A$1:$B$1000,2,FALSE)</f>
        <v>Mihalikové</v>
      </c>
      <c r="J49" s="297" t="str">
        <f>VLOOKUP(H49,Jména!$A$1:$B$1000,2,FALSE)</f>
        <v>Žanetě</v>
      </c>
      <c r="K49" s="298" t="str">
        <f>VLOOKUP(A49,Popis!$A$6:$B$15,2,FALSE)</f>
        <v>5. kategorie: roč. 2006 - sestava bez náčiní</v>
      </c>
    </row>
    <row r="50" spans="1:11" ht="12.75">
      <c r="A50" s="61">
        <v>6</v>
      </c>
      <c r="B50" s="61">
        <v>1</v>
      </c>
      <c r="C50" s="299" t="s">
        <v>155</v>
      </c>
      <c r="D50" s="61">
        <v>2005</v>
      </c>
      <c r="E50" s="60" t="s">
        <v>92</v>
      </c>
      <c r="F50" s="61" t="s">
        <v>13</v>
      </c>
      <c r="G50" s="300" t="s">
        <v>156</v>
      </c>
      <c r="H50" s="301" t="s">
        <v>157</v>
      </c>
      <c r="I50" s="302" t="str">
        <f>VLOOKUP(G50,Příjmení!$A$1:$B$1000,2,FALSE)</f>
        <v>Tiché</v>
      </c>
      <c r="J50" s="302" t="str">
        <f>VLOOKUP(H50,Jména!$A$1:$B$1000,2,FALSE)</f>
        <v>Natálii</v>
      </c>
      <c r="K50" s="303" t="str">
        <f>VLOOKUP(A50,Popis!$A$6:$B$15,2,FALSE)</f>
        <v>6. kategorie: Kadetky mladší</v>
      </c>
    </row>
    <row r="51" spans="1:11" ht="12.75">
      <c r="A51" s="61">
        <v>6</v>
      </c>
      <c r="B51" s="61">
        <v>2</v>
      </c>
      <c r="C51" s="299" t="s">
        <v>158</v>
      </c>
      <c r="D51" s="61">
        <v>2004</v>
      </c>
      <c r="E51" s="60" t="s">
        <v>17</v>
      </c>
      <c r="F51" s="61" t="s">
        <v>13</v>
      </c>
      <c r="G51" s="300" t="s">
        <v>159</v>
      </c>
      <c r="H51" s="301" t="s">
        <v>160</v>
      </c>
      <c r="I51" s="302" t="str">
        <f>VLOOKUP(G51,Příjmení!$A$1:$B$1000,2,FALSE)</f>
        <v>Kultové</v>
      </c>
      <c r="J51" s="302" t="str">
        <f>VLOOKUP(H51,Jména!$A$1:$B$1000,2,FALSE)</f>
        <v>Gabriele</v>
      </c>
      <c r="K51" s="303" t="str">
        <f>VLOOKUP(A51,Popis!$A$6:$B$15,2,FALSE)</f>
        <v>6. kategorie: Kadetky mladší</v>
      </c>
    </row>
    <row r="52" spans="1:11" ht="12.75">
      <c r="A52" s="61">
        <v>6</v>
      </c>
      <c r="B52" s="61">
        <v>3</v>
      </c>
      <c r="C52" s="299" t="s">
        <v>161</v>
      </c>
      <c r="D52" s="61">
        <v>2005</v>
      </c>
      <c r="E52" s="60" t="s">
        <v>92</v>
      </c>
      <c r="F52" s="61" t="s">
        <v>13</v>
      </c>
      <c r="G52" s="300" t="s">
        <v>162</v>
      </c>
      <c r="H52" s="301" t="s">
        <v>94</v>
      </c>
      <c r="I52" s="302" t="str">
        <f>VLOOKUP(G52,Příjmení!$A$1:$B$1000,2,FALSE)</f>
        <v>Podlahové</v>
      </c>
      <c r="J52" s="302" t="str">
        <f>VLOOKUP(H52,Jména!$A$1:$B$1000,2,FALSE)</f>
        <v>Adéle</v>
      </c>
      <c r="K52" s="303" t="str">
        <f>VLOOKUP(A52,Popis!$A$6:$B$15,2,FALSE)</f>
        <v>6. kategorie: Kadetky mladší</v>
      </c>
    </row>
    <row r="53" spans="1:11" ht="12.75">
      <c r="A53" s="61">
        <v>6</v>
      </c>
      <c r="B53" s="61">
        <v>4</v>
      </c>
      <c r="C53" s="299" t="s">
        <v>163</v>
      </c>
      <c r="D53" s="61">
        <v>2003</v>
      </c>
      <c r="E53" s="299" t="s">
        <v>135</v>
      </c>
      <c r="F53" s="61" t="s">
        <v>13</v>
      </c>
      <c r="G53" s="300" t="s">
        <v>164</v>
      </c>
      <c r="H53" s="301" t="s">
        <v>165</v>
      </c>
      <c r="I53" s="302" t="str">
        <f>VLOOKUP(G53,Příjmení!$A$1:$B$1000,2,FALSE)</f>
        <v>Vrbacké</v>
      </c>
      <c r="J53" s="302" t="str">
        <f>VLOOKUP(H53,Jména!$A$1:$B$1000,2,FALSE)</f>
        <v>Vandě</v>
      </c>
      <c r="K53" s="303" t="str">
        <f>VLOOKUP(A53,Popis!$A$6:$B$15,2,FALSE)</f>
        <v>6. kategorie: Kadetky mladší</v>
      </c>
    </row>
    <row r="54" spans="1:11" ht="12.75">
      <c r="A54" s="61">
        <v>6</v>
      </c>
      <c r="B54" s="61">
        <v>5</v>
      </c>
      <c r="C54" s="299" t="s">
        <v>166</v>
      </c>
      <c r="D54" s="61">
        <v>2004</v>
      </c>
      <c r="E54" s="60" t="s">
        <v>17</v>
      </c>
      <c r="F54" s="61" t="s">
        <v>13</v>
      </c>
      <c r="G54" s="300" t="s">
        <v>167</v>
      </c>
      <c r="H54" s="301" t="s">
        <v>168</v>
      </c>
      <c r="I54" s="302" t="str">
        <f>VLOOKUP(G54,Příjmení!$A$1:$B$1000,2,FALSE)</f>
        <v>Havlivcové</v>
      </c>
      <c r="J54" s="302" t="str">
        <f>VLOOKUP(H54,Jména!$A$1:$B$1000,2,FALSE)</f>
        <v>Lindě</v>
      </c>
      <c r="K54" s="303" t="str">
        <f>VLOOKUP(A54,Popis!$A$6:$B$15,2,FALSE)</f>
        <v>6. kategorie: Kadetky mladší</v>
      </c>
    </row>
    <row r="55" spans="1:11" ht="12.75">
      <c r="A55" s="61">
        <v>6</v>
      </c>
      <c r="B55" s="61">
        <v>6</v>
      </c>
      <c r="C55" s="299" t="s">
        <v>169</v>
      </c>
      <c r="D55" s="61">
        <v>2004</v>
      </c>
      <c r="E55" s="299" t="s">
        <v>92</v>
      </c>
      <c r="F55" s="61" t="s">
        <v>13</v>
      </c>
      <c r="G55" s="300" t="s">
        <v>170</v>
      </c>
      <c r="H55" s="301" t="s">
        <v>171</v>
      </c>
      <c r="I55" s="302" t="str">
        <f>VLOOKUP(G55,Příjmení!$A$1:$B$1000,2,FALSE)</f>
        <v>Šikové</v>
      </c>
      <c r="J55" s="302" t="str">
        <f>VLOOKUP(H55,Jména!$A$1:$B$1000,2,FALSE)</f>
        <v>Evě</v>
      </c>
      <c r="K55" s="303" t="str">
        <f>VLOOKUP(A55,Popis!$A$6:$B$15,2,FALSE)</f>
        <v>6. kategorie: Kadetky mladší</v>
      </c>
    </row>
    <row r="56" spans="1:11" ht="12.75">
      <c r="A56" s="61">
        <v>6</v>
      </c>
      <c r="B56" s="61">
        <v>7</v>
      </c>
      <c r="C56" s="299" t="s">
        <v>172</v>
      </c>
      <c r="D56" s="61">
        <v>2004</v>
      </c>
      <c r="E56" s="299" t="s">
        <v>12</v>
      </c>
      <c r="F56" s="61" t="s">
        <v>13</v>
      </c>
      <c r="G56" s="300" t="s">
        <v>173</v>
      </c>
      <c r="H56" s="301" t="s">
        <v>168</v>
      </c>
      <c r="I56" s="302" t="str">
        <f>VLOOKUP(G56,Příjmení!$A$1:$B$1000,2,FALSE)</f>
        <v>Houdové</v>
      </c>
      <c r="J56" s="302" t="str">
        <f>VLOOKUP(H56,Jména!$A$1:$B$1000,2,FALSE)</f>
        <v>Lindě</v>
      </c>
      <c r="K56" s="303" t="str">
        <f>VLOOKUP(A56,Popis!$A$6:$B$15,2,FALSE)</f>
        <v>6. kategorie: Kadetky mladší</v>
      </c>
    </row>
    <row r="57" spans="1:11" ht="12.75">
      <c r="A57" s="61">
        <v>6</v>
      </c>
      <c r="B57" s="61">
        <v>8</v>
      </c>
      <c r="C57" s="299" t="s">
        <v>174</v>
      </c>
      <c r="D57" s="61">
        <v>2005</v>
      </c>
      <c r="E57" s="60" t="s">
        <v>17</v>
      </c>
      <c r="F57" s="61" t="s">
        <v>13</v>
      </c>
      <c r="G57" s="300" t="s">
        <v>175</v>
      </c>
      <c r="H57" s="301" t="s">
        <v>31</v>
      </c>
      <c r="I57" s="302" t="str">
        <f>VLOOKUP(G57,Příjmení!$A$1:$B$1000,2,FALSE)</f>
        <v>Dillingerové</v>
      </c>
      <c r="J57" s="302" t="str">
        <f>VLOOKUP(H57,Jména!$A$1:$B$1000,2,FALSE)</f>
        <v>Sáře</v>
      </c>
      <c r="K57" s="303" t="str">
        <f>VLOOKUP(A57,Popis!$A$6:$B$15,2,FALSE)</f>
        <v>6. kategorie: Kadetky mladší</v>
      </c>
    </row>
    <row r="58" spans="1:11" ht="12.75">
      <c r="A58" s="61"/>
      <c r="B58" s="61"/>
      <c r="C58" s="299"/>
      <c r="D58" s="61"/>
      <c r="E58" s="299"/>
      <c r="F58" s="61"/>
      <c r="G58" s="300" t="s">
        <v>176</v>
      </c>
      <c r="H58" s="301" t="s">
        <v>97</v>
      </c>
      <c r="I58" s="302" t="str">
        <f>VLOOKUP(G58,Příjmení!$A$1:$B$1000,2,FALSE)</f>
        <v>Bublíkové</v>
      </c>
      <c r="J58" s="302" t="str">
        <f>VLOOKUP(H58,Jména!$A$1:$B$1000,2,FALSE)</f>
        <v>Karolíně</v>
      </c>
      <c r="K58" s="303" t="e">
        <f>VLOOKUP(A58,Popis!$A$6:$B$15,2,FALSE)</f>
        <v>#N/A</v>
      </c>
    </row>
    <row r="59" spans="1:11" ht="12.75">
      <c r="A59" s="304">
        <v>7</v>
      </c>
      <c r="B59" s="304">
        <v>1</v>
      </c>
      <c r="C59" s="305" t="s">
        <v>177</v>
      </c>
      <c r="D59" s="304">
        <v>2001</v>
      </c>
      <c r="E59" s="305" t="s">
        <v>17</v>
      </c>
      <c r="F59" s="304" t="s">
        <v>13</v>
      </c>
      <c r="G59" s="306" t="s">
        <v>178</v>
      </c>
      <c r="H59" s="307" t="s">
        <v>44</v>
      </c>
      <c r="I59" s="308" t="str">
        <f>VLOOKUP(G59,Příjmení!$A$1:$B$1000,2,FALSE)</f>
        <v>Reiserové</v>
      </c>
      <c r="J59" s="308" t="str">
        <f>VLOOKUP(H59,Jména!$A$1:$B$1000,2,FALSE)</f>
        <v>Anně</v>
      </c>
      <c r="K59" s="309" t="str">
        <f>VLOOKUP(A59,Popis!$A$6:$B$15,2,FALSE)</f>
        <v>7. kategorie: Kadetky starší</v>
      </c>
    </row>
    <row r="60" spans="1:11" ht="12.75">
      <c r="A60" s="304"/>
      <c r="B60" s="304"/>
      <c r="C60" s="305"/>
      <c r="D60" s="304"/>
      <c r="E60" s="305"/>
      <c r="F60" s="304"/>
      <c r="G60" s="306" t="s">
        <v>179</v>
      </c>
      <c r="H60" s="307" t="s">
        <v>37</v>
      </c>
      <c r="I60" s="308" t="str">
        <f>VLOOKUP(G60,Příjmení!$A$1:$B$1000,2,FALSE)</f>
        <v>Haišmanové</v>
      </c>
      <c r="J60" s="308" t="str">
        <f>VLOOKUP(H60,Jména!$A$1:$B$1000,2,FALSE)</f>
        <v>Nikole</v>
      </c>
      <c r="K60" s="309" t="e">
        <f>VLOOKUP(A60,Popis!$A$6:$B$15,2,FALSE)</f>
        <v>#N/A</v>
      </c>
    </row>
    <row r="61" spans="1:11" ht="12.75">
      <c r="A61" s="304">
        <v>7</v>
      </c>
      <c r="B61" s="304">
        <v>3</v>
      </c>
      <c r="C61" s="305" t="s">
        <v>180</v>
      </c>
      <c r="D61" s="304">
        <v>2002</v>
      </c>
      <c r="E61" s="305" t="s">
        <v>92</v>
      </c>
      <c r="F61" s="304" t="s">
        <v>13</v>
      </c>
      <c r="G61" s="306" t="s">
        <v>181</v>
      </c>
      <c r="H61" s="307" t="s">
        <v>168</v>
      </c>
      <c r="I61" s="308" t="str">
        <f>VLOOKUP(G61,Příjmení!$A$1:$B$1000,2,FALSE)</f>
        <v>Rambouskové</v>
      </c>
      <c r="J61" s="308" t="str">
        <f>VLOOKUP(H61,Jména!$A$1:$B$1000,2,FALSE)</f>
        <v>Lindě</v>
      </c>
      <c r="K61" s="309" t="str">
        <f>VLOOKUP(A61,Popis!$A$6:$B$15,2,FALSE)</f>
        <v>7. kategorie: Kadetky starší</v>
      </c>
    </row>
    <row r="62" spans="1:11" ht="12.75">
      <c r="A62" s="304">
        <v>7</v>
      </c>
      <c r="B62" s="304">
        <v>4</v>
      </c>
      <c r="C62" s="305" t="s">
        <v>182</v>
      </c>
      <c r="D62" s="304">
        <v>2000</v>
      </c>
      <c r="E62" s="305" t="s">
        <v>17</v>
      </c>
      <c r="F62" s="304" t="s">
        <v>13</v>
      </c>
      <c r="G62" s="306" t="s">
        <v>183</v>
      </c>
      <c r="H62" s="307" t="s">
        <v>84</v>
      </c>
      <c r="I62" s="308" t="str">
        <f>VLOOKUP(G62,Příjmení!$A$1:$B$1000,2,FALSE)</f>
        <v>Fabokové</v>
      </c>
      <c r="J62" s="308" t="str">
        <f>VLOOKUP(H62,Jména!$A$1:$B$1000,2,FALSE)</f>
        <v>Dominice</v>
      </c>
      <c r="K62" s="309" t="str">
        <f>VLOOKUP(A62,Popis!$A$6:$B$15,2,FALSE)</f>
        <v>7. kategorie: Kadetky starší</v>
      </c>
    </row>
    <row r="63" spans="1:11" ht="12.75">
      <c r="A63" s="304">
        <v>7</v>
      </c>
      <c r="B63" s="304">
        <v>5</v>
      </c>
      <c r="C63" s="305" t="s">
        <v>184</v>
      </c>
      <c r="D63" s="304">
        <v>2001</v>
      </c>
      <c r="E63" s="305" t="s">
        <v>17</v>
      </c>
      <c r="F63" s="304" t="s">
        <v>13</v>
      </c>
      <c r="G63" s="306" t="s">
        <v>185</v>
      </c>
      <c r="H63" s="307" t="s">
        <v>31</v>
      </c>
      <c r="I63" s="308" t="str">
        <f>VLOOKUP(G63,Příjmení!$A$1:$B$1000,2,FALSE)</f>
        <v>Benetkové</v>
      </c>
      <c r="J63" s="308" t="str">
        <f>VLOOKUP(H63,Jména!$A$1:$B$1000,2,FALSE)</f>
        <v>Sáře</v>
      </c>
      <c r="K63" s="309" t="str">
        <f>VLOOKUP(A63,Popis!$A$6:$B$15,2,FALSE)</f>
        <v>7. kategorie: Kadetky starší</v>
      </c>
    </row>
    <row r="64" spans="1:11" ht="12.75">
      <c r="A64" s="304">
        <v>7</v>
      </c>
      <c r="B64" s="304">
        <v>6</v>
      </c>
      <c r="C64" s="305" t="s">
        <v>186</v>
      </c>
      <c r="D64" s="304">
        <v>2001</v>
      </c>
      <c r="E64" s="305" t="s">
        <v>92</v>
      </c>
      <c r="F64" s="304" t="s">
        <v>13</v>
      </c>
      <c r="G64" s="306" t="s">
        <v>187</v>
      </c>
      <c r="H64" s="307" t="s">
        <v>188</v>
      </c>
      <c r="I64" s="308" t="str">
        <f>VLOOKUP(G64,Příjmení!$A$1:$B$1000,2,FALSE)</f>
        <v>Buřičové</v>
      </c>
      <c r="J64" s="308" t="str">
        <f>VLOOKUP(H64,Jména!$A$1:$B$1000,2,FALSE)</f>
        <v>Pavle</v>
      </c>
      <c r="K64" s="309" t="str">
        <f>VLOOKUP(A64,Popis!$A$6:$B$15,2,FALSE)</f>
        <v>7. kategorie: Kadetky starší</v>
      </c>
    </row>
    <row r="65" spans="1:11" ht="12.75">
      <c r="A65" s="304">
        <v>7</v>
      </c>
      <c r="B65" s="304">
        <v>7</v>
      </c>
      <c r="C65" s="305" t="s">
        <v>189</v>
      </c>
      <c r="D65" s="304">
        <v>2000</v>
      </c>
      <c r="E65" s="305" t="s">
        <v>17</v>
      </c>
      <c r="F65" s="304" t="s">
        <v>13</v>
      </c>
      <c r="G65" s="306" t="s">
        <v>116</v>
      </c>
      <c r="H65" s="307" t="s">
        <v>47</v>
      </c>
      <c r="I65" s="308" t="str">
        <f>VLOOKUP(G65,Příjmení!$A$1:$B$1000,2,FALSE)</f>
        <v>Novákové</v>
      </c>
      <c r="J65" s="308" t="str">
        <f>VLOOKUP(H65,Jména!$A$1:$B$1000,2,FALSE)</f>
        <v>Kateřině</v>
      </c>
      <c r="K65" s="309" t="str">
        <f>VLOOKUP(A65,Popis!$A$6:$B$15,2,FALSE)</f>
        <v>7. kategorie: Kadetky starší</v>
      </c>
    </row>
    <row r="66" spans="1:11" ht="12.75">
      <c r="A66" s="304">
        <v>7</v>
      </c>
      <c r="B66" s="304">
        <v>8</v>
      </c>
      <c r="C66" s="305" t="s">
        <v>190</v>
      </c>
      <c r="D66" s="304">
        <v>2000</v>
      </c>
      <c r="E66" s="305" t="s">
        <v>17</v>
      </c>
      <c r="F66" s="304" t="s">
        <v>13</v>
      </c>
      <c r="G66" s="306" t="s">
        <v>77</v>
      </c>
      <c r="H66" s="307" t="s">
        <v>150</v>
      </c>
      <c r="I66" s="308" t="str">
        <f>VLOOKUP(G66,Příjmení!$A$1:$B$1000,2,FALSE)</f>
        <v>Králové</v>
      </c>
      <c r="J66" s="308" t="str">
        <f>VLOOKUP(H66,Jména!$A$1:$B$1000,2,FALSE)</f>
        <v>Elišce</v>
      </c>
      <c r="K66" s="309" t="str">
        <f>VLOOKUP(A66,Popis!$A$6:$B$15,2,FALSE)</f>
        <v>7. kategorie: Kadetky starší</v>
      </c>
    </row>
    <row r="67" spans="1:7" ht="12.75">
      <c r="A67" s="270">
        <v>8</v>
      </c>
      <c r="B67" s="270">
        <v>1</v>
      </c>
      <c r="C67" s="370" t="s">
        <v>191</v>
      </c>
      <c r="D67" s="270"/>
      <c r="E67"/>
      <c r="F67" s="5"/>
      <c r="G67" s="41"/>
    </row>
    <row r="68" spans="1:7" ht="12.75">
      <c r="A68" s="270">
        <v>8</v>
      </c>
      <c r="B68" s="270">
        <v>2</v>
      </c>
      <c r="C68" s="370" t="s">
        <v>192</v>
      </c>
      <c r="D68" s="270"/>
      <c r="E68"/>
      <c r="F68" s="5"/>
      <c r="G68" s="41"/>
    </row>
    <row r="69" spans="1:7" ht="12.75">
      <c r="A69" s="270">
        <v>9</v>
      </c>
      <c r="B69" s="270">
        <v>1</v>
      </c>
      <c r="C69" s="370" t="s">
        <v>12</v>
      </c>
      <c r="D69" s="270"/>
      <c r="E69"/>
      <c r="F69" s="5"/>
      <c r="G69" s="41"/>
    </row>
    <row r="70" spans="1:7" ht="12.75">
      <c r="A70" s="270">
        <v>9</v>
      </c>
      <c r="B70" s="270">
        <v>2</v>
      </c>
      <c r="C70" s="268"/>
      <c r="D70" s="270"/>
      <c r="E70"/>
      <c r="F70" s="5"/>
      <c r="G70" s="41"/>
    </row>
    <row r="71" spans="1:6" ht="12.75">
      <c r="A71" s="38" t="s">
        <v>193</v>
      </c>
      <c r="B71" s="38">
        <v>1</v>
      </c>
      <c r="C71" s="39" t="s">
        <v>194</v>
      </c>
      <c r="D71" s="38">
        <v>2007</v>
      </c>
      <c r="E71" s="40" t="s">
        <v>17</v>
      </c>
      <c r="F71" s="38" t="s">
        <v>13</v>
      </c>
    </row>
    <row r="72" spans="1:6" ht="12.75">
      <c r="A72" s="38" t="s">
        <v>193</v>
      </c>
      <c r="B72" s="38">
        <v>2</v>
      </c>
      <c r="C72" s="39" t="s">
        <v>101</v>
      </c>
      <c r="D72" s="38">
        <v>2007</v>
      </c>
      <c r="E72" s="40" t="s">
        <v>42</v>
      </c>
      <c r="F72" s="38" t="s">
        <v>13</v>
      </c>
    </row>
    <row r="73" spans="1:6" ht="12.75">
      <c r="A73" s="38" t="s">
        <v>193</v>
      </c>
      <c r="B73" s="38">
        <v>3</v>
      </c>
      <c r="C73" s="39" t="s">
        <v>109</v>
      </c>
      <c r="D73" s="38">
        <v>2007</v>
      </c>
      <c r="E73" s="40" t="s">
        <v>42</v>
      </c>
      <c r="F73" s="38" t="s">
        <v>13</v>
      </c>
    </row>
    <row r="74" spans="1:6" ht="12.75">
      <c r="A74" s="38" t="s">
        <v>193</v>
      </c>
      <c r="B74" s="38">
        <v>4</v>
      </c>
      <c r="C74" s="39" t="s">
        <v>140</v>
      </c>
      <c r="D74" s="38">
        <v>2006</v>
      </c>
      <c r="E74" s="40" t="s">
        <v>42</v>
      </c>
      <c r="F74" s="38" t="s">
        <v>13</v>
      </c>
    </row>
    <row r="75" ht="12.75">
      <c r="F75" s="38" t="s">
        <v>13</v>
      </c>
    </row>
    <row r="76" spans="1:6" ht="12.75">
      <c r="A76" s="38" t="s">
        <v>193</v>
      </c>
      <c r="B76" s="38">
        <v>6</v>
      </c>
      <c r="C76" s="39" t="s">
        <v>195</v>
      </c>
      <c r="D76" s="38">
        <v>2006</v>
      </c>
      <c r="E76" s="40" t="s">
        <v>135</v>
      </c>
      <c r="F76" s="38" t="s">
        <v>13</v>
      </c>
    </row>
    <row r="77" spans="1:6" ht="12.75">
      <c r="A77" s="38" t="s">
        <v>193</v>
      </c>
      <c r="B77" s="38">
        <v>7</v>
      </c>
      <c r="C77" s="39" t="s">
        <v>152</v>
      </c>
      <c r="D77" s="38">
        <v>2006</v>
      </c>
      <c r="E77" s="40" t="s">
        <v>26</v>
      </c>
      <c r="F77" s="38" t="s">
        <v>27</v>
      </c>
    </row>
    <row r="78" spans="1:6" ht="12.75">
      <c r="A78" s="38" t="s">
        <v>193</v>
      </c>
      <c r="B78" s="38">
        <v>8</v>
      </c>
      <c r="C78" s="39" t="s">
        <v>196</v>
      </c>
      <c r="D78" s="38">
        <v>2006</v>
      </c>
      <c r="E78" s="40" t="s">
        <v>135</v>
      </c>
      <c r="F78" s="38" t="s">
        <v>13</v>
      </c>
    </row>
    <row r="79" spans="1:6" ht="12.75">
      <c r="A79" s="38" t="s">
        <v>193</v>
      </c>
      <c r="B79" s="38">
        <v>9</v>
      </c>
      <c r="C79" s="39" t="s">
        <v>137</v>
      </c>
      <c r="D79" s="38">
        <v>2006</v>
      </c>
      <c r="E79" s="40" t="s">
        <v>26</v>
      </c>
      <c r="F79" s="38" t="s">
        <v>27</v>
      </c>
    </row>
  </sheetData>
  <sheetProtection/>
  <autoFilter ref="A1:K70"/>
  <printOptions gridLines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120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Zeros="0" zoomScale="75" zoomScaleNormal="75" zoomScalePageLayoutView="0" workbookViewId="0" topLeftCell="A1">
      <selection activeCell="P9" sqref="P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hidden="1" customWidth="1"/>
    <col min="4" max="4" width="30.00390625" style="14" hidden="1" customWidth="1"/>
    <col min="5" max="5" width="5.25390625" style="14" hidden="1" customWidth="1"/>
    <col min="6" max="6" width="7.75390625" style="7" customWidth="1"/>
    <col min="7" max="10" width="5.75390625" style="7" customWidth="1"/>
    <col min="11" max="11" width="8.75390625" style="0" customWidth="1"/>
    <col min="12" max="15" width="5.75390625" style="0" customWidth="1"/>
    <col min="16" max="16" width="8.75390625" style="0" customWidth="1"/>
    <col min="17" max="17" width="6.75390625" style="0" bestFit="1" customWidth="1"/>
    <col min="18" max="18" width="12.625" style="0" bestFit="1" customWidth="1"/>
    <col min="19" max="19" width="9.375" style="0" customWidth="1"/>
    <col min="20" max="20" width="9.375" style="0" hidden="1" customWidth="1"/>
    <col min="21" max="21" width="13.75390625" style="0" customWidth="1"/>
    <col min="22" max="22" width="16.875" style="0" bestFit="1" customWidth="1"/>
  </cols>
  <sheetData>
    <row r="1" spans="1:20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3" t="s">
        <v>240</v>
      </c>
      <c r="L1" s="254" t="s">
        <v>241</v>
      </c>
      <c r="M1" s="254" t="s">
        <v>193</v>
      </c>
      <c r="N1" s="1"/>
      <c r="O1" s="1"/>
      <c r="P1" s="1"/>
      <c r="Q1" s="1"/>
      <c r="R1" s="1"/>
      <c r="S1" s="3"/>
      <c r="T1" s="3"/>
    </row>
    <row r="2" spans="1:20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88">
        <v>4</v>
      </c>
      <c r="M2" s="388">
        <v>4</v>
      </c>
      <c r="N2" s="1"/>
      <c r="O2" s="1"/>
      <c r="P2" s="1"/>
      <c r="Q2" s="1"/>
      <c r="R2" s="1"/>
      <c r="S2" s="3"/>
      <c r="T2" s="3"/>
    </row>
    <row r="3" spans="1:20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  <c r="T3" s="1"/>
    </row>
    <row r="4" spans="1:22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1"/>
      <c r="U4" s="3"/>
      <c r="V4" s="3" t="str">
        <f>Název</f>
        <v>Roztančené náčiní</v>
      </c>
    </row>
    <row r="5" spans="1:22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1"/>
      <c r="U5" s="3"/>
      <c r="V5" s="3" t="str">
        <f>Místo</f>
        <v>Milevsko</v>
      </c>
    </row>
    <row r="6" spans="1:22" ht="23.25" thickBot="1">
      <c r="A6" s="6" t="str">
        <f>_kat1</f>
        <v>1. kategorie: roč. 2010 - sestava bez náčiní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tr">
        <f>Datum</f>
        <v>14.listopadu 2015</v>
      </c>
    </row>
    <row r="7" spans="1:22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60" t="s">
        <v>242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32"/>
      <c r="U7" s="458" t="s">
        <v>243</v>
      </c>
      <c r="V7" s="458" t="s">
        <v>244</v>
      </c>
    </row>
    <row r="8" spans="1:28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61">
        <v>0</v>
      </c>
      <c r="G8" s="18" t="s">
        <v>241</v>
      </c>
      <c r="H8" s="18" t="s">
        <v>241</v>
      </c>
      <c r="I8" s="18" t="s">
        <v>245</v>
      </c>
      <c r="J8" s="18" t="s">
        <v>246</v>
      </c>
      <c r="K8" s="19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 t="s">
        <v>232</v>
      </c>
      <c r="T8" s="26" t="s">
        <v>229</v>
      </c>
      <c r="U8" s="459"/>
      <c r="V8" s="459"/>
      <c r="X8" s="46" t="s">
        <v>251</v>
      </c>
      <c r="Y8" s="46" t="s">
        <v>227</v>
      </c>
      <c r="Z8" s="46" t="s">
        <v>193</v>
      </c>
      <c r="AA8" s="46" t="s">
        <v>252</v>
      </c>
      <c r="AB8" s="46" t="s">
        <v>232</v>
      </c>
    </row>
    <row r="9" spans="1:28" ht="24.75" customHeight="1">
      <c r="A9" s="44">
        <f>Seznam!B2</f>
        <v>1</v>
      </c>
      <c r="B9" s="2" t="str">
        <f>Seznam!C2</f>
        <v>Kroufková Barbora</v>
      </c>
      <c r="C9" s="9">
        <f>Seznam!D2</f>
        <v>2010</v>
      </c>
      <c r="D9" s="45" t="str">
        <f>Seznam!E2</f>
        <v>RG Proactive Milevsko</v>
      </c>
      <c r="E9" s="45"/>
      <c r="F9" s="9"/>
      <c r="G9" s="382">
        <v>0.5</v>
      </c>
      <c r="H9" s="383">
        <v>0.5</v>
      </c>
      <c r="I9" s="384">
        <v>0.2</v>
      </c>
      <c r="J9" s="384">
        <v>1</v>
      </c>
      <c r="K9" s="34">
        <f>IF($L$2=2,TRUNC(SUM(G9:J9)/2*1000)/1000,IF($L$2=3,TRUNC(SUM(G9:J9)/3*1000)/1000,IF($L$2=4,TRUNC(MEDIAN(G9:J9)*1000)/1000,"???")))</f>
        <v>0.5</v>
      </c>
      <c r="L9" s="385">
        <v>3.9</v>
      </c>
      <c r="M9" s="386">
        <v>3.6</v>
      </c>
      <c r="N9" s="384">
        <v>3.4</v>
      </c>
      <c r="O9" s="384">
        <v>4.2</v>
      </c>
      <c r="P9" s="34">
        <f>IF($M$2=2,TRUNC(SUM(L9:M9)/2*1000)/1000,IF($M$2=3,TRUNC(SUM(L9:N9)/3*1000)/1000,IF($M$2=4,TRUNC(MEDIAN(L9:O9)*1000)/1000,"???")))</f>
        <v>3.75</v>
      </c>
      <c r="Q9" s="387"/>
      <c r="R9" s="27">
        <f>K9+P9-Q9</f>
        <v>4.25</v>
      </c>
      <c r="S9" s="35">
        <f>R9</f>
        <v>4.25</v>
      </c>
      <c r="T9" s="35" t="e">
        <f>R9+#REF!</f>
        <v>#REF!</v>
      </c>
      <c r="U9" s="25">
        <f>RANK(R9,$R$9:$R$10)</f>
        <v>1</v>
      </c>
      <c r="V9" s="36">
        <f>RANK(S9,$S$9:$S$10)</f>
        <v>1</v>
      </c>
      <c r="X9" s="47">
        <f>F9</f>
        <v>0</v>
      </c>
      <c r="Y9" s="42">
        <f>K9</f>
        <v>0.5</v>
      </c>
      <c r="Z9" s="42">
        <f aca="true" t="shared" si="0" ref="Z9:AB10">P9</f>
        <v>3.75</v>
      </c>
      <c r="AA9" s="42">
        <f t="shared" si="0"/>
        <v>0</v>
      </c>
      <c r="AB9" s="42">
        <f t="shared" si="0"/>
        <v>4.25</v>
      </c>
    </row>
    <row r="10" spans="1:28" ht="24.75" customHeight="1">
      <c r="A10" s="44"/>
      <c r="B10" s="2"/>
      <c r="C10" s="9" t="e">
        <f>Seznam!#REF!</f>
        <v>#REF!</v>
      </c>
      <c r="D10" s="45" t="e">
        <f>Seznam!#REF!</f>
        <v>#REF!</v>
      </c>
      <c r="E10" s="45"/>
      <c r="F10" s="9"/>
      <c r="G10" s="43">
        <v>0</v>
      </c>
      <c r="H10" s="15"/>
      <c r="I10" s="37">
        <f>IF($L$2&lt;3,"x",0)</f>
        <v>0</v>
      </c>
      <c r="J10" s="37">
        <f>IF($L$2&lt;4,"x",0)</f>
        <v>0</v>
      </c>
      <c r="K10" s="34">
        <f>IF($L$2=2,TRUNC(SUM(G10:J10)/2*1000)/1000,IF($L$2=3,TRUNC(SUM(G10:J10)/3*1000)/1000,IF($L$2=4,TRUNC(MEDIAN(G10:J10)*1000)/1000,"???")))</f>
        <v>0</v>
      </c>
      <c r="L10" s="17">
        <v>0</v>
      </c>
      <c r="M10" s="16"/>
      <c r="N10" s="37">
        <f>IF($M$2&lt;3,"x",0)</f>
        <v>0</v>
      </c>
      <c r="O10" s="37">
        <f>IF($M$2&lt;4,"x",0)</f>
        <v>0</v>
      </c>
      <c r="P10" s="34">
        <f>IF($M$2=2,TRUNC(SUM(L10:M10)/2*1000)/1000,IF($M$2=3,TRUNC(SUM(L10:N10)/3*1000)/1000,IF($M$2=4,TRUNC(MEDIAN(L10:O10)*1000)/1000,"???")))</f>
        <v>0</v>
      </c>
      <c r="Q10" s="21"/>
      <c r="R10" s="27">
        <f>K10+P10-Q10</f>
        <v>0</v>
      </c>
      <c r="S10" s="35">
        <f>R10</f>
        <v>0</v>
      </c>
      <c r="T10" s="35" t="e">
        <f>R10+#REF!</f>
        <v>#REF!</v>
      </c>
      <c r="U10" s="25">
        <f>RANK(R10,$R$9:$R$10)</f>
        <v>2</v>
      </c>
      <c r="V10" s="36">
        <f>RANK(S10,$S$9:$S$10)</f>
        <v>2</v>
      </c>
      <c r="X10" s="47">
        <f>F10</f>
        <v>0</v>
      </c>
      <c r="Y10" s="42">
        <f>K10</f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</row>
  </sheetData>
  <sheetProtection/>
  <mergeCells count="8">
    <mergeCell ref="V7:V8"/>
    <mergeCell ref="F7:F8"/>
    <mergeCell ref="U7:U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Zeros="0" zoomScale="75" zoomScaleNormal="75" zoomScalePageLayoutView="0" workbookViewId="0" topLeftCell="A4">
      <selection activeCell="B19" sqref="B1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customWidth="1"/>
    <col min="4" max="4" width="30.00390625" style="14" customWidth="1"/>
    <col min="5" max="5" width="5.25390625" style="14" customWidth="1"/>
    <col min="6" max="6" width="7.75390625" style="7" hidden="1" customWidth="1"/>
    <col min="7" max="10" width="5.75390625" style="7" customWidth="1"/>
    <col min="11" max="11" width="8.625" style="7" customWidth="1"/>
    <col min="12" max="14" width="5.75390625" style="7" customWidth="1"/>
    <col min="15" max="15" width="5.75390625" style="0" customWidth="1"/>
    <col min="16" max="16" width="7.875" style="0" customWidth="1"/>
    <col min="17" max="17" width="7.00390625" style="0" bestFit="1" customWidth="1"/>
    <col min="18" max="18" width="9.375" style="0" bestFit="1" customWidth="1"/>
    <col min="19" max="19" width="9.00390625" style="0" bestFit="1" customWidth="1"/>
    <col min="20" max="20" width="8.00390625" style="0" bestFit="1" customWidth="1"/>
    <col min="21" max="21" width="10.00390625" style="0" customWidth="1"/>
    <col min="22" max="23" width="5.75390625" style="0" customWidth="1"/>
    <col min="24" max="24" width="8.75390625" style="0" customWidth="1"/>
    <col min="25" max="25" width="6.75390625" style="0" bestFit="1" customWidth="1"/>
    <col min="26" max="26" width="12.625" style="0" bestFit="1" customWidth="1"/>
    <col min="27" max="27" width="9.375" style="0" customWidth="1"/>
  </cols>
  <sheetData>
    <row r="1" spans="1:19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3" t="s">
        <v>240</v>
      </c>
      <c r="L1" s="254" t="s">
        <v>241</v>
      </c>
      <c r="M1" s="254" t="s">
        <v>193</v>
      </c>
      <c r="N1" s="1"/>
      <c r="O1" s="1"/>
      <c r="P1" s="1"/>
      <c r="Q1" s="1"/>
      <c r="R1" s="1"/>
      <c r="S1" s="3"/>
    </row>
    <row r="2" spans="1:19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88">
        <v>4</v>
      </c>
      <c r="M2" s="388">
        <v>4</v>
      </c>
      <c r="N2" s="1"/>
      <c r="O2" s="1"/>
      <c r="P2" s="1"/>
      <c r="Q2" s="1"/>
      <c r="R2" s="1"/>
      <c r="S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_kat2</f>
        <v>2. kategorie: roč. 2009 - sestava bez náčiní</v>
      </c>
      <c r="B6" s="1"/>
      <c r="C6" s="4"/>
      <c r="D6" s="8"/>
      <c r="E6" s="8"/>
      <c r="F6" s="4"/>
      <c r="G6" s="4"/>
      <c r="H6" s="4"/>
      <c r="I6" s="4"/>
      <c r="J6" s="4"/>
      <c r="K6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70" t="s">
        <v>242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243</v>
      </c>
      <c r="U7" s="468" t="s">
        <v>244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71"/>
      <c r="G8" s="18" t="s">
        <v>241</v>
      </c>
      <c r="H8" s="18" t="s">
        <v>241</v>
      </c>
      <c r="I8" s="18" t="s">
        <v>245</v>
      </c>
      <c r="J8" s="18" t="s">
        <v>246</v>
      </c>
      <c r="K8" s="19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 t="s">
        <v>232</v>
      </c>
      <c r="T8" s="469"/>
      <c r="U8" s="469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Seznam!B3</f>
        <v>1</v>
      </c>
      <c r="B9" s="2" t="str">
        <f>Seznam!C3</f>
        <v>Havlicová Gréta</v>
      </c>
      <c r="C9" s="9">
        <f>Seznam!D3</f>
        <v>2009</v>
      </c>
      <c r="D9" s="45" t="str">
        <f>Seznam!E3</f>
        <v>Slavia SK Rapid Plzeň</v>
      </c>
      <c r="E9" s="45" t="str">
        <f>Seznam!F3</f>
        <v>CZE</v>
      </c>
      <c r="F9" s="9"/>
      <c r="G9" s="382">
        <v>0.6</v>
      </c>
      <c r="H9" s="383">
        <v>1.2</v>
      </c>
      <c r="I9" s="384">
        <v>0.6</v>
      </c>
      <c r="J9" s="384">
        <v>0.9</v>
      </c>
      <c r="K9" s="34">
        <f>IF($L$2=2,TRUNC(SUM(G9:J9)/2*1000)/1000,IF($L$2=3,TRUNC(SUM(G9:J9)/3*1000)/1000,IF($L$2=4,TRUNC(MEDIAN(G9:J9)*1000)/1000,"???")))</f>
        <v>0.75</v>
      </c>
      <c r="L9" s="385">
        <v>4.3</v>
      </c>
      <c r="M9" s="386">
        <v>4</v>
      </c>
      <c r="N9" s="384">
        <v>4.8</v>
      </c>
      <c r="O9" s="384">
        <v>4.5</v>
      </c>
      <c r="P9" s="34">
        <f>IF($M$2=2,TRUNC(SUM(L9:M9)/2*1000)/1000,IF($M$2=3,TRUNC(SUM(L9:N9)/3*1000)/1000,IF($M$2=4,TRUNC(MEDIAN(L9:O9)*1000)/1000,"???")))</f>
        <v>4.4</v>
      </c>
      <c r="Q9" s="387"/>
      <c r="R9" s="27">
        <f>K9+P9-Q9</f>
        <v>5.15</v>
      </c>
      <c r="S9" s="35">
        <f>R9</f>
        <v>5.15</v>
      </c>
      <c r="T9" s="25">
        <f>RANK(R9,$R$9:$R$19)</f>
        <v>5</v>
      </c>
      <c r="U9" s="36">
        <f>RANK(S9,$S$9:$S$19)</f>
        <v>5</v>
      </c>
      <c r="W9" s="47">
        <f>F9</f>
        <v>0</v>
      </c>
      <c r="X9" s="42">
        <f>K9</f>
        <v>0.75</v>
      </c>
      <c r="Y9" s="42">
        <f aca="true" t="shared" si="0" ref="Y9:AA10">P9</f>
        <v>4.4</v>
      </c>
      <c r="Z9" s="42">
        <f t="shared" si="0"/>
        <v>0</v>
      </c>
      <c r="AA9" s="42">
        <f t="shared" si="0"/>
        <v>5.15</v>
      </c>
    </row>
    <row r="10" spans="1:27" ht="24.75" customHeight="1">
      <c r="A10" s="44">
        <f>Seznam!B4</f>
        <v>2</v>
      </c>
      <c r="B10" s="2" t="str">
        <f>Seznam!C4</f>
        <v>Jouldybina Emiliya</v>
      </c>
      <c r="C10" s="9">
        <f>Seznam!D4</f>
        <v>2009</v>
      </c>
      <c r="D10" s="45" t="str">
        <f>Seznam!E4</f>
        <v>SVNA - Hamburg</v>
      </c>
      <c r="E10" s="45" t="str">
        <f>Seznam!F4</f>
        <v>GER</v>
      </c>
      <c r="F10" s="9"/>
      <c r="G10" s="382">
        <v>0.9</v>
      </c>
      <c r="H10" s="383">
        <v>0.5</v>
      </c>
      <c r="I10" s="384">
        <v>0.2</v>
      </c>
      <c r="J10" s="384">
        <v>1</v>
      </c>
      <c r="K10" s="34">
        <f aca="true" t="shared" si="1" ref="K10:K19">IF($L$2=2,TRUNC(SUM(G10:J10)/2*1000)/1000,IF($L$2=3,TRUNC(SUM(G10:J10)/3*1000)/1000,IF($L$2=4,TRUNC(MEDIAN(G10:J10)*1000)/1000,"???")))</f>
        <v>0.7</v>
      </c>
      <c r="L10" s="385">
        <v>4.1</v>
      </c>
      <c r="M10" s="386">
        <v>4.4</v>
      </c>
      <c r="N10" s="384">
        <v>4</v>
      </c>
      <c r="O10" s="384">
        <v>4</v>
      </c>
      <c r="P10" s="34">
        <f aca="true" t="shared" si="2" ref="P10:P19">IF($M$2=2,TRUNC(SUM(L10:M10)/2*1000)/1000,IF($M$2=3,TRUNC(SUM(L10:N10)/3*1000)/1000,IF($M$2=4,TRUNC(MEDIAN(L10:O10)*1000)/1000,"???")))</f>
        <v>4.05</v>
      </c>
      <c r="Q10" s="387"/>
      <c r="R10" s="27">
        <f>K10+P10-Q10</f>
        <v>4.75</v>
      </c>
      <c r="S10" s="35">
        <f aca="true" t="shared" si="3" ref="S10:S19">R10</f>
        <v>4.75</v>
      </c>
      <c r="T10" s="25">
        <f>RANK(R10,$R$9:$R$19)</f>
        <v>7</v>
      </c>
      <c r="U10" s="36">
        <f>RANK(S10,$S$9:$S$19)</f>
        <v>7</v>
      </c>
      <c r="W10" s="47">
        <f>F10</f>
        <v>0</v>
      </c>
      <c r="X10" s="42">
        <f>K10</f>
        <v>0.7</v>
      </c>
      <c r="Y10" s="42">
        <f t="shared" si="0"/>
        <v>4.05</v>
      </c>
      <c r="Z10" s="42">
        <f t="shared" si="0"/>
        <v>0</v>
      </c>
      <c r="AA10" s="42">
        <f t="shared" si="0"/>
        <v>4.75</v>
      </c>
    </row>
    <row r="11" spans="1:27" ht="24.75" customHeight="1">
      <c r="A11" s="44">
        <f>Seznam!B5</f>
        <v>3</v>
      </c>
      <c r="B11" s="2" t="str">
        <f>Seznam!C5</f>
        <v>Charina Tatiana</v>
      </c>
      <c r="C11" s="9">
        <f>Seznam!D5</f>
        <v>2009</v>
      </c>
      <c r="D11" s="45" t="str">
        <f>Seznam!E5</f>
        <v>KMG ARGO Prievidza</v>
      </c>
      <c r="E11" s="45" t="str">
        <f>Seznam!F5</f>
        <v>SVK</v>
      </c>
      <c r="F11" s="9"/>
      <c r="G11" s="382">
        <v>0.6</v>
      </c>
      <c r="H11" s="383">
        <v>0.5</v>
      </c>
      <c r="I11" s="384">
        <v>0.3</v>
      </c>
      <c r="J11" s="384">
        <v>0.8</v>
      </c>
      <c r="K11" s="34">
        <f t="shared" si="1"/>
        <v>0.55</v>
      </c>
      <c r="L11" s="385">
        <v>4.5</v>
      </c>
      <c r="M11" s="386">
        <v>4.5</v>
      </c>
      <c r="N11" s="384">
        <v>4</v>
      </c>
      <c r="O11" s="384">
        <v>3.8</v>
      </c>
      <c r="P11" s="34">
        <f t="shared" si="2"/>
        <v>4.25</v>
      </c>
      <c r="Q11" s="387"/>
      <c r="R11" s="27">
        <f aca="true" t="shared" si="4" ref="R11:R17">K11+P11-Q11</f>
        <v>4.8</v>
      </c>
      <c r="S11" s="35">
        <f t="shared" si="3"/>
        <v>4.8</v>
      </c>
      <c r="T11" s="25">
        <f aca="true" t="shared" si="5" ref="T11:T17">RANK(R11,$R$9:$R$19)</f>
        <v>6</v>
      </c>
      <c r="U11" s="36">
        <f aca="true" t="shared" si="6" ref="U11:U17">RANK(S11,$S$9:$S$19)</f>
        <v>6</v>
      </c>
      <c r="W11" s="47">
        <f aca="true" t="shared" si="7" ref="W11:W17">F11</f>
        <v>0</v>
      </c>
      <c r="X11" s="42">
        <f aca="true" t="shared" si="8" ref="X11:X17">K11</f>
        <v>0.55</v>
      </c>
      <c r="Y11" s="42">
        <f aca="true" t="shared" si="9" ref="Y11:Y17">P11</f>
        <v>4.25</v>
      </c>
      <c r="Z11" s="42">
        <f aca="true" t="shared" si="10" ref="Z11:Z17">Q11</f>
        <v>0</v>
      </c>
      <c r="AA11" s="42">
        <f aca="true" t="shared" si="11" ref="AA11:AA17">R11</f>
        <v>4.8</v>
      </c>
    </row>
    <row r="12" spans="1:27" ht="24.75" customHeight="1">
      <c r="A12" s="44">
        <f>Seznam!B6</f>
        <v>0</v>
      </c>
      <c r="B12" s="2">
        <f>Seznam!C6</f>
        <v>0</v>
      </c>
      <c r="C12" s="9">
        <f>Seznam!D6</f>
        <v>0</v>
      </c>
      <c r="D12" s="45">
        <f>Seznam!E6</f>
        <v>0</v>
      </c>
      <c r="E12" s="45">
        <f>Seznam!F6</f>
        <v>0</v>
      </c>
      <c r="F12" s="9"/>
      <c r="G12" s="382">
        <v>0</v>
      </c>
      <c r="H12" s="383"/>
      <c r="I12" s="384">
        <f>IF($L$2&lt;3,"x",0)</f>
        <v>0</v>
      </c>
      <c r="J12" s="384">
        <f>IF($L$2&lt;4,"x",0)</f>
        <v>0</v>
      </c>
      <c r="K12" s="34">
        <f t="shared" si="1"/>
        <v>0</v>
      </c>
      <c r="L12" s="385">
        <v>0</v>
      </c>
      <c r="M12" s="386"/>
      <c r="N12" s="384">
        <f>IF($M$2&lt;3,"x",0)</f>
        <v>0</v>
      </c>
      <c r="O12" s="384">
        <f>IF($M$2&lt;4,"x",0)</f>
        <v>0</v>
      </c>
      <c r="P12" s="34">
        <f t="shared" si="2"/>
        <v>0</v>
      </c>
      <c r="Q12" s="387"/>
      <c r="R12" s="27">
        <f t="shared" si="4"/>
        <v>0</v>
      </c>
      <c r="S12" s="35">
        <f t="shared" si="3"/>
        <v>0</v>
      </c>
      <c r="T12" s="25">
        <f t="shared" si="5"/>
        <v>10</v>
      </c>
      <c r="U12" s="36">
        <f t="shared" si="6"/>
        <v>10</v>
      </c>
      <c r="W12" s="47">
        <f t="shared" si="7"/>
        <v>0</v>
      </c>
      <c r="X12" s="42">
        <f t="shared" si="8"/>
        <v>0</v>
      </c>
      <c r="Y12" s="42">
        <f t="shared" si="9"/>
        <v>0</v>
      </c>
      <c r="Z12" s="42">
        <f t="shared" si="10"/>
        <v>0</v>
      </c>
      <c r="AA12" s="42">
        <f t="shared" si="11"/>
        <v>0</v>
      </c>
    </row>
    <row r="13" spans="1:27" ht="24.75" customHeight="1">
      <c r="A13" s="44">
        <f>Seznam!B7</f>
        <v>5</v>
      </c>
      <c r="B13" s="2" t="str">
        <f>Seznam!C7</f>
        <v>Kučerová Ema</v>
      </c>
      <c r="C13" s="9">
        <f>Seznam!D7</f>
        <v>2009</v>
      </c>
      <c r="D13" s="45" t="str">
        <f>Seznam!E7</f>
        <v>RG Proactive Milevsko</v>
      </c>
      <c r="E13" s="45" t="str">
        <f>Seznam!F7</f>
        <v>CZE</v>
      </c>
      <c r="F13" s="9"/>
      <c r="G13" s="382">
        <v>0.4</v>
      </c>
      <c r="H13" s="383">
        <v>0.8</v>
      </c>
      <c r="I13" s="384">
        <v>0.1</v>
      </c>
      <c r="J13" s="384">
        <v>0.6</v>
      </c>
      <c r="K13" s="34">
        <f t="shared" si="1"/>
        <v>0.5</v>
      </c>
      <c r="L13" s="385">
        <v>3.8</v>
      </c>
      <c r="M13" s="386">
        <v>3</v>
      </c>
      <c r="N13" s="384">
        <v>3.4</v>
      </c>
      <c r="O13" s="384">
        <v>3</v>
      </c>
      <c r="P13" s="34">
        <f t="shared" si="2"/>
        <v>3.2</v>
      </c>
      <c r="Q13" s="387"/>
      <c r="R13" s="27">
        <f t="shared" si="4"/>
        <v>3.7</v>
      </c>
      <c r="S13" s="35">
        <f t="shared" si="3"/>
        <v>3.7</v>
      </c>
      <c r="T13" s="25">
        <f t="shared" si="5"/>
        <v>9</v>
      </c>
      <c r="U13" s="36">
        <f t="shared" si="6"/>
        <v>9</v>
      </c>
      <c r="W13" s="47">
        <f t="shared" si="7"/>
        <v>0</v>
      </c>
      <c r="X13" s="42">
        <f t="shared" si="8"/>
        <v>0.5</v>
      </c>
      <c r="Y13" s="42">
        <f t="shared" si="9"/>
        <v>3.2</v>
      </c>
      <c r="Z13" s="42">
        <f t="shared" si="10"/>
        <v>0</v>
      </c>
      <c r="AA13" s="42">
        <f t="shared" si="11"/>
        <v>3.7</v>
      </c>
    </row>
    <row r="14" spans="1:27" ht="24.75" customHeight="1">
      <c r="A14" s="44">
        <f>Seznam!B8</f>
        <v>6</v>
      </c>
      <c r="B14" s="2" t="str">
        <f>Seznam!C8</f>
        <v>Ješíková Nikola</v>
      </c>
      <c r="C14" s="9">
        <f>Seznam!D8</f>
        <v>2009</v>
      </c>
      <c r="D14" s="45" t="str">
        <f>Seznam!E8</f>
        <v>KMG ARGO Prievidza</v>
      </c>
      <c r="E14" s="45" t="str">
        <f>Seznam!F8</f>
        <v>SVK</v>
      </c>
      <c r="F14" s="9"/>
      <c r="G14" s="382">
        <v>1.4</v>
      </c>
      <c r="H14" s="383">
        <v>1.1</v>
      </c>
      <c r="I14" s="384">
        <v>0.9</v>
      </c>
      <c r="J14" s="384">
        <v>1.1</v>
      </c>
      <c r="K14" s="34">
        <f t="shared" si="1"/>
        <v>1.1</v>
      </c>
      <c r="L14" s="385">
        <v>5.5</v>
      </c>
      <c r="M14" s="386">
        <v>4.5</v>
      </c>
      <c r="N14" s="384">
        <v>4.2</v>
      </c>
      <c r="O14" s="384">
        <v>4.5</v>
      </c>
      <c r="P14" s="34">
        <f t="shared" si="2"/>
        <v>4.5</v>
      </c>
      <c r="Q14" s="387"/>
      <c r="R14" s="27">
        <f t="shared" si="4"/>
        <v>5.6</v>
      </c>
      <c r="S14" s="35">
        <f t="shared" si="3"/>
        <v>5.6</v>
      </c>
      <c r="T14" s="25">
        <f t="shared" si="5"/>
        <v>3</v>
      </c>
      <c r="U14" s="36">
        <f t="shared" si="6"/>
        <v>3</v>
      </c>
      <c r="W14" s="47">
        <f t="shared" si="7"/>
        <v>0</v>
      </c>
      <c r="X14" s="42">
        <f t="shared" si="8"/>
        <v>1.1</v>
      </c>
      <c r="Y14" s="42">
        <f t="shared" si="9"/>
        <v>4.5</v>
      </c>
      <c r="Z14" s="42">
        <f t="shared" si="10"/>
        <v>0</v>
      </c>
      <c r="AA14" s="42">
        <f t="shared" si="11"/>
        <v>5.6</v>
      </c>
    </row>
    <row r="15" spans="1:27" ht="24.75" customHeight="1">
      <c r="A15" s="44">
        <f>Seznam!B9</f>
        <v>7</v>
      </c>
      <c r="B15" s="2" t="str">
        <f>Seznam!C9</f>
        <v>Uxová Laura Nela</v>
      </c>
      <c r="C15" s="9">
        <f>Seznam!D9</f>
        <v>2009</v>
      </c>
      <c r="D15" s="45" t="str">
        <f>Seznam!E9</f>
        <v>Slavia SK Rapid Plzeň</v>
      </c>
      <c r="E15" s="45" t="str">
        <f>Seznam!F9</f>
        <v>CZE</v>
      </c>
      <c r="F15" s="9"/>
      <c r="G15" s="382">
        <v>0.2</v>
      </c>
      <c r="H15" s="383">
        <v>0.6</v>
      </c>
      <c r="I15" s="384">
        <v>0.3</v>
      </c>
      <c r="J15" s="384">
        <v>0.8</v>
      </c>
      <c r="K15" s="34">
        <f t="shared" si="1"/>
        <v>0.45</v>
      </c>
      <c r="L15" s="385">
        <v>4.5</v>
      </c>
      <c r="M15" s="386">
        <v>4</v>
      </c>
      <c r="N15" s="384">
        <v>3.3</v>
      </c>
      <c r="O15" s="384">
        <v>3.4</v>
      </c>
      <c r="P15" s="34">
        <f t="shared" si="2"/>
        <v>3.7</v>
      </c>
      <c r="Q15" s="387"/>
      <c r="R15" s="27">
        <f t="shared" si="4"/>
        <v>4.15</v>
      </c>
      <c r="S15" s="35">
        <f t="shared" si="3"/>
        <v>4.15</v>
      </c>
      <c r="T15" s="25">
        <f t="shared" si="5"/>
        <v>8</v>
      </c>
      <c r="U15" s="36">
        <f t="shared" si="6"/>
        <v>8</v>
      </c>
      <c r="W15" s="47">
        <f t="shared" si="7"/>
        <v>0</v>
      </c>
      <c r="X15" s="42">
        <f t="shared" si="8"/>
        <v>0.45</v>
      </c>
      <c r="Y15" s="42">
        <f t="shared" si="9"/>
        <v>3.7</v>
      </c>
      <c r="Z15" s="42">
        <f t="shared" si="10"/>
        <v>0</v>
      </c>
      <c r="AA15" s="42">
        <f t="shared" si="11"/>
        <v>4.15</v>
      </c>
    </row>
    <row r="16" spans="1:27" ht="24.75" customHeight="1">
      <c r="A16" s="44">
        <f>Seznam!B10</f>
        <v>8</v>
      </c>
      <c r="B16" s="2" t="str">
        <f>Seznam!C10</f>
        <v>Kofroňová Anna</v>
      </c>
      <c r="C16" s="9">
        <f>Seznam!D10</f>
        <v>2009</v>
      </c>
      <c r="D16" s="45" t="str">
        <f>Seznam!E10</f>
        <v>La Pirouette - Jeseník</v>
      </c>
      <c r="E16" s="45" t="str">
        <f>Seznam!F10</f>
        <v>CZE</v>
      </c>
      <c r="F16" s="9"/>
      <c r="G16" s="382">
        <v>1.9</v>
      </c>
      <c r="H16" s="383">
        <v>2</v>
      </c>
      <c r="I16" s="384">
        <v>0.9</v>
      </c>
      <c r="J16" s="384">
        <v>1.3</v>
      </c>
      <c r="K16" s="34">
        <f t="shared" si="1"/>
        <v>1.6</v>
      </c>
      <c r="L16" s="385">
        <v>5.1</v>
      </c>
      <c r="M16" s="386">
        <v>5</v>
      </c>
      <c r="N16" s="384">
        <v>5.9</v>
      </c>
      <c r="O16" s="384">
        <v>5.5</v>
      </c>
      <c r="P16" s="34">
        <f t="shared" si="2"/>
        <v>5.3</v>
      </c>
      <c r="Q16" s="387"/>
      <c r="R16" s="27">
        <f t="shared" si="4"/>
        <v>6.9</v>
      </c>
      <c r="S16" s="35">
        <f t="shared" si="3"/>
        <v>6.9</v>
      </c>
      <c r="T16" s="25">
        <f t="shared" si="5"/>
        <v>2</v>
      </c>
      <c r="U16" s="36">
        <f t="shared" si="6"/>
        <v>2</v>
      </c>
      <c r="W16" s="47">
        <f t="shared" si="7"/>
        <v>0</v>
      </c>
      <c r="X16" s="42">
        <f t="shared" si="8"/>
        <v>1.6</v>
      </c>
      <c r="Y16" s="42">
        <f t="shared" si="9"/>
        <v>5.3</v>
      </c>
      <c r="Z16" s="42">
        <f t="shared" si="10"/>
        <v>0</v>
      </c>
      <c r="AA16" s="42">
        <f t="shared" si="11"/>
        <v>6.9</v>
      </c>
    </row>
    <row r="17" spans="1:27" ht="24.75" customHeight="1">
      <c r="A17" s="44">
        <f>Seznam!B11</f>
        <v>9</v>
      </c>
      <c r="B17" s="2" t="str">
        <f>Seznam!C11</f>
        <v>Bendová Kateřina</v>
      </c>
      <c r="C17" s="9">
        <f>Seznam!D11</f>
        <v>2009</v>
      </c>
      <c r="D17" s="45" t="str">
        <f>Seznam!E11</f>
        <v>RG Proactive Milevsko</v>
      </c>
      <c r="E17" s="45" t="str">
        <f>Seznam!F11</f>
        <v>CZE</v>
      </c>
      <c r="F17" s="9"/>
      <c r="G17" s="382">
        <v>0.9</v>
      </c>
      <c r="H17" s="383">
        <v>0.8</v>
      </c>
      <c r="I17" s="384">
        <v>0.1</v>
      </c>
      <c r="J17" s="384">
        <v>0.8</v>
      </c>
      <c r="K17" s="34">
        <f t="shared" si="1"/>
        <v>0.8</v>
      </c>
      <c r="L17" s="385">
        <v>4.4</v>
      </c>
      <c r="M17" s="386">
        <v>4.8</v>
      </c>
      <c r="N17" s="384">
        <v>3.9</v>
      </c>
      <c r="O17" s="384">
        <v>4.5</v>
      </c>
      <c r="P17" s="34">
        <f t="shared" si="2"/>
        <v>4.45</v>
      </c>
      <c r="Q17" s="387"/>
      <c r="R17" s="27">
        <f t="shared" si="4"/>
        <v>5.25</v>
      </c>
      <c r="S17" s="35">
        <f t="shared" si="3"/>
        <v>5.25</v>
      </c>
      <c r="T17" s="25">
        <f t="shared" si="5"/>
        <v>4</v>
      </c>
      <c r="U17" s="36">
        <f t="shared" si="6"/>
        <v>4</v>
      </c>
      <c r="W17" s="47">
        <f t="shared" si="7"/>
        <v>0</v>
      </c>
      <c r="X17" s="42">
        <f t="shared" si="8"/>
        <v>0.8</v>
      </c>
      <c r="Y17" s="42">
        <f t="shared" si="9"/>
        <v>4.45</v>
      </c>
      <c r="Z17" s="42">
        <f t="shared" si="10"/>
        <v>0</v>
      </c>
      <c r="AA17" s="42">
        <f t="shared" si="11"/>
        <v>5.25</v>
      </c>
    </row>
    <row r="18" spans="1:27" ht="24.75" customHeight="1">
      <c r="A18" s="44">
        <f>Seznam!B12</f>
        <v>10</v>
      </c>
      <c r="B18" s="2" t="str">
        <f>Seznam!C12</f>
        <v>Diefenbach Emely</v>
      </c>
      <c r="C18" s="9">
        <f>Seznam!D12</f>
        <v>2009</v>
      </c>
      <c r="D18" s="45" t="str">
        <f>Seznam!E12</f>
        <v>SVNA - Hamburg</v>
      </c>
      <c r="E18" s="45" t="str">
        <f>Seznam!F12</f>
        <v>GER</v>
      </c>
      <c r="F18" s="9"/>
      <c r="G18" s="382">
        <v>1.7</v>
      </c>
      <c r="H18" s="383">
        <v>1.7</v>
      </c>
      <c r="I18" s="384">
        <v>2.1</v>
      </c>
      <c r="J18" s="384">
        <v>1</v>
      </c>
      <c r="K18" s="34">
        <f t="shared" si="1"/>
        <v>1.7</v>
      </c>
      <c r="L18" s="385">
        <v>6.2</v>
      </c>
      <c r="M18" s="386">
        <v>6.2</v>
      </c>
      <c r="N18" s="384">
        <v>5.2</v>
      </c>
      <c r="O18" s="384">
        <v>6</v>
      </c>
      <c r="P18" s="34">
        <f t="shared" si="2"/>
        <v>6.1</v>
      </c>
      <c r="Q18" s="387"/>
      <c r="R18" s="27">
        <f>K18+P18-Q18</f>
        <v>7.8</v>
      </c>
      <c r="S18" s="35">
        <f t="shared" si="3"/>
        <v>7.8</v>
      </c>
      <c r="T18" s="25">
        <f>RANK(R18,$R$9:$R$19)</f>
        <v>1</v>
      </c>
      <c r="U18" s="36">
        <f>RANK(S18,$S$9:$S$19)</f>
        <v>1</v>
      </c>
      <c r="W18" s="47">
        <f>F18</f>
        <v>0</v>
      </c>
      <c r="X18" s="42">
        <f>K18</f>
        <v>1.7</v>
      </c>
      <c r="Y18" s="42">
        <f aca="true" t="shared" si="12" ref="Y18:AA19">P18</f>
        <v>6.1</v>
      </c>
      <c r="Z18" s="42">
        <f t="shared" si="12"/>
        <v>0</v>
      </c>
      <c r="AA18" s="42">
        <f t="shared" si="12"/>
        <v>7.8</v>
      </c>
    </row>
    <row r="19" spans="1:27" ht="24.75" customHeight="1">
      <c r="A19" s="44"/>
      <c r="B19" s="2"/>
      <c r="C19" s="9"/>
      <c r="D19" s="45"/>
      <c r="E19" s="45"/>
      <c r="F19" s="9"/>
      <c r="G19" s="43">
        <v>0</v>
      </c>
      <c r="H19" s="15"/>
      <c r="I19" s="37">
        <f>IF($L$2&lt;3,"x",0)</f>
        <v>0</v>
      </c>
      <c r="J19" s="37">
        <f>IF($L$2&lt;4,"x",0)</f>
        <v>0</v>
      </c>
      <c r="K19" s="34">
        <f t="shared" si="1"/>
        <v>0</v>
      </c>
      <c r="L19" s="17">
        <v>0</v>
      </c>
      <c r="M19" s="16"/>
      <c r="N19" s="37">
        <f>IF($M$2&lt;3,"x",0)</f>
        <v>0</v>
      </c>
      <c r="O19" s="37">
        <f>IF($M$2&lt;4,"x",0)</f>
        <v>0</v>
      </c>
      <c r="P19" s="34">
        <f t="shared" si="2"/>
        <v>0</v>
      </c>
      <c r="Q19" s="21"/>
      <c r="R19" s="27">
        <f>K19+P19-Q19</f>
        <v>0</v>
      </c>
      <c r="S19" s="35">
        <f t="shared" si="3"/>
        <v>0</v>
      </c>
      <c r="T19" s="25">
        <f>RANK(R19,$R$9:$R$19)</f>
        <v>10</v>
      </c>
      <c r="U19" s="36">
        <f>RANK(S19,$S$9:$S$19)</f>
        <v>10</v>
      </c>
      <c r="W19" s="47">
        <f>F19</f>
        <v>0</v>
      </c>
      <c r="X19" s="42">
        <f>K19</f>
        <v>0</v>
      </c>
      <c r="Y19" s="42">
        <f t="shared" si="12"/>
        <v>0</v>
      </c>
      <c r="Z19" s="42">
        <f t="shared" si="12"/>
        <v>0</v>
      </c>
      <c r="AA19" s="42">
        <f t="shared" si="12"/>
        <v>0</v>
      </c>
    </row>
  </sheetData>
  <sheetProtection/>
  <mergeCells count="8">
    <mergeCell ref="T7:T8"/>
    <mergeCell ref="U7:U8"/>
    <mergeCell ref="F7:F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Zeros="0" zoomScale="75" zoomScaleNormal="75" zoomScalePageLayoutView="0" workbookViewId="0" topLeftCell="A7">
      <selection activeCell="U25" sqref="U25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customWidth="1"/>
    <col min="4" max="4" width="30.00390625" style="14" customWidth="1"/>
    <col min="5" max="5" width="5.25390625" style="14" customWidth="1"/>
    <col min="6" max="6" width="7.75390625" style="7" customWidth="1"/>
    <col min="7" max="10" width="5.75390625" style="7" customWidth="1"/>
    <col min="11" max="11" width="7.125" style="7" bestFit="1" customWidth="1"/>
    <col min="12" max="14" width="5.75390625" style="7" customWidth="1"/>
    <col min="15" max="15" width="5.75390625" style="0" customWidth="1"/>
    <col min="16" max="16" width="7.25390625" style="0" customWidth="1"/>
    <col min="17" max="17" width="7.00390625" style="0" bestFit="1" customWidth="1"/>
    <col min="18" max="18" width="9.375" style="0" bestFit="1" customWidth="1"/>
    <col min="19" max="19" width="9.00390625" style="0" bestFit="1" customWidth="1"/>
    <col min="20" max="20" width="8.00390625" style="0" bestFit="1" customWidth="1"/>
    <col min="21" max="21" width="10.00390625" style="0" customWidth="1"/>
    <col min="22" max="23" width="5.75390625" style="0" customWidth="1"/>
    <col min="24" max="24" width="8.75390625" style="0" customWidth="1"/>
    <col min="25" max="25" width="6.75390625" style="0" bestFit="1" customWidth="1"/>
    <col min="26" max="26" width="12.625" style="0" bestFit="1" customWidth="1"/>
    <col min="27" max="27" width="9.375" style="0" customWidth="1"/>
  </cols>
  <sheetData>
    <row r="1" spans="1:19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3" t="s">
        <v>240</v>
      </c>
      <c r="L1" s="254" t="s">
        <v>241</v>
      </c>
      <c r="M1" s="254" t="s">
        <v>193</v>
      </c>
      <c r="N1" s="1"/>
      <c r="O1" s="1"/>
      <c r="P1" s="1"/>
      <c r="Q1" s="1"/>
      <c r="R1" s="1"/>
      <c r="S1" s="3"/>
    </row>
    <row r="2" spans="1:19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88">
        <v>4</v>
      </c>
      <c r="M2" s="388">
        <v>4</v>
      </c>
      <c r="N2" s="1"/>
      <c r="O2" s="1"/>
      <c r="P2" s="1"/>
      <c r="Q2" s="1"/>
      <c r="R2" s="1"/>
      <c r="S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_kat3</f>
        <v>3. kategorie: roč. 2008 - sestava bez náčiní</v>
      </c>
      <c r="B6" s="1"/>
      <c r="C6" s="4"/>
      <c r="D6" s="8"/>
      <c r="E6" s="8"/>
      <c r="F6" s="4"/>
      <c r="G6" s="4"/>
      <c r="H6" s="4"/>
      <c r="I6" s="4"/>
      <c r="J6" s="4"/>
      <c r="K6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70" t="s">
        <v>242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243</v>
      </c>
      <c r="U7" s="468" t="s">
        <v>244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71"/>
      <c r="G8" s="18" t="s">
        <v>241</v>
      </c>
      <c r="H8" s="18" t="s">
        <v>241</v>
      </c>
      <c r="I8" s="18" t="s">
        <v>245</v>
      </c>
      <c r="J8" s="18" t="s">
        <v>246</v>
      </c>
      <c r="K8" s="19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 t="s">
        <v>232</v>
      </c>
      <c r="T8" s="469"/>
      <c r="U8" s="469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Seznam!B13</f>
        <v>1</v>
      </c>
      <c r="B9" s="2" t="str">
        <f>Seznam!C13</f>
        <v>Schokin Diana</v>
      </c>
      <c r="C9" s="9">
        <f>Seznam!D13</f>
        <v>2008</v>
      </c>
      <c r="D9" s="45" t="str">
        <f>Seznam!E13</f>
        <v>SVNA - Hamburg</v>
      </c>
      <c r="E9" s="45" t="str">
        <f>Seznam!F13</f>
        <v>GER</v>
      </c>
      <c r="F9" s="9" t="str">
        <f>IF($G$7="sestava bez náčiní","bez"," ")</f>
        <v>bez</v>
      </c>
      <c r="G9" s="382">
        <v>2.3</v>
      </c>
      <c r="H9" s="383">
        <v>1.2</v>
      </c>
      <c r="I9" s="384">
        <v>0.8</v>
      </c>
      <c r="J9" s="384">
        <v>1.9</v>
      </c>
      <c r="K9" s="34">
        <f aca="true" t="shared" si="0" ref="K9:K23">IF($L$2=2,TRUNC(SUM(G9:J9)/2*1000)/1000,IF($L$2=3,TRUNC(SUM(G9:J9)/3*1000)/1000,IF($L$2=4,TRUNC(MEDIAN(G9:J9)*1000)/1000,"???")))</f>
        <v>1.55</v>
      </c>
      <c r="L9" s="385">
        <v>5.8</v>
      </c>
      <c r="M9" s="386">
        <v>6.1</v>
      </c>
      <c r="N9" s="384">
        <v>5.5</v>
      </c>
      <c r="O9" s="384">
        <v>5.1</v>
      </c>
      <c r="P9" s="34">
        <f aca="true" t="shared" si="1" ref="P9:P23">IF($M$2=2,TRUNC(SUM(L9:M9)/2*1000)/1000,IF($M$2=3,TRUNC(SUM(L9:N9)/3*1000)/1000,IF($M$2=4,TRUNC(MEDIAN(L9:O9)*1000)/1000,"???")))</f>
        <v>5.65</v>
      </c>
      <c r="Q9" s="387"/>
      <c r="R9" s="27">
        <f aca="true" t="shared" si="2" ref="R9:R16">K9+P9-Q9</f>
        <v>7.2</v>
      </c>
      <c r="S9" s="35">
        <f aca="true" t="shared" si="3" ref="S9:S23">R9</f>
        <v>7.2</v>
      </c>
      <c r="T9" s="25">
        <f aca="true" t="shared" si="4" ref="T9:T16">RANK(R9,$R$9:$R$23)</f>
        <v>6</v>
      </c>
      <c r="U9" s="36">
        <f aca="true" t="shared" si="5" ref="U9:U16">RANK(S9,$S$9:$S$23)</f>
        <v>6</v>
      </c>
      <c r="W9" s="47" t="str">
        <f aca="true" t="shared" si="6" ref="W9:W16">F9</f>
        <v>bez</v>
      </c>
      <c r="X9" s="42">
        <f aca="true" t="shared" si="7" ref="X9:X16">K9</f>
        <v>1.55</v>
      </c>
      <c r="Y9" s="42">
        <f aca="true" t="shared" si="8" ref="Y9:Y16">P9</f>
        <v>5.65</v>
      </c>
      <c r="Z9" s="42">
        <f aca="true" t="shared" si="9" ref="Z9:Z16">Q9</f>
        <v>0</v>
      </c>
      <c r="AA9" s="42">
        <f aca="true" t="shared" si="10" ref="AA9:AA16">R9</f>
        <v>7.2</v>
      </c>
    </row>
    <row r="10" spans="1:27" ht="24.75" customHeight="1">
      <c r="A10" s="44">
        <f>Seznam!B14</f>
        <v>2</v>
      </c>
      <c r="B10" s="2" t="str">
        <f>Seznam!C14</f>
        <v>Blažková Nikola</v>
      </c>
      <c r="C10" s="9">
        <f>Seznam!D14</f>
        <v>2008</v>
      </c>
      <c r="D10" s="45" t="str">
        <f>Seznam!E14</f>
        <v>RG Proactive Milevsko</v>
      </c>
      <c r="E10" s="45" t="str">
        <f>Seznam!F14</f>
        <v>CZE</v>
      </c>
      <c r="F10" s="9" t="str">
        <f aca="true" t="shared" si="11" ref="F10:F22">IF($G$7="sestava bez náčiní","bez"," ")</f>
        <v>bez</v>
      </c>
      <c r="G10" s="382">
        <v>0.5</v>
      </c>
      <c r="H10" s="383">
        <v>0.4</v>
      </c>
      <c r="I10" s="384">
        <v>0.2</v>
      </c>
      <c r="J10" s="384">
        <v>1.1</v>
      </c>
      <c r="K10" s="34">
        <f t="shared" si="0"/>
        <v>0.45</v>
      </c>
      <c r="L10" s="385">
        <v>5.1</v>
      </c>
      <c r="M10" s="386">
        <v>4</v>
      </c>
      <c r="N10" s="384">
        <v>4.5</v>
      </c>
      <c r="O10" s="384">
        <v>5.7</v>
      </c>
      <c r="P10" s="34">
        <f t="shared" si="1"/>
        <v>4.8</v>
      </c>
      <c r="Q10" s="387"/>
      <c r="R10" s="27">
        <f t="shared" si="2"/>
        <v>5.25</v>
      </c>
      <c r="S10" s="35">
        <f t="shared" si="3"/>
        <v>5.25</v>
      </c>
      <c r="T10" s="25">
        <f t="shared" si="4"/>
        <v>13</v>
      </c>
      <c r="U10" s="36">
        <f t="shared" si="5"/>
        <v>13</v>
      </c>
      <c r="W10" s="47" t="str">
        <f t="shared" si="6"/>
        <v>bez</v>
      </c>
      <c r="X10" s="42">
        <f t="shared" si="7"/>
        <v>0.45</v>
      </c>
      <c r="Y10" s="42">
        <f t="shared" si="8"/>
        <v>4.8</v>
      </c>
      <c r="Z10" s="42">
        <f t="shared" si="9"/>
        <v>0</v>
      </c>
      <c r="AA10" s="42">
        <f t="shared" si="10"/>
        <v>5.25</v>
      </c>
    </row>
    <row r="11" spans="1:27" ht="24.75" customHeight="1">
      <c r="A11" s="44">
        <f>Seznam!B15</f>
        <v>3</v>
      </c>
      <c r="B11" s="2" t="str">
        <f>Seznam!C15</f>
        <v>Lázníčková Zita</v>
      </c>
      <c r="C11" s="9">
        <f>Seznam!D15</f>
        <v>2008</v>
      </c>
      <c r="D11" s="45" t="str">
        <f>Seznam!E15</f>
        <v>La Pirouette - Jeseník</v>
      </c>
      <c r="E11" s="45" t="str">
        <f>Seznam!F15</f>
        <v>CZE</v>
      </c>
      <c r="F11" s="9" t="str">
        <f t="shared" si="11"/>
        <v>bez</v>
      </c>
      <c r="G11" s="382">
        <v>1.1</v>
      </c>
      <c r="H11" s="383">
        <v>1.2</v>
      </c>
      <c r="I11" s="384">
        <v>0.7</v>
      </c>
      <c r="J11" s="384">
        <v>1</v>
      </c>
      <c r="K11" s="34">
        <f t="shared" si="0"/>
        <v>1.05</v>
      </c>
      <c r="L11" s="385">
        <v>4.3</v>
      </c>
      <c r="M11" s="386">
        <v>5.6</v>
      </c>
      <c r="N11" s="384">
        <v>4.5</v>
      </c>
      <c r="O11" s="384">
        <v>5</v>
      </c>
      <c r="P11" s="34">
        <f t="shared" si="1"/>
        <v>4.75</v>
      </c>
      <c r="Q11" s="387"/>
      <c r="R11" s="27">
        <f t="shared" si="2"/>
        <v>5.8</v>
      </c>
      <c r="S11" s="35">
        <f t="shared" si="3"/>
        <v>5.8</v>
      </c>
      <c r="T11" s="25">
        <f t="shared" si="4"/>
        <v>12</v>
      </c>
      <c r="U11" s="36">
        <f t="shared" si="5"/>
        <v>12</v>
      </c>
      <c r="W11" s="47" t="str">
        <f t="shared" si="6"/>
        <v>bez</v>
      </c>
      <c r="X11" s="42">
        <f t="shared" si="7"/>
        <v>1.05</v>
      </c>
      <c r="Y11" s="42">
        <f t="shared" si="8"/>
        <v>4.75</v>
      </c>
      <c r="Z11" s="42">
        <f t="shared" si="9"/>
        <v>0</v>
      </c>
      <c r="AA11" s="42">
        <f t="shared" si="10"/>
        <v>5.8</v>
      </c>
    </row>
    <row r="12" spans="1:27" ht="24.75" customHeight="1">
      <c r="A12" s="44">
        <f>Seznam!B16</f>
        <v>4</v>
      </c>
      <c r="B12" s="2" t="str">
        <f>Seznam!C16</f>
        <v>Braun Alisa</v>
      </c>
      <c r="C12" s="9">
        <f>Seznam!D16</f>
        <v>2008</v>
      </c>
      <c r="D12" s="45" t="str">
        <f>Seznam!E16</f>
        <v>SVNA - Hamburg</v>
      </c>
      <c r="E12" s="45" t="str">
        <f>Seznam!F16</f>
        <v>GER</v>
      </c>
      <c r="F12" s="9" t="str">
        <f t="shared" si="11"/>
        <v>bez</v>
      </c>
      <c r="G12" s="382">
        <v>2</v>
      </c>
      <c r="H12" s="383">
        <v>1.6</v>
      </c>
      <c r="I12" s="384">
        <v>1.1</v>
      </c>
      <c r="J12" s="384">
        <v>1.7</v>
      </c>
      <c r="K12" s="34">
        <f t="shared" si="0"/>
        <v>1.65</v>
      </c>
      <c r="L12" s="385">
        <v>6.3</v>
      </c>
      <c r="M12" s="386">
        <v>6.3</v>
      </c>
      <c r="N12" s="384">
        <v>5.5</v>
      </c>
      <c r="O12" s="384">
        <v>5.2</v>
      </c>
      <c r="P12" s="34">
        <f t="shared" si="1"/>
        <v>5.9</v>
      </c>
      <c r="Q12" s="387"/>
      <c r="R12" s="27">
        <f t="shared" si="2"/>
        <v>7.550000000000001</v>
      </c>
      <c r="S12" s="35">
        <f t="shared" si="3"/>
        <v>7.550000000000001</v>
      </c>
      <c r="T12" s="25">
        <f t="shared" si="4"/>
        <v>4</v>
      </c>
      <c r="U12" s="36">
        <f t="shared" si="5"/>
        <v>4</v>
      </c>
      <c r="W12" s="47" t="str">
        <f t="shared" si="6"/>
        <v>bez</v>
      </c>
      <c r="X12" s="42">
        <f t="shared" si="7"/>
        <v>1.65</v>
      </c>
      <c r="Y12" s="42">
        <f t="shared" si="8"/>
        <v>5.9</v>
      </c>
      <c r="Z12" s="42">
        <f t="shared" si="9"/>
        <v>0</v>
      </c>
      <c r="AA12" s="42">
        <f t="shared" si="10"/>
        <v>7.550000000000001</v>
      </c>
    </row>
    <row r="13" spans="1:27" ht="24.75" customHeight="1">
      <c r="A13" s="44">
        <f>Seznam!B17</f>
        <v>0</v>
      </c>
      <c r="B13" s="2">
        <f>Seznam!C17</f>
        <v>0</v>
      </c>
      <c r="C13" s="9">
        <f>Seznam!D17</f>
        <v>0</v>
      </c>
      <c r="D13" s="45">
        <f>Seznam!E17</f>
        <v>0</v>
      </c>
      <c r="E13" s="45">
        <f>Seznam!F17</f>
        <v>0</v>
      </c>
      <c r="F13" s="9" t="str">
        <f t="shared" si="11"/>
        <v>bez</v>
      </c>
      <c r="G13" s="382">
        <v>0</v>
      </c>
      <c r="H13" s="383"/>
      <c r="I13" s="384">
        <f>IF($L$2&lt;3,"x",0)</f>
        <v>0</v>
      </c>
      <c r="J13" s="384">
        <f>IF($L$2&lt;4,"x",0)</f>
        <v>0</v>
      </c>
      <c r="K13" s="34">
        <f t="shared" si="0"/>
        <v>0</v>
      </c>
      <c r="L13" s="385">
        <v>0</v>
      </c>
      <c r="M13" s="386"/>
      <c r="N13" s="384">
        <f>IF($M$2&lt;3,"x",0)</f>
        <v>0</v>
      </c>
      <c r="O13" s="384">
        <f>IF($M$2&lt;4,"x",0)</f>
        <v>0</v>
      </c>
      <c r="P13" s="34">
        <f t="shared" si="1"/>
        <v>0</v>
      </c>
      <c r="Q13" s="387"/>
      <c r="R13" s="27">
        <f t="shared" si="2"/>
        <v>0</v>
      </c>
      <c r="S13" s="35">
        <f t="shared" si="3"/>
        <v>0</v>
      </c>
      <c r="T13" s="25">
        <f t="shared" si="4"/>
        <v>14</v>
      </c>
      <c r="U13" s="36">
        <f t="shared" si="5"/>
        <v>14</v>
      </c>
      <c r="W13" s="47" t="str">
        <f t="shared" si="6"/>
        <v>bez</v>
      </c>
      <c r="X13" s="42">
        <f t="shared" si="7"/>
        <v>0</v>
      </c>
      <c r="Y13" s="42">
        <f t="shared" si="8"/>
        <v>0</v>
      </c>
      <c r="Z13" s="42">
        <f t="shared" si="9"/>
        <v>0</v>
      </c>
      <c r="AA13" s="42">
        <f t="shared" si="10"/>
        <v>0</v>
      </c>
    </row>
    <row r="14" spans="1:27" ht="24.75" customHeight="1">
      <c r="A14" s="44">
        <f>Seznam!B18</f>
        <v>6</v>
      </c>
      <c r="B14" s="2" t="str">
        <f>Seznam!C18</f>
        <v>Vršanová Jůlie</v>
      </c>
      <c r="C14" s="9">
        <f>Seznam!D18</f>
        <v>2008</v>
      </c>
      <c r="D14" s="45" t="str">
        <f>Seznam!E18</f>
        <v>La Pirouette - Jeseník</v>
      </c>
      <c r="E14" s="45" t="str">
        <f>Seznam!F18</f>
        <v>CZE</v>
      </c>
      <c r="F14" s="9" t="str">
        <f t="shared" si="11"/>
        <v>bez</v>
      </c>
      <c r="G14" s="382">
        <v>1.5</v>
      </c>
      <c r="H14" s="383">
        <v>2.3</v>
      </c>
      <c r="I14" s="384">
        <v>0.8</v>
      </c>
      <c r="J14" s="384">
        <v>1.3</v>
      </c>
      <c r="K14" s="34">
        <f t="shared" si="0"/>
        <v>1.4</v>
      </c>
      <c r="L14" s="385">
        <v>6.1</v>
      </c>
      <c r="M14" s="386">
        <v>5.6</v>
      </c>
      <c r="N14" s="384">
        <v>5.2</v>
      </c>
      <c r="O14" s="384">
        <v>4.8</v>
      </c>
      <c r="P14" s="34">
        <f t="shared" si="1"/>
        <v>5.4</v>
      </c>
      <c r="Q14" s="387"/>
      <c r="R14" s="27">
        <f t="shared" si="2"/>
        <v>6.800000000000001</v>
      </c>
      <c r="S14" s="35">
        <f t="shared" si="3"/>
        <v>6.800000000000001</v>
      </c>
      <c r="T14" s="25">
        <f t="shared" si="4"/>
        <v>8</v>
      </c>
      <c r="U14" s="36">
        <f t="shared" si="5"/>
        <v>8</v>
      </c>
      <c r="W14" s="47" t="str">
        <f t="shared" si="6"/>
        <v>bez</v>
      </c>
      <c r="X14" s="42">
        <f t="shared" si="7"/>
        <v>1.4</v>
      </c>
      <c r="Y14" s="42">
        <f t="shared" si="8"/>
        <v>5.4</v>
      </c>
      <c r="Z14" s="42">
        <f t="shared" si="9"/>
        <v>0</v>
      </c>
      <c r="AA14" s="42">
        <f t="shared" si="10"/>
        <v>6.800000000000001</v>
      </c>
    </row>
    <row r="15" spans="1:27" ht="24.75" customHeight="1">
      <c r="A15" s="44">
        <f>Seznam!B19</f>
        <v>7</v>
      </c>
      <c r="B15" s="2" t="str">
        <f>Seznam!C19</f>
        <v>Procházková Kristina</v>
      </c>
      <c r="C15" s="9">
        <f>Seznam!D19</f>
        <v>2008</v>
      </c>
      <c r="D15" s="45" t="str">
        <f>Seznam!E19</f>
        <v>RG Proactive Milevsko</v>
      </c>
      <c r="E15" s="45" t="str">
        <f>Seznam!F19</f>
        <v>CZE</v>
      </c>
      <c r="F15" s="9" t="str">
        <f t="shared" si="11"/>
        <v>bez</v>
      </c>
      <c r="G15" s="382">
        <v>0.7</v>
      </c>
      <c r="H15" s="383">
        <v>0.8</v>
      </c>
      <c r="I15" s="384">
        <v>0.1</v>
      </c>
      <c r="J15" s="384">
        <v>0.7</v>
      </c>
      <c r="K15" s="34">
        <f t="shared" si="0"/>
        <v>0.7</v>
      </c>
      <c r="L15" s="385">
        <v>5.3</v>
      </c>
      <c r="M15" s="386">
        <v>4.9</v>
      </c>
      <c r="N15" s="384">
        <v>5.4</v>
      </c>
      <c r="O15" s="384">
        <v>5</v>
      </c>
      <c r="P15" s="34">
        <f t="shared" si="1"/>
        <v>5.15</v>
      </c>
      <c r="Q15" s="387"/>
      <c r="R15" s="27">
        <f t="shared" si="2"/>
        <v>5.8500000000000005</v>
      </c>
      <c r="S15" s="35">
        <f t="shared" si="3"/>
        <v>5.8500000000000005</v>
      </c>
      <c r="T15" s="25">
        <f t="shared" si="4"/>
        <v>11</v>
      </c>
      <c r="U15" s="36">
        <f t="shared" si="5"/>
        <v>11</v>
      </c>
      <c r="W15" s="47" t="str">
        <f t="shared" si="6"/>
        <v>bez</v>
      </c>
      <c r="X15" s="42">
        <f t="shared" si="7"/>
        <v>0.7</v>
      </c>
      <c r="Y15" s="42">
        <f t="shared" si="8"/>
        <v>5.15</v>
      </c>
      <c r="Z15" s="42">
        <f t="shared" si="9"/>
        <v>0</v>
      </c>
      <c r="AA15" s="42">
        <f t="shared" si="10"/>
        <v>5.8500000000000005</v>
      </c>
    </row>
    <row r="16" spans="1:27" ht="24.75" customHeight="1">
      <c r="A16" s="44">
        <f>Seznam!B20</f>
        <v>8</v>
      </c>
      <c r="B16" s="2" t="str">
        <f>Seznam!C20</f>
        <v>Kolm Angelina</v>
      </c>
      <c r="C16" s="9">
        <f>Seznam!D20</f>
        <v>2008</v>
      </c>
      <c r="D16" s="45" t="str">
        <f>Seznam!E20</f>
        <v>SVNA - Hamburg</v>
      </c>
      <c r="E16" s="45" t="str">
        <f>Seznam!F20</f>
        <v>GER</v>
      </c>
      <c r="F16" s="9" t="str">
        <f t="shared" si="11"/>
        <v>bez</v>
      </c>
      <c r="G16" s="382">
        <v>2.1</v>
      </c>
      <c r="H16" s="383">
        <v>1.9</v>
      </c>
      <c r="I16" s="384">
        <v>0.9</v>
      </c>
      <c r="J16" s="384">
        <v>1.8</v>
      </c>
      <c r="K16" s="34">
        <f t="shared" si="0"/>
        <v>1.85</v>
      </c>
      <c r="L16" s="385">
        <v>6.5</v>
      </c>
      <c r="M16" s="386">
        <v>6.5</v>
      </c>
      <c r="N16" s="384">
        <v>4.7</v>
      </c>
      <c r="O16" s="384">
        <v>5</v>
      </c>
      <c r="P16" s="34">
        <f t="shared" si="1"/>
        <v>5.75</v>
      </c>
      <c r="Q16" s="387"/>
      <c r="R16" s="27">
        <f t="shared" si="2"/>
        <v>7.6</v>
      </c>
      <c r="S16" s="35">
        <f t="shared" si="3"/>
        <v>7.6</v>
      </c>
      <c r="T16" s="25">
        <f t="shared" si="4"/>
        <v>3</v>
      </c>
      <c r="U16" s="36">
        <f t="shared" si="5"/>
        <v>3</v>
      </c>
      <c r="W16" s="47" t="str">
        <f t="shared" si="6"/>
        <v>bez</v>
      </c>
      <c r="X16" s="42">
        <f t="shared" si="7"/>
        <v>1.85</v>
      </c>
      <c r="Y16" s="42">
        <f t="shared" si="8"/>
        <v>5.75</v>
      </c>
      <c r="Z16" s="42">
        <f t="shared" si="9"/>
        <v>0</v>
      </c>
      <c r="AA16" s="42">
        <f t="shared" si="10"/>
        <v>7.6</v>
      </c>
    </row>
    <row r="17" spans="1:27" ht="24.75" customHeight="1">
      <c r="A17" s="44">
        <f>Seznam!B21</f>
        <v>9</v>
      </c>
      <c r="B17" s="2" t="str">
        <f>Seznam!C21</f>
        <v>Uhlířová Rozálie</v>
      </c>
      <c r="C17" s="9">
        <f>Seznam!D21</f>
        <v>2008</v>
      </c>
      <c r="D17" s="45" t="str">
        <f>Seznam!E21</f>
        <v>La Pirouette - Jeseník</v>
      </c>
      <c r="E17" s="45" t="str">
        <f>Seznam!F21</f>
        <v>CZE</v>
      </c>
      <c r="F17" s="9" t="str">
        <f t="shared" si="11"/>
        <v>bez</v>
      </c>
      <c r="G17" s="382">
        <v>0.9</v>
      </c>
      <c r="H17" s="383">
        <v>1.5</v>
      </c>
      <c r="I17" s="384">
        <v>0.3</v>
      </c>
      <c r="J17" s="384">
        <v>1</v>
      </c>
      <c r="K17" s="34">
        <f t="shared" si="0"/>
        <v>0.95</v>
      </c>
      <c r="L17" s="385">
        <v>5.5</v>
      </c>
      <c r="M17" s="386">
        <v>5.9</v>
      </c>
      <c r="N17" s="384">
        <v>6</v>
      </c>
      <c r="O17" s="384">
        <v>6</v>
      </c>
      <c r="P17" s="34">
        <f t="shared" si="1"/>
        <v>5.95</v>
      </c>
      <c r="Q17" s="387"/>
      <c r="R17" s="27">
        <f aca="true" t="shared" si="12" ref="R17:R23">K17+P17-Q17</f>
        <v>6.9</v>
      </c>
      <c r="S17" s="35">
        <f t="shared" si="3"/>
        <v>6.9</v>
      </c>
      <c r="T17" s="25">
        <f aca="true" t="shared" si="13" ref="T17:T23">RANK(R17,$R$9:$R$23)</f>
        <v>7</v>
      </c>
      <c r="U17" s="36">
        <f aca="true" t="shared" si="14" ref="U17:U23">RANK(S17,$S$9:$S$23)</f>
        <v>7</v>
      </c>
      <c r="W17" s="47" t="str">
        <f aca="true" t="shared" si="15" ref="W17:W23">F17</f>
        <v>bez</v>
      </c>
      <c r="X17" s="42">
        <f aca="true" t="shared" si="16" ref="X17:X23">K17</f>
        <v>0.95</v>
      </c>
      <c r="Y17" s="42">
        <f aca="true" t="shared" si="17" ref="Y17:Y23">P17</f>
        <v>5.95</v>
      </c>
      <c r="Z17" s="42">
        <f aca="true" t="shared" si="18" ref="Z17:Z23">Q17</f>
        <v>0</v>
      </c>
      <c r="AA17" s="42">
        <f aca="true" t="shared" si="19" ref="AA17:AA23">R17</f>
        <v>6.9</v>
      </c>
    </row>
    <row r="18" spans="1:27" ht="24.75" customHeight="1">
      <c r="A18" s="44">
        <f>Seznam!B22</f>
        <v>10</v>
      </c>
      <c r="B18" s="2" t="str">
        <f>Seznam!C22</f>
        <v>Králová Karin</v>
      </c>
      <c r="C18" s="9">
        <f>Seznam!D22</f>
        <v>2008</v>
      </c>
      <c r="D18" s="45" t="str">
        <f>Seznam!E22</f>
        <v>RG Proactive Milevsko</v>
      </c>
      <c r="E18" s="45" t="str">
        <f>Seznam!F22</f>
        <v>CZE</v>
      </c>
      <c r="F18" s="9" t="str">
        <f t="shared" si="11"/>
        <v>bez</v>
      </c>
      <c r="G18" s="382">
        <v>2.1</v>
      </c>
      <c r="H18" s="383">
        <v>2.2</v>
      </c>
      <c r="I18" s="384">
        <v>1.3</v>
      </c>
      <c r="J18" s="384">
        <v>1.9</v>
      </c>
      <c r="K18" s="34">
        <f t="shared" si="0"/>
        <v>2</v>
      </c>
      <c r="L18" s="385">
        <v>6.1</v>
      </c>
      <c r="M18" s="386">
        <v>5.7</v>
      </c>
      <c r="N18" s="384">
        <v>5.5</v>
      </c>
      <c r="O18" s="384">
        <v>6.2</v>
      </c>
      <c r="P18" s="34">
        <f t="shared" si="1"/>
        <v>5.9</v>
      </c>
      <c r="Q18" s="387"/>
      <c r="R18" s="27">
        <f t="shared" si="12"/>
        <v>7.9</v>
      </c>
      <c r="S18" s="35">
        <f t="shared" si="3"/>
        <v>7.9</v>
      </c>
      <c r="T18" s="25">
        <f t="shared" si="13"/>
        <v>1</v>
      </c>
      <c r="U18" s="36">
        <f t="shared" si="14"/>
        <v>1</v>
      </c>
      <c r="W18" s="47" t="str">
        <f t="shared" si="15"/>
        <v>bez</v>
      </c>
      <c r="X18" s="42">
        <f t="shared" si="16"/>
        <v>2</v>
      </c>
      <c r="Y18" s="42">
        <f t="shared" si="17"/>
        <v>5.9</v>
      </c>
      <c r="Z18" s="42">
        <f t="shared" si="18"/>
        <v>0</v>
      </c>
      <c r="AA18" s="42">
        <f t="shared" si="19"/>
        <v>7.9</v>
      </c>
    </row>
    <row r="19" spans="1:27" ht="24.75" customHeight="1">
      <c r="A19" s="44">
        <f>Seznam!B23</f>
        <v>11</v>
      </c>
      <c r="B19" s="2" t="str">
        <f>Seznam!C23</f>
        <v>Popova Polina</v>
      </c>
      <c r="C19" s="9">
        <f>Seznam!D23</f>
        <v>2008</v>
      </c>
      <c r="D19" s="45" t="str">
        <f>Seznam!E23</f>
        <v>SVNA - Hamburg</v>
      </c>
      <c r="E19" s="45" t="str">
        <f>Seznam!F23</f>
        <v>GER</v>
      </c>
      <c r="F19" s="9" t="str">
        <f t="shared" si="11"/>
        <v>bez</v>
      </c>
      <c r="G19" s="382">
        <v>1.5</v>
      </c>
      <c r="H19" s="383">
        <v>0.9</v>
      </c>
      <c r="I19" s="384">
        <v>0.3</v>
      </c>
      <c r="J19" s="384">
        <v>1.5</v>
      </c>
      <c r="K19" s="34">
        <f t="shared" si="0"/>
        <v>1.2</v>
      </c>
      <c r="L19" s="385">
        <v>5.4</v>
      </c>
      <c r="M19" s="386">
        <v>5.2</v>
      </c>
      <c r="N19" s="384">
        <v>4.5</v>
      </c>
      <c r="O19" s="384">
        <v>4.3</v>
      </c>
      <c r="P19" s="34">
        <f t="shared" si="1"/>
        <v>4.85</v>
      </c>
      <c r="Q19" s="387"/>
      <c r="R19" s="27">
        <f t="shared" si="12"/>
        <v>6.05</v>
      </c>
      <c r="S19" s="35">
        <f t="shared" si="3"/>
        <v>6.05</v>
      </c>
      <c r="T19" s="25">
        <f t="shared" si="13"/>
        <v>10</v>
      </c>
      <c r="U19" s="36">
        <f t="shared" si="14"/>
        <v>10</v>
      </c>
      <c r="W19" s="47" t="str">
        <f t="shared" si="15"/>
        <v>bez</v>
      </c>
      <c r="X19" s="42">
        <f t="shared" si="16"/>
        <v>1.2</v>
      </c>
      <c r="Y19" s="42">
        <f t="shared" si="17"/>
        <v>4.85</v>
      </c>
      <c r="Z19" s="42">
        <f t="shared" si="18"/>
        <v>0</v>
      </c>
      <c r="AA19" s="42">
        <f t="shared" si="19"/>
        <v>6.05</v>
      </c>
    </row>
    <row r="20" spans="1:27" ht="24.75" customHeight="1">
      <c r="A20" s="44">
        <f>Seznam!B24</f>
        <v>12</v>
      </c>
      <c r="B20" s="2" t="str">
        <f>Seznam!C24</f>
        <v>Spillerová Dominika</v>
      </c>
      <c r="C20" s="9">
        <f>Seznam!D24</f>
        <v>2008</v>
      </c>
      <c r="D20" s="45" t="str">
        <f>Seznam!E24</f>
        <v>La Pirouette - Jeseník</v>
      </c>
      <c r="E20" s="45" t="str">
        <f>Seznam!F24</f>
        <v>CZE</v>
      </c>
      <c r="F20" s="9" t="str">
        <f t="shared" si="11"/>
        <v>bez</v>
      </c>
      <c r="G20" s="382">
        <v>1.8</v>
      </c>
      <c r="H20" s="383">
        <v>1.1</v>
      </c>
      <c r="I20" s="384">
        <v>0.8</v>
      </c>
      <c r="J20" s="384">
        <v>1.3</v>
      </c>
      <c r="K20" s="34">
        <f t="shared" si="0"/>
        <v>1.2</v>
      </c>
      <c r="L20" s="385">
        <v>6.4</v>
      </c>
      <c r="M20" s="386">
        <v>5.9</v>
      </c>
      <c r="N20" s="384">
        <v>5.8</v>
      </c>
      <c r="O20" s="384">
        <v>6.2</v>
      </c>
      <c r="P20" s="34">
        <f t="shared" si="1"/>
        <v>6.05</v>
      </c>
      <c r="Q20" s="387"/>
      <c r="R20" s="27">
        <f t="shared" si="12"/>
        <v>7.25</v>
      </c>
      <c r="S20" s="35">
        <f t="shared" si="3"/>
        <v>7.25</v>
      </c>
      <c r="T20" s="25">
        <f t="shared" si="13"/>
        <v>5</v>
      </c>
      <c r="U20" s="36">
        <f t="shared" si="14"/>
        <v>5</v>
      </c>
      <c r="W20" s="47" t="str">
        <f t="shared" si="15"/>
        <v>bez</v>
      </c>
      <c r="X20" s="42">
        <f t="shared" si="16"/>
        <v>1.2</v>
      </c>
      <c r="Y20" s="42">
        <f t="shared" si="17"/>
        <v>6.05</v>
      </c>
      <c r="Z20" s="42">
        <f t="shared" si="18"/>
        <v>0</v>
      </c>
      <c r="AA20" s="42">
        <f t="shared" si="19"/>
        <v>7.25</v>
      </c>
    </row>
    <row r="21" spans="1:27" ht="24.75" customHeight="1">
      <c r="A21" s="44">
        <f>Seznam!B25</f>
        <v>13</v>
      </c>
      <c r="B21" s="2" t="str">
        <f>Seznam!C25</f>
        <v>Šimáková Aneta</v>
      </c>
      <c r="C21" s="9">
        <f>Seznam!D25</f>
        <v>2008</v>
      </c>
      <c r="D21" s="45" t="str">
        <f>Seznam!E25</f>
        <v>RG Proactive Milevsko</v>
      </c>
      <c r="E21" s="45" t="str">
        <f>Seznam!F25</f>
        <v>CZE</v>
      </c>
      <c r="F21" s="9" t="str">
        <f t="shared" si="11"/>
        <v>bez</v>
      </c>
      <c r="G21" s="382">
        <v>2</v>
      </c>
      <c r="H21" s="383">
        <v>1.7</v>
      </c>
      <c r="I21" s="384">
        <v>1.2</v>
      </c>
      <c r="J21" s="384">
        <v>1.7</v>
      </c>
      <c r="K21" s="34">
        <f t="shared" si="0"/>
        <v>1.7</v>
      </c>
      <c r="L21" s="385">
        <v>6.3</v>
      </c>
      <c r="M21" s="386">
        <v>5.7</v>
      </c>
      <c r="N21" s="384">
        <v>6</v>
      </c>
      <c r="O21" s="384">
        <v>6.6</v>
      </c>
      <c r="P21" s="34">
        <f t="shared" si="1"/>
        <v>6.15</v>
      </c>
      <c r="Q21" s="387"/>
      <c r="R21" s="27">
        <f t="shared" si="12"/>
        <v>7.8500000000000005</v>
      </c>
      <c r="S21" s="35">
        <f t="shared" si="3"/>
        <v>7.8500000000000005</v>
      </c>
      <c r="T21" s="25">
        <f t="shared" si="13"/>
        <v>2</v>
      </c>
      <c r="U21" s="36">
        <f t="shared" si="14"/>
        <v>2</v>
      </c>
      <c r="W21" s="47" t="str">
        <f t="shared" si="15"/>
        <v>bez</v>
      </c>
      <c r="X21" s="42">
        <f t="shared" si="16"/>
        <v>1.7</v>
      </c>
      <c r="Y21" s="42">
        <f t="shared" si="17"/>
        <v>6.15</v>
      </c>
      <c r="Z21" s="42">
        <f t="shared" si="18"/>
        <v>0</v>
      </c>
      <c r="AA21" s="42">
        <f t="shared" si="19"/>
        <v>7.8500000000000005</v>
      </c>
    </row>
    <row r="22" spans="1:27" ht="24.75" customHeight="1">
      <c r="A22" s="44">
        <f>Seznam!B26</f>
        <v>14</v>
      </c>
      <c r="B22" s="2" t="str">
        <f>Seznam!C26</f>
        <v>Vaiglová Viktorie</v>
      </c>
      <c r="C22" s="9">
        <f>Seznam!D26</f>
        <v>2008</v>
      </c>
      <c r="D22" s="45" t="str">
        <f>Seznam!E26</f>
        <v>La Pirouette - Jeseník</v>
      </c>
      <c r="E22" s="45" t="str">
        <f>Seznam!F26</f>
        <v>CZE</v>
      </c>
      <c r="F22" s="9" t="str">
        <f t="shared" si="11"/>
        <v>bez</v>
      </c>
      <c r="G22" s="382">
        <v>1.1</v>
      </c>
      <c r="H22" s="383">
        <v>1.4</v>
      </c>
      <c r="I22" s="384">
        <v>0.1</v>
      </c>
      <c r="J22" s="384">
        <v>0.9</v>
      </c>
      <c r="K22" s="34">
        <f t="shared" si="0"/>
        <v>1</v>
      </c>
      <c r="L22" s="385">
        <v>5.4</v>
      </c>
      <c r="M22" s="386">
        <v>5.6</v>
      </c>
      <c r="N22" s="384">
        <v>5.7</v>
      </c>
      <c r="O22" s="384">
        <v>5.7</v>
      </c>
      <c r="P22" s="34">
        <f t="shared" si="1"/>
        <v>5.65</v>
      </c>
      <c r="Q22" s="387"/>
      <c r="R22" s="27">
        <f>K22+P22-Q22</f>
        <v>6.65</v>
      </c>
      <c r="S22" s="35">
        <f t="shared" si="3"/>
        <v>6.65</v>
      </c>
      <c r="T22" s="25">
        <f>RANK(R22,$R$9:$R$23)</f>
        <v>9</v>
      </c>
      <c r="U22" s="36">
        <f>RANK(S22,$S$9:$S$23)</f>
        <v>9</v>
      </c>
      <c r="W22" s="47" t="str">
        <f>F22</f>
        <v>bez</v>
      </c>
      <c r="X22" s="42">
        <f>K22</f>
        <v>1</v>
      </c>
      <c r="Y22" s="42">
        <f>P22</f>
        <v>5.65</v>
      </c>
      <c r="Z22" s="42">
        <f>Q22</f>
        <v>0</v>
      </c>
      <c r="AA22" s="42">
        <f>R22</f>
        <v>6.65</v>
      </c>
    </row>
    <row r="23" spans="1:27" ht="24.75" customHeight="1">
      <c r="A23" s="44"/>
      <c r="B23" s="2"/>
      <c r="C23" s="9"/>
      <c r="D23" s="45"/>
      <c r="E23" s="45"/>
      <c r="F23" s="9"/>
      <c r="G23" s="43">
        <v>0</v>
      </c>
      <c r="H23" s="15"/>
      <c r="I23" s="37">
        <f>IF($L$2&lt;3,"x",0)</f>
        <v>0</v>
      </c>
      <c r="J23" s="37">
        <f>IF($L$2&lt;4,"x",0)</f>
        <v>0</v>
      </c>
      <c r="K23" s="34">
        <f t="shared" si="0"/>
        <v>0</v>
      </c>
      <c r="L23" s="17"/>
      <c r="M23" s="16"/>
      <c r="N23" s="37">
        <f>IF($M$2&lt;3,"x",0)</f>
        <v>0</v>
      </c>
      <c r="O23" s="37">
        <f>IF($M$2&lt;4,"x",0)</f>
        <v>0</v>
      </c>
      <c r="P23" s="34">
        <f t="shared" si="1"/>
        <v>0</v>
      </c>
      <c r="Q23" s="21"/>
      <c r="R23" s="27">
        <f t="shared" si="12"/>
        <v>0</v>
      </c>
      <c r="S23" s="35">
        <f t="shared" si="3"/>
        <v>0</v>
      </c>
      <c r="T23" s="25">
        <f t="shared" si="13"/>
        <v>14</v>
      </c>
      <c r="U23" s="36">
        <f t="shared" si="14"/>
        <v>14</v>
      </c>
      <c r="W23" s="47">
        <f t="shared" si="15"/>
        <v>0</v>
      </c>
      <c r="X23" s="42">
        <f t="shared" si="16"/>
        <v>0</v>
      </c>
      <c r="Y23" s="42">
        <f t="shared" si="17"/>
        <v>0</v>
      </c>
      <c r="Z23" s="42">
        <f t="shared" si="18"/>
        <v>0</v>
      </c>
      <c r="AA23" s="42">
        <f t="shared" si="19"/>
        <v>0</v>
      </c>
    </row>
  </sheetData>
  <sheetProtection/>
  <mergeCells count="8">
    <mergeCell ref="T7:T8"/>
    <mergeCell ref="U7:U8"/>
    <mergeCell ref="F7:F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Zeros="0" zoomScale="75" zoomScaleNormal="75" zoomScalePageLayoutView="0" workbookViewId="0" topLeftCell="A7">
      <selection activeCell="P21" sqref="P21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customWidth="1"/>
    <col min="4" max="4" width="30.00390625" style="14" customWidth="1"/>
    <col min="5" max="5" width="5.25390625" style="14" customWidth="1"/>
    <col min="6" max="6" width="7.75390625" style="7" customWidth="1"/>
    <col min="7" max="10" width="5.75390625" style="7" customWidth="1"/>
    <col min="11" max="11" width="7.125" style="7" bestFit="1" customWidth="1"/>
    <col min="12" max="14" width="5.75390625" style="7" customWidth="1"/>
    <col min="15" max="15" width="5.75390625" style="0" customWidth="1"/>
    <col min="16" max="16" width="7.00390625" style="0" customWidth="1"/>
    <col min="17" max="17" width="7.00390625" style="0" bestFit="1" customWidth="1"/>
    <col min="18" max="18" width="9.375" style="0" bestFit="1" customWidth="1"/>
    <col min="19" max="19" width="9.00390625" style="0" bestFit="1" customWidth="1"/>
    <col min="20" max="20" width="8.00390625" style="0" bestFit="1" customWidth="1"/>
    <col min="21" max="21" width="10.00390625" style="0" customWidth="1"/>
    <col min="22" max="23" width="5.75390625" style="0" customWidth="1"/>
    <col min="24" max="24" width="8.75390625" style="0" customWidth="1"/>
    <col min="25" max="25" width="6.75390625" style="0" bestFit="1" customWidth="1"/>
    <col min="26" max="26" width="12.625" style="0" bestFit="1" customWidth="1"/>
    <col min="27" max="27" width="9.375" style="0" customWidth="1"/>
  </cols>
  <sheetData>
    <row r="1" spans="1:19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3" t="s">
        <v>240</v>
      </c>
      <c r="L1" s="254" t="s">
        <v>241</v>
      </c>
      <c r="M1" s="254" t="s">
        <v>193</v>
      </c>
      <c r="N1" s="1"/>
      <c r="O1" s="1"/>
      <c r="P1" s="1"/>
      <c r="Q1" s="1"/>
      <c r="R1" s="1"/>
      <c r="S1" s="3"/>
    </row>
    <row r="2" spans="1:19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88">
        <v>4</v>
      </c>
      <c r="M2" s="388">
        <v>4</v>
      </c>
      <c r="N2" s="1"/>
      <c r="O2" s="1"/>
      <c r="P2" s="1"/>
      <c r="Q2" s="1"/>
      <c r="R2" s="1"/>
      <c r="S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_kat4</f>
        <v>4. kategorie: roč. 2007 - sestava bez náčiní</v>
      </c>
      <c r="B6" s="1"/>
      <c r="C6" s="4"/>
      <c r="D6" s="8"/>
      <c r="E6" s="8"/>
      <c r="F6" s="4"/>
      <c r="G6" s="4"/>
      <c r="H6" s="4"/>
      <c r="I6" s="4"/>
      <c r="J6" s="4"/>
      <c r="K6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70" t="s">
        <v>242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243</v>
      </c>
      <c r="U7" s="468" t="s">
        <v>244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71"/>
      <c r="G8" s="18" t="s">
        <v>241</v>
      </c>
      <c r="H8" s="18" t="s">
        <v>241</v>
      </c>
      <c r="I8" s="18" t="s">
        <v>245</v>
      </c>
      <c r="J8" s="18" t="s">
        <v>246</v>
      </c>
      <c r="K8" s="19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 t="s">
        <v>232</v>
      </c>
      <c r="T8" s="469"/>
      <c r="U8" s="469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Seznam!B27</f>
        <v>1</v>
      </c>
      <c r="B9" s="2" t="str">
        <f>Seznam!C27</f>
        <v>Gregorová Adéla</v>
      </c>
      <c r="C9" s="9">
        <f>Seznam!D27</f>
        <v>2007</v>
      </c>
      <c r="D9" s="45" t="str">
        <f>Seznam!E27</f>
        <v>GSK Tábor</v>
      </c>
      <c r="E9" s="45" t="str">
        <f>Seznam!F27</f>
        <v>CZE</v>
      </c>
      <c r="F9" s="9" t="str">
        <f>IF($G$7="sestava bez náčiní","bez"," ")</f>
        <v>bez</v>
      </c>
      <c r="G9" s="382">
        <v>1.3</v>
      </c>
      <c r="H9" s="383">
        <v>1</v>
      </c>
      <c r="I9" s="384">
        <v>0.2</v>
      </c>
      <c r="J9" s="384">
        <v>1.3</v>
      </c>
      <c r="K9" s="34">
        <f aca="true" t="shared" si="0" ref="K9:K22">IF($L$2=2,TRUNC(SUM(G9:J9)/2*1000)/1000,IF($L$2=3,TRUNC(SUM(G9:J9)/3*1000)/1000,IF($L$2=4,TRUNC(MEDIAN(G9:J9)*1000)/1000,"???")))</f>
        <v>1.15</v>
      </c>
      <c r="L9" s="385">
        <v>4.6</v>
      </c>
      <c r="M9" s="386">
        <v>4.7</v>
      </c>
      <c r="N9" s="384">
        <v>5.5</v>
      </c>
      <c r="O9" s="384">
        <v>5</v>
      </c>
      <c r="P9" s="34">
        <f aca="true" t="shared" si="1" ref="P9:P22">IF($M$2=2,TRUNC(SUM(L9:M9)/2*1000)/1000,IF($M$2=3,TRUNC(SUM(L9:N9)/3*1000)/1000,IF($M$2=4,TRUNC(MEDIAN(L9:O9)*1000)/1000,"???")))</f>
        <v>4.85</v>
      </c>
      <c r="Q9" s="387"/>
      <c r="R9" s="27">
        <f aca="true" t="shared" si="2" ref="R9:R22">K9+P9-Q9</f>
        <v>6</v>
      </c>
      <c r="S9" s="35">
        <f aca="true" t="shared" si="3" ref="S9:S22">R9</f>
        <v>6</v>
      </c>
      <c r="T9" s="25">
        <f aca="true" t="shared" si="4" ref="T9:T22">RANK(R9,$R$9:$R$22)</f>
        <v>8</v>
      </c>
      <c r="U9" s="36">
        <f aca="true" t="shared" si="5" ref="U9:U22">RANK(S9,$S$9:$S$22)</f>
        <v>8</v>
      </c>
      <c r="W9" s="47" t="str">
        <f aca="true" t="shared" si="6" ref="W9:W22">F9</f>
        <v>bez</v>
      </c>
      <c r="X9" s="42">
        <f aca="true" t="shared" si="7" ref="X9:X22">K9</f>
        <v>1.15</v>
      </c>
      <c r="Y9" s="42">
        <f aca="true" t="shared" si="8" ref="Y9:Y22">P9</f>
        <v>4.85</v>
      </c>
      <c r="Z9" s="42">
        <f aca="true" t="shared" si="9" ref="Z9:Z22">Q9</f>
        <v>0</v>
      </c>
      <c r="AA9" s="42">
        <f aca="true" t="shared" si="10" ref="AA9:AA22">R9</f>
        <v>6</v>
      </c>
    </row>
    <row r="10" spans="1:27" ht="24.75" customHeight="1">
      <c r="A10" s="44">
        <f>Seznam!B28</f>
        <v>2</v>
      </c>
      <c r="B10" s="2" t="str">
        <f>Seznam!C28</f>
        <v>Burzová Karolína</v>
      </c>
      <c r="C10" s="9">
        <f>Seznam!D28</f>
        <v>2007</v>
      </c>
      <c r="D10" s="45" t="str">
        <f>Seznam!E28</f>
        <v>KMG ARGO Prievidza</v>
      </c>
      <c r="E10" s="45" t="str">
        <f>Seznam!F28</f>
        <v>SVK</v>
      </c>
      <c r="F10" s="9" t="str">
        <f aca="true" t="shared" si="11" ref="F10:F21">IF($G$7="sestava bez náčiní","bez"," ")</f>
        <v>bez</v>
      </c>
      <c r="G10" s="382">
        <v>0.6</v>
      </c>
      <c r="H10" s="383">
        <v>0.6</v>
      </c>
      <c r="I10" s="384">
        <v>0.4</v>
      </c>
      <c r="J10" s="384">
        <v>1</v>
      </c>
      <c r="K10" s="34">
        <f t="shared" si="0"/>
        <v>0.6</v>
      </c>
      <c r="L10" s="385">
        <v>5.2</v>
      </c>
      <c r="M10" s="386">
        <v>4.9</v>
      </c>
      <c r="N10" s="384">
        <v>4.5</v>
      </c>
      <c r="O10" s="384">
        <v>4.6</v>
      </c>
      <c r="P10" s="34">
        <f t="shared" si="1"/>
        <v>4.75</v>
      </c>
      <c r="Q10" s="387"/>
      <c r="R10" s="27">
        <f t="shared" si="2"/>
        <v>5.35</v>
      </c>
      <c r="S10" s="35">
        <f t="shared" si="3"/>
        <v>5.35</v>
      </c>
      <c r="T10" s="25">
        <f t="shared" si="4"/>
        <v>13</v>
      </c>
      <c r="U10" s="36">
        <f t="shared" si="5"/>
        <v>13</v>
      </c>
      <c r="W10" s="47" t="str">
        <f t="shared" si="6"/>
        <v>bez</v>
      </c>
      <c r="X10" s="42">
        <f t="shared" si="7"/>
        <v>0.6</v>
      </c>
      <c r="Y10" s="42">
        <f t="shared" si="8"/>
        <v>4.75</v>
      </c>
      <c r="Z10" s="42">
        <f t="shared" si="9"/>
        <v>0</v>
      </c>
      <c r="AA10" s="42">
        <f t="shared" si="10"/>
        <v>5.35</v>
      </c>
    </row>
    <row r="11" spans="1:27" ht="24.75" customHeight="1">
      <c r="A11" s="44">
        <f>Seznam!B29</f>
        <v>3</v>
      </c>
      <c r="B11" s="2" t="str">
        <f>Seznam!C29</f>
        <v>Belan Victoria</v>
      </c>
      <c r="C11" s="9">
        <f>Seznam!D29</f>
        <v>2007</v>
      </c>
      <c r="D11" s="45" t="str">
        <f>Seznam!E29</f>
        <v>SVNA - Hamburg</v>
      </c>
      <c r="E11" s="45" t="str">
        <f>Seznam!F29</f>
        <v>GER</v>
      </c>
      <c r="F11" s="9" t="str">
        <f t="shared" si="11"/>
        <v>bez</v>
      </c>
      <c r="G11" s="382">
        <v>2.6</v>
      </c>
      <c r="H11" s="383">
        <v>1.6</v>
      </c>
      <c r="I11" s="384">
        <v>1.3</v>
      </c>
      <c r="J11" s="384">
        <v>2</v>
      </c>
      <c r="K11" s="34">
        <f t="shared" si="0"/>
        <v>1.8</v>
      </c>
      <c r="L11" s="385">
        <v>6.1</v>
      </c>
      <c r="M11" s="386">
        <v>6</v>
      </c>
      <c r="N11" s="384">
        <v>5.9</v>
      </c>
      <c r="O11" s="384">
        <v>5.2</v>
      </c>
      <c r="P11" s="34">
        <f t="shared" si="1"/>
        <v>5.95</v>
      </c>
      <c r="Q11" s="387"/>
      <c r="R11" s="27">
        <f t="shared" si="2"/>
        <v>7.75</v>
      </c>
      <c r="S11" s="35">
        <f t="shared" si="3"/>
        <v>7.75</v>
      </c>
      <c r="T11" s="25">
        <f t="shared" si="4"/>
        <v>3</v>
      </c>
      <c r="U11" s="36">
        <f t="shared" si="5"/>
        <v>3</v>
      </c>
      <c r="W11" s="47" t="str">
        <f t="shared" si="6"/>
        <v>bez</v>
      </c>
      <c r="X11" s="42">
        <f t="shared" si="7"/>
        <v>1.8</v>
      </c>
      <c r="Y11" s="42">
        <f t="shared" si="8"/>
        <v>5.95</v>
      </c>
      <c r="Z11" s="42">
        <f t="shared" si="9"/>
        <v>0</v>
      </c>
      <c r="AA11" s="42">
        <f t="shared" si="10"/>
        <v>7.75</v>
      </c>
    </row>
    <row r="12" spans="1:27" ht="24.75" customHeight="1">
      <c r="A12" s="44">
        <f>Seznam!B30</f>
        <v>4</v>
      </c>
      <c r="B12" s="2" t="str">
        <f>Seznam!C30</f>
        <v>Brumovská Dominika</v>
      </c>
      <c r="C12" s="9">
        <f>Seznam!D30</f>
        <v>2007</v>
      </c>
      <c r="D12" s="45" t="str">
        <f>Seznam!E30</f>
        <v>La Pirouette - Jeseník</v>
      </c>
      <c r="E12" s="45" t="str">
        <f>Seznam!F30</f>
        <v>CZE</v>
      </c>
      <c r="F12" s="9" t="str">
        <f t="shared" si="11"/>
        <v>bez</v>
      </c>
      <c r="G12" s="382">
        <v>1.4</v>
      </c>
      <c r="H12" s="383">
        <v>1.2</v>
      </c>
      <c r="I12" s="384">
        <v>0.3</v>
      </c>
      <c r="J12" s="384">
        <v>1</v>
      </c>
      <c r="K12" s="34">
        <f t="shared" si="0"/>
        <v>1.1</v>
      </c>
      <c r="L12" s="385">
        <v>5.8</v>
      </c>
      <c r="M12" s="386">
        <v>5.9</v>
      </c>
      <c r="N12" s="384">
        <v>5.7</v>
      </c>
      <c r="O12" s="384">
        <v>6.2</v>
      </c>
      <c r="P12" s="34">
        <f t="shared" si="1"/>
        <v>5.85</v>
      </c>
      <c r="Q12" s="387"/>
      <c r="R12" s="27">
        <f t="shared" si="2"/>
        <v>6.949999999999999</v>
      </c>
      <c r="S12" s="35">
        <f t="shared" si="3"/>
        <v>6.949999999999999</v>
      </c>
      <c r="T12" s="25">
        <f t="shared" si="4"/>
        <v>5</v>
      </c>
      <c r="U12" s="36">
        <f t="shared" si="5"/>
        <v>5</v>
      </c>
      <c r="W12" s="47" t="str">
        <f t="shared" si="6"/>
        <v>bez</v>
      </c>
      <c r="X12" s="42">
        <f t="shared" si="7"/>
        <v>1.1</v>
      </c>
      <c r="Y12" s="42">
        <f t="shared" si="8"/>
        <v>5.85</v>
      </c>
      <c r="Z12" s="42">
        <f t="shared" si="9"/>
        <v>0</v>
      </c>
      <c r="AA12" s="42">
        <f t="shared" si="10"/>
        <v>6.949999999999999</v>
      </c>
    </row>
    <row r="13" spans="1:27" ht="24.75" customHeight="1">
      <c r="A13" s="44">
        <f>Seznam!B31</f>
        <v>5</v>
      </c>
      <c r="B13" s="2" t="str">
        <f>Seznam!C31</f>
        <v>Spálenková Ella</v>
      </c>
      <c r="C13" s="9">
        <f>Seznam!D31</f>
        <v>2007</v>
      </c>
      <c r="D13" s="45" t="str">
        <f>Seznam!E31</f>
        <v>GSK Tábor</v>
      </c>
      <c r="E13" s="45" t="str">
        <f>Seznam!F31</f>
        <v>CZE</v>
      </c>
      <c r="F13" s="9" t="str">
        <f t="shared" si="11"/>
        <v>bez</v>
      </c>
      <c r="G13" s="382">
        <v>1.5</v>
      </c>
      <c r="H13" s="383">
        <v>1.1</v>
      </c>
      <c r="I13" s="384">
        <v>0.2</v>
      </c>
      <c r="J13" s="384">
        <v>0.9</v>
      </c>
      <c r="K13" s="34">
        <f t="shared" si="0"/>
        <v>1</v>
      </c>
      <c r="L13" s="385">
        <v>5</v>
      </c>
      <c r="M13" s="386">
        <v>4.8</v>
      </c>
      <c r="N13" s="384">
        <v>5.1</v>
      </c>
      <c r="O13" s="384">
        <v>4.6</v>
      </c>
      <c r="P13" s="34">
        <f t="shared" si="1"/>
        <v>4.9</v>
      </c>
      <c r="Q13" s="387"/>
      <c r="R13" s="27">
        <f t="shared" si="2"/>
        <v>5.9</v>
      </c>
      <c r="S13" s="35">
        <f t="shared" si="3"/>
        <v>5.9</v>
      </c>
      <c r="T13" s="25">
        <f t="shared" si="4"/>
        <v>9</v>
      </c>
      <c r="U13" s="36">
        <f t="shared" si="5"/>
        <v>9</v>
      </c>
      <c r="W13" s="47" t="str">
        <f t="shared" si="6"/>
        <v>bez</v>
      </c>
      <c r="X13" s="42">
        <f t="shared" si="7"/>
        <v>1</v>
      </c>
      <c r="Y13" s="42">
        <f t="shared" si="8"/>
        <v>4.9</v>
      </c>
      <c r="Z13" s="42">
        <f t="shared" si="9"/>
        <v>0</v>
      </c>
      <c r="AA13" s="42">
        <f t="shared" si="10"/>
        <v>5.9</v>
      </c>
    </row>
    <row r="14" spans="1:27" ht="24.75" customHeight="1">
      <c r="A14" s="44">
        <f>Seznam!B32</f>
        <v>6</v>
      </c>
      <c r="B14" s="2" t="str">
        <f>Seznam!C32</f>
        <v>Petříková Valentýna</v>
      </c>
      <c r="C14" s="9">
        <f>Seznam!D32</f>
        <v>2007</v>
      </c>
      <c r="D14" s="45" t="str">
        <f>Seznam!E32</f>
        <v>RG Proactive Milevsko</v>
      </c>
      <c r="E14" s="45" t="str">
        <f>Seznam!F32</f>
        <v>CZE</v>
      </c>
      <c r="F14" s="9" t="str">
        <f t="shared" si="11"/>
        <v>bez</v>
      </c>
      <c r="G14" s="382">
        <v>3.2</v>
      </c>
      <c r="H14" s="383">
        <v>2.8</v>
      </c>
      <c r="I14" s="384">
        <v>1.9</v>
      </c>
      <c r="J14" s="384">
        <v>2.3</v>
      </c>
      <c r="K14" s="34">
        <f t="shared" si="0"/>
        <v>2.55</v>
      </c>
      <c r="L14" s="385">
        <v>6.7</v>
      </c>
      <c r="M14" s="386">
        <v>6.8</v>
      </c>
      <c r="N14" s="384">
        <v>6.5</v>
      </c>
      <c r="O14" s="384">
        <v>6.9</v>
      </c>
      <c r="P14" s="34">
        <f t="shared" si="1"/>
        <v>6.75</v>
      </c>
      <c r="Q14" s="387"/>
      <c r="R14" s="27">
        <f t="shared" si="2"/>
        <v>9.3</v>
      </c>
      <c r="S14" s="35">
        <f t="shared" si="3"/>
        <v>9.3</v>
      </c>
      <c r="T14" s="25">
        <f t="shared" si="4"/>
        <v>1</v>
      </c>
      <c r="U14" s="36">
        <f t="shared" si="5"/>
        <v>1</v>
      </c>
      <c r="W14" s="47" t="str">
        <f t="shared" si="6"/>
        <v>bez</v>
      </c>
      <c r="X14" s="42">
        <f t="shared" si="7"/>
        <v>2.55</v>
      </c>
      <c r="Y14" s="42">
        <f t="shared" si="8"/>
        <v>6.75</v>
      </c>
      <c r="Z14" s="42">
        <f t="shared" si="9"/>
        <v>0</v>
      </c>
      <c r="AA14" s="42">
        <f t="shared" si="10"/>
        <v>9.3</v>
      </c>
    </row>
    <row r="15" spans="1:27" ht="24.75" customHeight="1">
      <c r="A15" s="44">
        <f>Seznam!B33</f>
        <v>7</v>
      </c>
      <c r="B15" s="2" t="str">
        <f>Seznam!C33</f>
        <v>Bílková Alexandra</v>
      </c>
      <c r="C15" s="9">
        <f>Seznam!D33</f>
        <v>2007</v>
      </c>
      <c r="D15" s="45" t="str">
        <f>Seznam!E33</f>
        <v>La Pirouette - Jeseník</v>
      </c>
      <c r="E15" s="45" t="str">
        <f>Seznam!F33</f>
        <v>CZE</v>
      </c>
      <c r="F15" s="9" t="str">
        <f t="shared" si="11"/>
        <v>bez</v>
      </c>
      <c r="G15" s="382">
        <v>0.7</v>
      </c>
      <c r="H15" s="383">
        <v>1.1</v>
      </c>
      <c r="I15" s="384">
        <v>0.4</v>
      </c>
      <c r="J15" s="384">
        <v>0.9</v>
      </c>
      <c r="K15" s="34">
        <f t="shared" si="0"/>
        <v>0.8</v>
      </c>
      <c r="L15" s="385">
        <v>5.2</v>
      </c>
      <c r="M15" s="386">
        <v>5</v>
      </c>
      <c r="N15" s="384">
        <v>5.1</v>
      </c>
      <c r="O15" s="384">
        <v>5.1</v>
      </c>
      <c r="P15" s="34">
        <f t="shared" si="1"/>
        <v>5.1</v>
      </c>
      <c r="Q15" s="387"/>
      <c r="R15" s="27">
        <f t="shared" si="2"/>
        <v>5.8999999999999995</v>
      </c>
      <c r="S15" s="35">
        <f t="shared" si="3"/>
        <v>5.8999999999999995</v>
      </c>
      <c r="T15" s="25">
        <f t="shared" si="4"/>
        <v>10</v>
      </c>
      <c r="U15" s="36">
        <f t="shared" si="5"/>
        <v>10</v>
      </c>
      <c r="W15" s="47" t="str">
        <f t="shared" si="6"/>
        <v>bez</v>
      </c>
      <c r="X15" s="42">
        <f t="shared" si="7"/>
        <v>0.8</v>
      </c>
      <c r="Y15" s="42">
        <f t="shared" si="8"/>
        <v>5.1</v>
      </c>
      <c r="Z15" s="42">
        <f t="shared" si="9"/>
        <v>0</v>
      </c>
      <c r="AA15" s="42">
        <f t="shared" si="10"/>
        <v>5.8999999999999995</v>
      </c>
    </row>
    <row r="16" spans="1:27" ht="24.75" customHeight="1">
      <c r="A16" s="44">
        <f>Seznam!B34</f>
        <v>8</v>
      </c>
      <c r="B16" s="2" t="str">
        <f>Seznam!C34</f>
        <v>Chmátalová Lucie</v>
      </c>
      <c r="C16" s="9">
        <f>Seznam!D34</f>
        <v>2007</v>
      </c>
      <c r="D16" s="45" t="str">
        <f>Seznam!E34</f>
        <v>GSK Tábor</v>
      </c>
      <c r="E16" s="45" t="str">
        <f>Seznam!F34</f>
        <v>CZE</v>
      </c>
      <c r="F16" s="9" t="str">
        <f t="shared" si="11"/>
        <v>bez</v>
      </c>
      <c r="G16" s="382">
        <v>1.5</v>
      </c>
      <c r="H16" s="383">
        <v>1.1</v>
      </c>
      <c r="I16" s="384">
        <v>0.3</v>
      </c>
      <c r="J16" s="384">
        <v>0.6</v>
      </c>
      <c r="K16" s="34">
        <f t="shared" si="0"/>
        <v>0.85</v>
      </c>
      <c r="L16" s="385">
        <v>5.2</v>
      </c>
      <c r="M16" s="386">
        <v>5.3</v>
      </c>
      <c r="N16" s="384">
        <v>5.8</v>
      </c>
      <c r="O16" s="384">
        <v>4.5</v>
      </c>
      <c r="P16" s="34">
        <f t="shared" si="1"/>
        <v>5.25</v>
      </c>
      <c r="Q16" s="387"/>
      <c r="R16" s="27">
        <f t="shared" si="2"/>
        <v>6.1</v>
      </c>
      <c r="S16" s="35">
        <f t="shared" si="3"/>
        <v>6.1</v>
      </c>
      <c r="T16" s="25">
        <f t="shared" si="4"/>
        <v>7</v>
      </c>
      <c r="U16" s="36">
        <f t="shared" si="5"/>
        <v>7</v>
      </c>
      <c r="W16" s="47" t="str">
        <f t="shared" si="6"/>
        <v>bez</v>
      </c>
      <c r="X16" s="42">
        <f t="shared" si="7"/>
        <v>0.85</v>
      </c>
      <c r="Y16" s="42">
        <f t="shared" si="8"/>
        <v>5.25</v>
      </c>
      <c r="Z16" s="42">
        <f t="shared" si="9"/>
        <v>0</v>
      </c>
      <c r="AA16" s="42">
        <f t="shared" si="10"/>
        <v>6.1</v>
      </c>
    </row>
    <row r="17" spans="1:27" ht="24.75" customHeight="1">
      <c r="A17" s="44">
        <f>Seznam!B35</f>
        <v>9</v>
      </c>
      <c r="B17" s="2" t="str">
        <f>Seznam!C35</f>
        <v>Nováková Markéta </v>
      </c>
      <c r="C17" s="9">
        <f>Seznam!D35</f>
        <v>2007</v>
      </c>
      <c r="D17" s="45" t="str">
        <f>Seznam!E35</f>
        <v>Slavia SK Rapid Plzeň</v>
      </c>
      <c r="E17" s="45" t="str">
        <f>Seznam!F35</f>
        <v>CZE</v>
      </c>
      <c r="F17" s="9" t="str">
        <f t="shared" si="11"/>
        <v>bez</v>
      </c>
      <c r="G17" s="382">
        <v>1.5</v>
      </c>
      <c r="H17" s="383">
        <v>1</v>
      </c>
      <c r="I17" s="384">
        <v>1.6</v>
      </c>
      <c r="J17" s="384">
        <v>1.3</v>
      </c>
      <c r="K17" s="34">
        <f t="shared" si="0"/>
        <v>1.4</v>
      </c>
      <c r="L17" s="385">
        <v>5.7</v>
      </c>
      <c r="M17" s="386">
        <v>5.4</v>
      </c>
      <c r="N17" s="384">
        <v>5.1</v>
      </c>
      <c r="O17" s="384">
        <v>5.2</v>
      </c>
      <c r="P17" s="34">
        <f t="shared" si="1"/>
        <v>5.3</v>
      </c>
      <c r="Q17" s="387"/>
      <c r="R17" s="27">
        <f t="shared" si="2"/>
        <v>6.699999999999999</v>
      </c>
      <c r="S17" s="35">
        <f t="shared" si="3"/>
        <v>6.699999999999999</v>
      </c>
      <c r="T17" s="25">
        <f t="shared" si="4"/>
        <v>6</v>
      </c>
      <c r="U17" s="36">
        <f t="shared" si="5"/>
        <v>6</v>
      </c>
      <c r="W17" s="47" t="str">
        <f t="shared" si="6"/>
        <v>bez</v>
      </c>
      <c r="X17" s="42">
        <f t="shared" si="7"/>
        <v>1.4</v>
      </c>
      <c r="Y17" s="42">
        <f t="shared" si="8"/>
        <v>5.3</v>
      </c>
      <c r="Z17" s="42">
        <f t="shared" si="9"/>
        <v>0</v>
      </c>
      <c r="AA17" s="42">
        <f t="shared" si="10"/>
        <v>6.699999999999999</v>
      </c>
    </row>
    <row r="18" spans="1:27" ht="24.75" customHeight="1">
      <c r="A18" s="44">
        <f>Seznam!B36</f>
        <v>10</v>
      </c>
      <c r="B18" s="2" t="str">
        <f>Seznam!C36</f>
        <v>Kopin Jennifer</v>
      </c>
      <c r="C18" s="9">
        <f>Seznam!D36</f>
        <v>2007</v>
      </c>
      <c r="D18" s="45" t="str">
        <f>Seznam!E36</f>
        <v>SVNA - Hamburg</v>
      </c>
      <c r="E18" s="45" t="str">
        <f>Seznam!F36</f>
        <v>GER</v>
      </c>
      <c r="F18" s="9" t="str">
        <f t="shared" si="11"/>
        <v>bez</v>
      </c>
      <c r="G18" s="382">
        <v>1.7</v>
      </c>
      <c r="H18" s="383">
        <v>1.3</v>
      </c>
      <c r="I18" s="384">
        <v>1.1</v>
      </c>
      <c r="J18" s="384">
        <v>1.6</v>
      </c>
      <c r="K18" s="34">
        <f t="shared" si="0"/>
        <v>1.45</v>
      </c>
      <c r="L18" s="385">
        <v>5.6</v>
      </c>
      <c r="M18" s="386">
        <v>6.2</v>
      </c>
      <c r="N18" s="384">
        <v>5.5</v>
      </c>
      <c r="O18" s="384">
        <v>5.5</v>
      </c>
      <c r="P18" s="34">
        <f t="shared" si="1"/>
        <v>5.55</v>
      </c>
      <c r="Q18" s="387"/>
      <c r="R18" s="27">
        <f t="shared" si="2"/>
        <v>7</v>
      </c>
      <c r="S18" s="35">
        <f t="shared" si="3"/>
        <v>7</v>
      </c>
      <c r="T18" s="25">
        <f t="shared" si="4"/>
        <v>4</v>
      </c>
      <c r="U18" s="36">
        <f t="shared" si="5"/>
        <v>4</v>
      </c>
      <c r="W18" s="47" t="str">
        <f t="shared" si="6"/>
        <v>bez</v>
      </c>
      <c r="X18" s="42">
        <f t="shared" si="7"/>
        <v>1.45</v>
      </c>
      <c r="Y18" s="42">
        <f t="shared" si="8"/>
        <v>5.55</v>
      </c>
      <c r="Z18" s="42">
        <f t="shared" si="9"/>
        <v>0</v>
      </c>
      <c r="AA18" s="42">
        <f t="shared" si="10"/>
        <v>7</v>
      </c>
    </row>
    <row r="19" spans="1:27" ht="24.75" customHeight="1">
      <c r="A19" s="44">
        <f>Seznam!B37</f>
        <v>11</v>
      </c>
      <c r="B19" s="2" t="str">
        <f>Seznam!C37</f>
        <v>Heckelová Viktoria</v>
      </c>
      <c r="C19" s="9">
        <f>Seznam!D37</f>
        <v>2007</v>
      </c>
      <c r="D19" s="45" t="str">
        <f>Seznam!E37</f>
        <v>La Pirouette - Jeseník</v>
      </c>
      <c r="E19" s="45" t="str">
        <f>Seznam!F37</f>
        <v>CZE</v>
      </c>
      <c r="F19" s="9" t="str">
        <f t="shared" si="11"/>
        <v>bez</v>
      </c>
      <c r="G19" s="382">
        <v>0.5</v>
      </c>
      <c r="H19" s="383">
        <v>0.8</v>
      </c>
      <c r="I19" s="384">
        <v>0.3</v>
      </c>
      <c r="J19" s="384">
        <v>0.9</v>
      </c>
      <c r="K19" s="34">
        <f t="shared" si="0"/>
        <v>0.65</v>
      </c>
      <c r="L19" s="385">
        <v>5.2</v>
      </c>
      <c r="M19" s="386">
        <v>5</v>
      </c>
      <c r="N19" s="384">
        <v>4.5</v>
      </c>
      <c r="O19" s="384">
        <v>4.6</v>
      </c>
      <c r="P19" s="34">
        <f t="shared" si="1"/>
        <v>4.8</v>
      </c>
      <c r="Q19" s="387"/>
      <c r="R19" s="27">
        <f t="shared" si="2"/>
        <v>5.45</v>
      </c>
      <c r="S19" s="35">
        <f t="shared" si="3"/>
        <v>5.45</v>
      </c>
      <c r="T19" s="25">
        <f t="shared" si="4"/>
        <v>12</v>
      </c>
      <c r="U19" s="36">
        <f t="shared" si="5"/>
        <v>12</v>
      </c>
      <c r="W19" s="47" t="str">
        <f t="shared" si="6"/>
        <v>bez</v>
      </c>
      <c r="X19" s="42">
        <f t="shared" si="7"/>
        <v>0.65</v>
      </c>
      <c r="Y19" s="42">
        <f t="shared" si="8"/>
        <v>4.8</v>
      </c>
      <c r="Z19" s="42">
        <f t="shared" si="9"/>
        <v>0</v>
      </c>
      <c r="AA19" s="42">
        <f t="shared" si="10"/>
        <v>5.45</v>
      </c>
    </row>
    <row r="20" spans="1:27" ht="24.75" customHeight="1">
      <c r="A20" s="44">
        <f>Seznam!B38</f>
        <v>12</v>
      </c>
      <c r="B20" s="2" t="str">
        <f>Seznam!C38</f>
        <v>Deimová Anna</v>
      </c>
      <c r="C20" s="9">
        <f>Seznam!D38</f>
        <v>2007</v>
      </c>
      <c r="D20" s="45" t="str">
        <f>Seznam!E38</f>
        <v>GSK Tábor</v>
      </c>
      <c r="E20" s="45" t="str">
        <f>Seznam!F38</f>
        <v>CZE</v>
      </c>
      <c r="F20" s="9" t="str">
        <f t="shared" si="11"/>
        <v>bez</v>
      </c>
      <c r="G20" s="382">
        <v>1.4</v>
      </c>
      <c r="H20" s="383">
        <v>0.7</v>
      </c>
      <c r="I20" s="384">
        <v>0.3</v>
      </c>
      <c r="J20" s="384">
        <v>0.9</v>
      </c>
      <c r="K20" s="34">
        <f t="shared" si="0"/>
        <v>0.8</v>
      </c>
      <c r="L20" s="385">
        <v>4.8</v>
      </c>
      <c r="M20" s="386">
        <v>5.1</v>
      </c>
      <c r="N20" s="384">
        <v>4.9</v>
      </c>
      <c r="O20" s="384">
        <v>5.3</v>
      </c>
      <c r="P20" s="34">
        <f t="shared" si="1"/>
        <v>5</v>
      </c>
      <c r="Q20" s="387"/>
      <c r="R20" s="27">
        <f t="shared" si="2"/>
        <v>5.8</v>
      </c>
      <c r="S20" s="35">
        <f t="shared" si="3"/>
        <v>5.8</v>
      </c>
      <c r="T20" s="25">
        <f t="shared" si="4"/>
        <v>11</v>
      </c>
      <c r="U20" s="36">
        <f t="shared" si="5"/>
        <v>11</v>
      </c>
      <c r="W20" s="47" t="str">
        <f t="shared" si="6"/>
        <v>bez</v>
      </c>
      <c r="X20" s="42">
        <f t="shared" si="7"/>
        <v>0.8</v>
      </c>
      <c r="Y20" s="42">
        <f t="shared" si="8"/>
        <v>5</v>
      </c>
      <c r="Z20" s="42">
        <f t="shared" si="9"/>
        <v>0</v>
      </c>
      <c r="AA20" s="42">
        <f t="shared" si="10"/>
        <v>5.8</v>
      </c>
    </row>
    <row r="21" spans="1:27" ht="24.75" customHeight="1">
      <c r="A21" s="44">
        <f>Seznam!B39</f>
        <v>13</v>
      </c>
      <c r="B21" s="2" t="str">
        <f>Seznam!C39</f>
        <v>Šimáková Veronika</v>
      </c>
      <c r="C21" s="9">
        <f>Seznam!D39</f>
        <v>2007</v>
      </c>
      <c r="D21" s="45" t="str">
        <f>Seznam!E39</f>
        <v>RG Proactive Milevsko</v>
      </c>
      <c r="E21" s="45" t="str">
        <f>Seznam!F39</f>
        <v>CZE</v>
      </c>
      <c r="F21" s="9" t="str">
        <f t="shared" si="11"/>
        <v>bez</v>
      </c>
      <c r="G21" s="382">
        <v>2.9</v>
      </c>
      <c r="H21" s="383">
        <v>2.6</v>
      </c>
      <c r="I21" s="384">
        <v>2.4</v>
      </c>
      <c r="J21" s="384">
        <v>2.1</v>
      </c>
      <c r="K21" s="34">
        <f t="shared" si="0"/>
        <v>2.5</v>
      </c>
      <c r="L21" s="385">
        <v>6.4</v>
      </c>
      <c r="M21" s="386">
        <v>6.7</v>
      </c>
      <c r="N21" s="384">
        <v>6.5</v>
      </c>
      <c r="O21" s="384">
        <v>6.7</v>
      </c>
      <c r="P21" s="34">
        <f t="shared" si="1"/>
        <v>6.6</v>
      </c>
      <c r="Q21" s="387"/>
      <c r="R21" s="27">
        <f>K21+P21-Q21</f>
        <v>9.1</v>
      </c>
      <c r="S21" s="35">
        <f t="shared" si="3"/>
        <v>9.1</v>
      </c>
      <c r="T21" s="25">
        <f>RANK(R21,$R$9:$R$22)</f>
        <v>2</v>
      </c>
      <c r="U21" s="36">
        <f>RANK(S21,$S$9:$S$22)</f>
        <v>2</v>
      </c>
      <c r="W21" s="47" t="str">
        <f>F21</f>
        <v>bez</v>
      </c>
      <c r="X21" s="42">
        <f>K21</f>
        <v>2.5</v>
      </c>
      <c r="Y21" s="42">
        <f>P21</f>
        <v>6.6</v>
      </c>
      <c r="Z21" s="42">
        <f>Q21</f>
        <v>0</v>
      </c>
      <c r="AA21" s="42">
        <f>R21</f>
        <v>9.1</v>
      </c>
    </row>
    <row r="22" spans="1:27" ht="24.75" customHeight="1">
      <c r="A22" s="44"/>
      <c r="B22" s="2"/>
      <c r="C22" s="9"/>
      <c r="D22" s="45"/>
      <c r="E22" s="45"/>
      <c r="F22" s="9"/>
      <c r="G22" s="43">
        <v>0</v>
      </c>
      <c r="H22" s="15"/>
      <c r="I22" s="37">
        <f>IF($L$2&lt;3,"x",0)</f>
        <v>0</v>
      </c>
      <c r="J22" s="37">
        <f>IF($L$2&lt;4,"x",0)</f>
        <v>0</v>
      </c>
      <c r="K22" s="34">
        <f t="shared" si="0"/>
        <v>0</v>
      </c>
      <c r="L22" s="17"/>
      <c r="M22" s="16"/>
      <c r="N22" s="37">
        <f>IF($M$2&lt;3,"x",0)</f>
        <v>0</v>
      </c>
      <c r="O22" s="37">
        <f>IF($M$2&lt;4,"x",0)</f>
        <v>0</v>
      </c>
      <c r="P22" s="34">
        <f t="shared" si="1"/>
        <v>0</v>
      </c>
      <c r="Q22" s="21"/>
      <c r="R22" s="27">
        <f t="shared" si="2"/>
        <v>0</v>
      </c>
      <c r="S22" s="35">
        <f t="shared" si="3"/>
        <v>0</v>
      </c>
      <c r="T22" s="25">
        <f t="shared" si="4"/>
        <v>14</v>
      </c>
      <c r="U22" s="36">
        <f t="shared" si="5"/>
        <v>14</v>
      </c>
      <c r="W22" s="47">
        <f t="shared" si="6"/>
        <v>0</v>
      </c>
      <c r="X22" s="42">
        <f t="shared" si="7"/>
        <v>0</v>
      </c>
      <c r="Y22" s="42">
        <f t="shared" si="8"/>
        <v>0</v>
      </c>
      <c r="Z22" s="42">
        <f t="shared" si="9"/>
        <v>0</v>
      </c>
      <c r="AA22" s="42">
        <f t="shared" si="10"/>
        <v>0</v>
      </c>
    </row>
  </sheetData>
  <sheetProtection/>
  <mergeCells count="8">
    <mergeCell ref="T7:T8"/>
    <mergeCell ref="U7:U8"/>
    <mergeCell ref="F7:F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Zeros="0" zoomScale="75" zoomScaleNormal="75" zoomScalePageLayoutView="0" workbookViewId="0" topLeftCell="A4">
      <selection activeCell="P18" sqref="P18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customWidth="1"/>
    <col min="4" max="4" width="30.00390625" style="14" customWidth="1"/>
    <col min="5" max="5" width="5.25390625" style="14" customWidth="1"/>
    <col min="6" max="6" width="7.75390625" style="7" customWidth="1"/>
    <col min="7" max="10" width="5.75390625" style="7" customWidth="1"/>
    <col min="11" max="11" width="7.125" style="7" bestFit="1" customWidth="1"/>
    <col min="12" max="14" width="5.75390625" style="7" customWidth="1"/>
    <col min="15" max="15" width="5.75390625" style="0" customWidth="1"/>
    <col min="16" max="16" width="6.875" style="0" customWidth="1"/>
    <col min="17" max="17" width="7.00390625" style="0" bestFit="1" customWidth="1"/>
    <col min="18" max="18" width="9.375" style="0" bestFit="1" customWidth="1"/>
    <col min="19" max="19" width="9.00390625" style="0" bestFit="1" customWidth="1"/>
    <col min="20" max="20" width="8.00390625" style="0" bestFit="1" customWidth="1"/>
    <col min="21" max="21" width="10.00390625" style="0" customWidth="1"/>
    <col min="22" max="23" width="5.75390625" style="0" customWidth="1"/>
    <col min="24" max="24" width="8.75390625" style="0" customWidth="1"/>
    <col min="25" max="25" width="6.75390625" style="0" bestFit="1" customWidth="1"/>
    <col min="26" max="26" width="12.625" style="0" bestFit="1" customWidth="1"/>
    <col min="27" max="27" width="9.375" style="0" customWidth="1"/>
  </cols>
  <sheetData>
    <row r="1" spans="1:19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3" t="s">
        <v>240</v>
      </c>
      <c r="L1" s="254" t="s">
        <v>241</v>
      </c>
      <c r="M1" s="254" t="s">
        <v>193</v>
      </c>
      <c r="N1" s="1"/>
      <c r="O1" s="1"/>
      <c r="P1" s="1"/>
      <c r="Q1" s="1"/>
      <c r="R1" s="1"/>
      <c r="S1" s="3"/>
    </row>
    <row r="2" spans="1:19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88">
        <v>4</v>
      </c>
      <c r="M2" s="388">
        <v>4</v>
      </c>
      <c r="N2" s="1"/>
      <c r="O2" s="1"/>
      <c r="P2" s="1"/>
      <c r="Q2" s="1"/>
      <c r="R2" s="1"/>
      <c r="S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_kat5</f>
        <v>5. kategorie: roč. 2006 - sestava bez náčiní</v>
      </c>
      <c r="B6" s="1"/>
      <c r="C6" s="4"/>
      <c r="D6" s="8"/>
      <c r="E6" s="8"/>
      <c r="F6" s="4"/>
      <c r="G6" s="4"/>
      <c r="H6" s="4"/>
      <c r="I6" s="4"/>
      <c r="J6" s="4"/>
      <c r="K6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70" t="s">
        <v>242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243</v>
      </c>
      <c r="U7" s="468" t="s">
        <v>244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71"/>
      <c r="G8" s="18" t="s">
        <v>241</v>
      </c>
      <c r="H8" s="18" t="s">
        <v>241</v>
      </c>
      <c r="I8" s="18" t="s">
        <v>245</v>
      </c>
      <c r="J8" s="18" t="s">
        <v>246</v>
      </c>
      <c r="K8" s="19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 t="s">
        <v>232</v>
      </c>
      <c r="T8" s="469"/>
      <c r="U8" s="469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Seznam!B40</f>
        <v>1</v>
      </c>
      <c r="B9" s="2" t="str">
        <f>Seznam!C40</f>
        <v>Martišová Ľubica</v>
      </c>
      <c r="C9" s="9">
        <f>Seznam!D40</f>
        <v>2006</v>
      </c>
      <c r="D9" s="45" t="str">
        <f>Seznam!E40</f>
        <v>KMG ARGO Prievidza</v>
      </c>
      <c r="E9" s="45" t="str">
        <f>Seznam!F40</f>
        <v>SVK</v>
      </c>
      <c r="F9" s="9" t="str">
        <f>IF($G$7="sestava bez náčiní","bez"," ")</f>
        <v>bez</v>
      </c>
      <c r="G9" s="382">
        <v>1.2</v>
      </c>
      <c r="H9" s="383">
        <v>1.7</v>
      </c>
      <c r="I9" s="384">
        <v>0.9</v>
      </c>
      <c r="J9" s="384">
        <v>1.7</v>
      </c>
      <c r="K9" s="34">
        <f aca="true" t="shared" si="0" ref="K9:K19">IF($L$2=2,TRUNC(SUM(G9:J9)/2*1000)/1000,IF($L$2=3,TRUNC(SUM(G9:J9)/3*1000)/1000,IF($L$2=4,TRUNC(MEDIAN(G9:J9)*1000)/1000,"???")))</f>
        <v>1.45</v>
      </c>
      <c r="L9" s="385">
        <v>5.7</v>
      </c>
      <c r="M9" s="386">
        <v>6.4</v>
      </c>
      <c r="N9" s="384">
        <v>5.1</v>
      </c>
      <c r="O9" s="384">
        <v>5</v>
      </c>
      <c r="P9" s="34">
        <f aca="true" t="shared" si="1" ref="P9:P19">IF($M$2=2,TRUNC(SUM(L9:M9)/2*1000)/1000,IF($M$2=3,TRUNC(SUM(L9:N9)/3*1000)/1000,IF($M$2=4,TRUNC(MEDIAN(L9:O9)*1000)/1000,"???")))</f>
        <v>5.4</v>
      </c>
      <c r="Q9" s="387"/>
      <c r="R9" s="27">
        <f aca="true" t="shared" si="2" ref="R9:R19">K9+P9-Q9</f>
        <v>6.8500000000000005</v>
      </c>
      <c r="S9" s="35">
        <f aca="true" t="shared" si="3" ref="S9:S19">R9</f>
        <v>6.8500000000000005</v>
      </c>
      <c r="T9" s="25">
        <f aca="true" t="shared" si="4" ref="T9:T19">RANK(R9,$R$9:$R$19)</f>
        <v>7</v>
      </c>
      <c r="U9" s="36">
        <f aca="true" t="shared" si="5" ref="U9:U19">RANK(S9,$S$9:$S$19)</f>
        <v>7</v>
      </c>
      <c r="W9" s="47" t="str">
        <f aca="true" t="shared" si="6" ref="W9:W19">F9</f>
        <v>bez</v>
      </c>
      <c r="X9" s="42">
        <f aca="true" t="shared" si="7" ref="X9:X19">K9</f>
        <v>1.45</v>
      </c>
      <c r="Y9" s="42">
        <f aca="true" t="shared" si="8" ref="Y9:Y19">P9</f>
        <v>5.4</v>
      </c>
      <c r="Z9" s="42">
        <f aca="true" t="shared" si="9" ref="Z9:Z19">Q9</f>
        <v>0</v>
      </c>
      <c r="AA9" s="42">
        <f aca="true" t="shared" si="10" ref="AA9:AA19">R9</f>
        <v>6.8500000000000005</v>
      </c>
    </row>
    <row r="10" spans="1:27" ht="24.75" customHeight="1">
      <c r="A10" s="44">
        <f>Seznam!B41</f>
        <v>2</v>
      </c>
      <c r="B10" s="2" t="str">
        <f>Seznam!C41</f>
        <v>Malcátová Berenika</v>
      </c>
      <c r="C10" s="9">
        <f>Seznam!D41</f>
        <v>2006</v>
      </c>
      <c r="D10" s="45" t="str">
        <f>Seznam!E41</f>
        <v>RG Proactive Milevsko</v>
      </c>
      <c r="E10" s="45" t="str">
        <f>Seznam!F41</f>
        <v>CZE</v>
      </c>
      <c r="F10" s="9" t="str">
        <f aca="true" t="shared" si="11" ref="F10:F18">IF($G$7="sestava bez náčiní","bez"," ")</f>
        <v>bez</v>
      </c>
      <c r="G10" s="382">
        <v>0.6</v>
      </c>
      <c r="H10" s="383">
        <v>0.6</v>
      </c>
      <c r="I10" s="384">
        <v>0.4</v>
      </c>
      <c r="J10" s="384">
        <v>0.9</v>
      </c>
      <c r="K10" s="34">
        <f t="shared" si="0"/>
        <v>0.6</v>
      </c>
      <c r="L10" s="385">
        <v>5.3</v>
      </c>
      <c r="M10" s="386">
        <v>4.7</v>
      </c>
      <c r="N10" s="384">
        <v>4.3</v>
      </c>
      <c r="O10" s="384">
        <v>5.6</v>
      </c>
      <c r="P10" s="34">
        <f t="shared" si="1"/>
        <v>5</v>
      </c>
      <c r="Q10" s="387"/>
      <c r="R10" s="27">
        <f t="shared" si="2"/>
        <v>5.6</v>
      </c>
      <c r="S10" s="35">
        <f t="shared" si="3"/>
        <v>5.6</v>
      </c>
      <c r="T10" s="25">
        <f t="shared" si="4"/>
        <v>9</v>
      </c>
      <c r="U10" s="36">
        <f t="shared" si="5"/>
        <v>9</v>
      </c>
      <c r="W10" s="47" t="str">
        <f t="shared" si="6"/>
        <v>bez</v>
      </c>
      <c r="X10" s="42">
        <f t="shared" si="7"/>
        <v>0.6</v>
      </c>
      <c r="Y10" s="42">
        <f t="shared" si="8"/>
        <v>5</v>
      </c>
      <c r="Z10" s="42">
        <f t="shared" si="9"/>
        <v>0</v>
      </c>
      <c r="AA10" s="42">
        <f t="shared" si="10"/>
        <v>5.6</v>
      </c>
    </row>
    <row r="11" spans="1:27" ht="24.75" customHeight="1">
      <c r="A11" s="44">
        <f>Seznam!B42</f>
        <v>3</v>
      </c>
      <c r="B11" s="2" t="str">
        <f>Seznam!C42</f>
        <v>Hvězdová Veronika</v>
      </c>
      <c r="C11" s="9">
        <f>Seznam!D42</f>
        <v>2006</v>
      </c>
      <c r="D11" s="45" t="str">
        <f>Seznam!E42</f>
        <v>TJ Slavia Hradec Králové</v>
      </c>
      <c r="E11" s="45" t="str">
        <f>Seznam!F42</f>
        <v>CZE</v>
      </c>
      <c r="F11" s="9" t="str">
        <f t="shared" si="11"/>
        <v>bez</v>
      </c>
      <c r="G11" s="382">
        <v>2.3</v>
      </c>
      <c r="H11" s="383">
        <v>2.6</v>
      </c>
      <c r="I11" s="384">
        <v>2.4</v>
      </c>
      <c r="J11" s="384">
        <v>2.5</v>
      </c>
      <c r="K11" s="34">
        <f t="shared" si="0"/>
        <v>2.45</v>
      </c>
      <c r="L11" s="385">
        <v>6.9</v>
      </c>
      <c r="M11" s="386">
        <v>6.8</v>
      </c>
      <c r="N11" s="384">
        <v>6.3</v>
      </c>
      <c r="O11" s="384">
        <v>6.7</v>
      </c>
      <c r="P11" s="34">
        <f t="shared" si="1"/>
        <v>6.75</v>
      </c>
      <c r="Q11" s="387"/>
      <c r="R11" s="27">
        <f t="shared" si="2"/>
        <v>9.2</v>
      </c>
      <c r="S11" s="35">
        <f t="shared" si="3"/>
        <v>9.2</v>
      </c>
      <c r="T11" s="25">
        <f t="shared" si="4"/>
        <v>1</v>
      </c>
      <c r="U11" s="36">
        <f t="shared" si="5"/>
        <v>1</v>
      </c>
      <c r="W11" s="47" t="str">
        <f t="shared" si="6"/>
        <v>bez</v>
      </c>
      <c r="X11" s="42">
        <f t="shared" si="7"/>
        <v>2.45</v>
      </c>
      <c r="Y11" s="42">
        <f t="shared" si="8"/>
        <v>6.75</v>
      </c>
      <c r="Z11" s="42">
        <f t="shared" si="9"/>
        <v>0</v>
      </c>
      <c r="AA11" s="42">
        <f t="shared" si="10"/>
        <v>9.2</v>
      </c>
    </row>
    <row r="12" spans="1:27" ht="24.75" customHeight="1">
      <c r="A12" s="44">
        <f>Seznam!B43</f>
        <v>4</v>
      </c>
      <c r="B12" s="2" t="str">
        <f>Seznam!C43</f>
        <v>Štefíková Viktória</v>
      </c>
      <c r="C12" s="9">
        <f>Seznam!D43</f>
        <v>2006</v>
      </c>
      <c r="D12" s="45" t="str">
        <f>Seznam!E43</f>
        <v>KMG ARGO Prievidza</v>
      </c>
      <c r="E12" s="45" t="str">
        <f>Seznam!F43</f>
        <v>SVK</v>
      </c>
      <c r="F12" s="9" t="str">
        <f t="shared" si="11"/>
        <v>bez</v>
      </c>
      <c r="G12" s="382">
        <v>1.7</v>
      </c>
      <c r="H12" s="383">
        <v>2</v>
      </c>
      <c r="I12" s="384">
        <v>1.5</v>
      </c>
      <c r="J12" s="384">
        <v>2</v>
      </c>
      <c r="K12" s="34">
        <f t="shared" si="0"/>
        <v>1.85</v>
      </c>
      <c r="L12" s="385">
        <v>6.1</v>
      </c>
      <c r="M12" s="386">
        <v>4.8</v>
      </c>
      <c r="N12" s="384">
        <v>5</v>
      </c>
      <c r="O12" s="384">
        <v>6.5</v>
      </c>
      <c r="P12" s="34">
        <f t="shared" si="1"/>
        <v>5.55</v>
      </c>
      <c r="Q12" s="387"/>
      <c r="R12" s="27">
        <f t="shared" si="2"/>
        <v>7.4</v>
      </c>
      <c r="S12" s="35">
        <f t="shared" si="3"/>
        <v>7.4</v>
      </c>
      <c r="T12" s="25">
        <f t="shared" si="4"/>
        <v>6</v>
      </c>
      <c r="U12" s="36">
        <f t="shared" si="5"/>
        <v>6</v>
      </c>
      <c r="W12" s="47" t="str">
        <f t="shared" si="6"/>
        <v>bez</v>
      </c>
      <c r="X12" s="42">
        <f t="shared" si="7"/>
        <v>1.85</v>
      </c>
      <c r="Y12" s="42">
        <f t="shared" si="8"/>
        <v>5.55</v>
      </c>
      <c r="Z12" s="42">
        <f t="shared" si="9"/>
        <v>0</v>
      </c>
      <c r="AA12" s="42">
        <f t="shared" si="10"/>
        <v>7.4</v>
      </c>
    </row>
    <row r="13" spans="1:27" ht="24.75" customHeight="1">
      <c r="A13" s="44">
        <f>Seznam!B44</f>
        <v>5</v>
      </c>
      <c r="B13" s="2" t="str">
        <f>Seznam!C44</f>
        <v>Lázníčková Mira</v>
      </c>
      <c r="C13" s="9">
        <f>Seznam!D44</f>
        <v>2006</v>
      </c>
      <c r="D13" s="45" t="str">
        <f>Seznam!E44</f>
        <v>La Pirouette - Jeseník</v>
      </c>
      <c r="E13" s="45" t="str">
        <f>Seznam!F44</f>
        <v>CZE</v>
      </c>
      <c r="F13" s="9" t="str">
        <f t="shared" si="11"/>
        <v>bez</v>
      </c>
      <c r="G13" s="382">
        <v>0.5</v>
      </c>
      <c r="H13" s="383">
        <v>1.5</v>
      </c>
      <c r="I13" s="384">
        <v>0.3</v>
      </c>
      <c r="J13" s="384">
        <v>0.9</v>
      </c>
      <c r="K13" s="34">
        <f t="shared" si="0"/>
        <v>0.7</v>
      </c>
      <c r="L13" s="385">
        <v>5.2</v>
      </c>
      <c r="M13" s="386">
        <v>5.1</v>
      </c>
      <c r="N13" s="384">
        <v>4.6</v>
      </c>
      <c r="O13" s="384">
        <v>4.3</v>
      </c>
      <c r="P13" s="34">
        <f t="shared" si="1"/>
        <v>4.85</v>
      </c>
      <c r="Q13" s="387"/>
      <c r="R13" s="27">
        <f t="shared" si="2"/>
        <v>5.55</v>
      </c>
      <c r="S13" s="35">
        <f t="shared" si="3"/>
        <v>5.55</v>
      </c>
      <c r="T13" s="25">
        <f t="shared" si="4"/>
        <v>10</v>
      </c>
      <c r="U13" s="36">
        <f t="shared" si="5"/>
        <v>10</v>
      </c>
      <c r="W13" s="47" t="str">
        <f t="shared" si="6"/>
        <v>bez</v>
      </c>
      <c r="X13" s="42">
        <f t="shared" si="7"/>
        <v>0.7</v>
      </c>
      <c r="Y13" s="42">
        <f t="shared" si="8"/>
        <v>4.85</v>
      </c>
      <c r="Z13" s="42">
        <f t="shared" si="9"/>
        <v>0</v>
      </c>
      <c r="AA13" s="42">
        <f t="shared" si="10"/>
        <v>5.55</v>
      </c>
    </row>
    <row r="14" spans="1:27" ht="24.75" customHeight="1">
      <c r="A14" s="44">
        <f>Seznam!B45</f>
        <v>6</v>
      </c>
      <c r="B14" s="2" t="str">
        <f>Seznam!C45</f>
        <v>Mikulová Saviena</v>
      </c>
      <c r="C14" s="9">
        <f>Seznam!D45</f>
        <v>2006</v>
      </c>
      <c r="D14" s="45" t="str">
        <f>Seznam!E45</f>
        <v>KMG ARGO Prievidza</v>
      </c>
      <c r="E14" s="45" t="str">
        <f>Seznam!F45</f>
        <v>SVK</v>
      </c>
      <c r="F14" s="9" t="str">
        <f t="shared" si="11"/>
        <v>bez</v>
      </c>
      <c r="G14" s="382">
        <v>2</v>
      </c>
      <c r="H14" s="383">
        <v>2.1</v>
      </c>
      <c r="I14" s="384">
        <v>1.5</v>
      </c>
      <c r="J14" s="384">
        <v>1.9</v>
      </c>
      <c r="K14" s="34">
        <f t="shared" si="0"/>
        <v>1.95</v>
      </c>
      <c r="L14" s="385">
        <v>5.9</v>
      </c>
      <c r="M14" s="386">
        <v>6.6</v>
      </c>
      <c r="N14" s="384">
        <v>5</v>
      </c>
      <c r="O14" s="384">
        <v>6</v>
      </c>
      <c r="P14" s="34">
        <f t="shared" si="1"/>
        <v>5.95</v>
      </c>
      <c r="Q14" s="387"/>
      <c r="R14" s="27">
        <f t="shared" si="2"/>
        <v>7.9</v>
      </c>
      <c r="S14" s="35">
        <f t="shared" si="3"/>
        <v>7.9</v>
      </c>
      <c r="T14" s="25">
        <f t="shared" si="4"/>
        <v>5</v>
      </c>
      <c r="U14" s="36">
        <f t="shared" si="5"/>
        <v>5</v>
      </c>
      <c r="W14" s="47" t="str">
        <f t="shared" si="6"/>
        <v>bez</v>
      </c>
      <c r="X14" s="42">
        <f t="shared" si="7"/>
        <v>1.95</v>
      </c>
      <c r="Y14" s="42">
        <f t="shared" si="8"/>
        <v>5.95</v>
      </c>
      <c r="Z14" s="42">
        <f t="shared" si="9"/>
        <v>0</v>
      </c>
      <c r="AA14" s="42">
        <f t="shared" si="10"/>
        <v>7.9</v>
      </c>
    </row>
    <row r="15" spans="1:27" ht="24.75" customHeight="1">
      <c r="A15" s="44">
        <f>Seznam!B46</f>
        <v>7</v>
      </c>
      <c r="B15" s="2" t="str">
        <f>Seznam!C46</f>
        <v>Samková Vendula</v>
      </c>
      <c r="C15" s="9">
        <f>Seznam!D46</f>
        <v>2006</v>
      </c>
      <c r="D15" s="45" t="str">
        <f>Seznam!E46</f>
        <v>TJ Slavia Hradec Králové</v>
      </c>
      <c r="E15" s="45" t="str">
        <f>Seznam!F46</f>
        <v>CZE</v>
      </c>
      <c r="F15" s="9" t="str">
        <f t="shared" si="11"/>
        <v>bez</v>
      </c>
      <c r="G15" s="382">
        <v>2.4</v>
      </c>
      <c r="H15" s="383">
        <v>1.9</v>
      </c>
      <c r="I15" s="384">
        <v>3.1</v>
      </c>
      <c r="J15" s="384">
        <v>2.5</v>
      </c>
      <c r="K15" s="34">
        <f t="shared" si="0"/>
        <v>2.45</v>
      </c>
      <c r="L15" s="385">
        <v>6.2</v>
      </c>
      <c r="M15" s="386">
        <v>6.3</v>
      </c>
      <c r="N15" s="384">
        <v>6</v>
      </c>
      <c r="O15" s="384">
        <v>6.3</v>
      </c>
      <c r="P15" s="34">
        <f t="shared" si="1"/>
        <v>6.25</v>
      </c>
      <c r="Q15" s="387"/>
      <c r="R15" s="27">
        <f t="shared" si="2"/>
        <v>8.7</v>
      </c>
      <c r="S15" s="35">
        <f t="shared" si="3"/>
        <v>8.7</v>
      </c>
      <c r="T15" s="25">
        <f t="shared" si="4"/>
        <v>2</v>
      </c>
      <c r="U15" s="36">
        <f t="shared" si="5"/>
        <v>2</v>
      </c>
      <c r="W15" s="47" t="str">
        <f t="shared" si="6"/>
        <v>bez</v>
      </c>
      <c r="X15" s="42">
        <f t="shared" si="7"/>
        <v>2.45</v>
      </c>
      <c r="Y15" s="42">
        <f t="shared" si="8"/>
        <v>6.25</v>
      </c>
      <c r="Z15" s="42">
        <f t="shared" si="9"/>
        <v>0</v>
      </c>
      <c r="AA15" s="42">
        <f t="shared" si="10"/>
        <v>8.7</v>
      </c>
    </row>
    <row r="16" spans="1:27" ht="24.75" customHeight="1">
      <c r="A16" s="44">
        <f>Seznam!B47</f>
        <v>8</v>
      </c>
      <c r="B16" s="2" t="str">
        <f>Seznam!C47</f>
        <v>Machalová Eliška</v>
      </c>
      <c r="C16" s="9">
        <f>Seznam!D47</f>
        <v>2006</v>
      </c>
      <c r="D16" s="45" t="str">
        <f>Seznam!E47</f>
        <v>RG Proactive Milevsko</v>
      </c>
      <c r="E16" s="45" t="str">
        <f>Seznam!F47</f>
        <v>CZE</v>
      </c>
      <c r="F16" s="9" t="str">
        <f t="shared" si="11"/>
        <v>bez</v>
      </c>
      <c r="G16" s="382">
        <v>2.2</v>
      </c>
      <c r="H16" s="383">
        <v>1.9</v>
      </c>
      <c r="I16" s="384">
        <v>1.3</v>
      </c>
      <c r="J16" s="384">
        <v>2</v>
      </c>
      <c r="K16" s="34">
        <f t="shared" si="0"/>
        <v>1.95</v>
      </c>
      <c r="L16" s="385">
        <v>5.8</v>
      </c>
      <c r="M16" s="386">
        <v>6.2</v>
      </c>
      <c r="N16" s="384">
        <v>6.1</v>
      </c>
      <c r="O16" s="384">
        <v>6.7</v>
      </c>
      <c r="P16" s="34">
        <f t="shared" si="1"/>
        <v>6.15</v>
      </c>
      <c r="Q16" s="387"/>
      <c r="R16" s="27">
        <f t="shared" si="2"/>
        <v>8.1</v>
      </c>
      <c r="S16" s="35">
        <f t="shared" si="3"/>
        <v>8.1</v>
      </c>
      <c r="T16" s="25">
        <f t="shared" si="4"/>
        <v>3</v>
      </c>
      <c r="U16" s="36">
        <f t="shared" si="5"/>
        <v>3</v>
      </c>
      <c r="W16" s="47" t="str">
        <f t="shared" si="6"/>
        <v>bez</v>
      </c>
      <c r="X16" s="42">
        <f t="shared" si="7"/>
        <v>1.95</v>
      </c>
      <c r="Y16" s="42">
        <f t="shared" si="8"/>
        <v>6.15</v>
      </c>
      <c r="Z16" s="42">
        <f t="shared" si="9"/>
        <v>0</v>
      </c>
      <c r="AA16" s="42">
        <f t="shared" si="10"/>
        <v>8.1</v>
      </c>
    </row>
    <row r="17" spans="1:27" ht="24.75" customHeight="1">
      <c r="A17" s="44">
        <f>Seznam!B48</f>
        <v>9</v>
      </c>
      <c r="B17" s="2" t="str">
        <f>Seznam!C48</f>
        <v>Bendová Barbora</v>
      </c>
      <c r="C17" s="9">
        <f>Seznam!D48</f>
        <v>2006</v>
      </c>
      <c r="D17" s="45" t="str">
        <f>Seznam!E48</f>
        <v>GSK Tábor</v>
      </c>
      <c r="E17" s="45" t="str">
        <f>Seznam!F48</f>
        <v>CZE</v>
      </c>
      <c r="F17" s="9" t="str">
        <f t="shared" si="11"/>
        <v>bez</v>
      </c>
      <c r="G17" s="382">
        <v>1.4</v>
      </c>
      <c r="H17" s="383">
        <v>1.1</v>
      </c>
      <c r="I17" s="384">
        <v>0.7</v>
      </c>
      <c r="J17" s="384">
        <v>1.2</v>
      </c>
      <c r="K17" s="34">
        <f t="shared" si="0"/>
        <v>1.15</v>
      </c>
      <c r="L17" s="385">
        <v>5.1</v>
      </c>
      <c r="M17" s="386">
        <v>5.4</v>
      </c>
      <c r="N17" s="384">
        <v>5.8</v>
      </c>
      <c r="O17" s="384">
        <v>5.8</v>
      </c>
      <c r="P17" s="34">
        <f t="shared" si="1"/>
        <v>5.6</v>
      </c>
      <c r="Q17" s="387"/>
      <c r="R17" s="27">
        <f t="shared" si="2"/>
        <v>6.75</v>
      </c>
      <c r="S17" s="35">
        <f t="shared" si="3"/>
        <v>6.75</v>
      </c>
      <c r="T17" s="25">
        <f t="shared" si="4"/>
        <v>8</v>
      </c>
      <c r="U17" s="36">
        <f t="shared" si="5"/>
        <v>8</v>
      </c>
      <c r="W17" s="47" t="str">
        <f t="shared" si="6"/>
        <v>bez</v>
      </c>
      <c r="X17" s="42">
        <f t="shared" si="7"/>
        <v>1.15</v>
      </c>
      <c r="Y17" s="42">
        <f t="shared" si="8"/>
        <v>5.6</v>
      </c>
      <c r="Z17" s="42">
        <f t="shared" si="9"/>
        <v>0</v>
      </c>
      <c r="AA17" s="42">
        <f t="shared" si="10"/>
        <v>6.75</v>
      </c>
    </row>
    <row r="18" spans="1:27" ht="24.75" customHeight="1">
      <c r="A18" s="44">
        <f>Seznam!B49</f>
        <v>10</v>
      </c>
      <c r="B18" s="2" t="str">
        <f>Seznam!C49</f>
        <v>Mihaliková Žaneta</v>
      </c>
      <c r="C18" s="9">
        <f>Seznam!D49</f>
        <v>2006</v>
      </c>
      <c r="D18" s="45" t="str">
        <f>Seznam!E49</f>
        <v>KMG ARGO Prievidza</v>
      </c>
      <c r="E18" s="45" t="str">
        <f>Seznam!F49</f>
        <v>SVK</v>
      </c>
      <c r="F18" s="9" t="str">
        <f t="shared" si="11"/>
        <v>bez</v>
      </c>
      <c r="G18" s="382">
        <v>1.8</v>
      </c>
      <c r="H18" s="383">
        <v>1.8</v>
      </c>
      <c r="I18" s="384">
        <v>1.2</v>
      </c>
      <c r="J18" s="384">
        <v>2.1</v>
      </c>
      <c r="K18" s="34">
        <f t="shared" si="0"/>
        <v>1.8</v>
      </c>
      <c r="L18" s="385">
        <v>5.5</v>
      </c>
      <c r="M18" s="386">
        <v>6.2</v>
      </c>
      <c r="N18" s="384">
        <v>6.1</v>
      </c>
      <c r="O18" s="384">
        <v>6.2</v>
      </c>
      <c r="P18" s="34">
        <f t="shared" si="1"/>
        <v>6.15</v>
      </c>
      <c r="Q18" s="387"/>
      <c r="R18" s="27">
        <f>K18+P18-Q18</f>
        <v>7.95</v>
      </c>
      <c r="S18" s="35">
        <f t="shared" si="3"/>
        <v>7.95</v>
      </c>
      <c r="T18" s="25">
        <f>RANK(R18,$R$9:$R$19)</f>
        <v>4</v>
      </c>
      <c r="U18" s="36">
        <f>RANK(S18,$S$9:$S$19)</f>
        <v>4</v>
      </c>
      <c r="W18" s="47" t="str">
        <f>F18</f>
        <v>bez</v>
      </c>
      <c r="X18" s="42">
        <f>K18</f>
        <v>1.8</v>
      </c>
      <c r="Y18" s="42">
        <f>P18</f>
        <v>6.15</v>
      </c>
      <c r="Z18" s="42">
        <f>Q18</f>
        <v>0</v>
      </c>
      <c r="AA18" s="42">
        <f>R18</f>
        <v>7.95</v>
      </c>
    </row>
    <row r="19" spans="1:27" ht="24.75" customHeight="1">
      <c r="A19" s="44"/>
      <c r="B19" s="2"/>
      <c r="C19" s="9"/>
      <c r="D19" s="45"/>
      <c r="E19" s="45"/>
      <c r="F19" s="9"/>
      <c r="G19" s="43">
        <v>0</v>
      </c>
      <c r="H19" s="15"/>
      <c r="I19" s="37">
        <f>IF($L$2&lt;3,"x",0)</f>
        <v>0</v>
      </c>
      <c r="J19" s="37">
        <f>IF($L$2&lt;4,"x",0)</f>
        <v>0</v>
      </c>
      <c r="K19" s="34">
        <f t="shared" si="0"/>
        <v>0</v>
      </c>
      <c r="L19" s="17"/>
      <c r="M19" s="16"/>
      <c r="N19" s="37">
        <f>IF($M$2&lt;3,"x",0)</f>
        <v>0</v>
      </c>
      <c r="O19" s="37">
        <f>IF($M$2&lt;4,"x",0)</f>
        <v>0</v>
      </c>
      <c r="P19" s="34">
        <f t="shared" si="1"/>
        <v>0</v>
      </c>
      <c r="Q19" s="21"/>
      <c r="R19" s="27">
        <f t="shared" si="2"/>
        <v>0</v>
      </c>
      <c r="S19" s="35">
        <f t="shared" si="3"/>
        <v>0</v>
      </c>
      <c r="T19" s="25">
        <f t="shared" si="4"/>
        <v>11</v>
      </c>
      <c r="U19" s="36">
        <f t="shared" si="5"/>
        <v>11</v>
      </c>
      <c r="W19" s="47">
        <f t="shared" si="6"/>
        <v>0</v>
      </c>
      <c r="X19" s="42">
        <f t="shared" si="7"/>
        <v>0</v>
      </c>
      <c r="Y19" s="42">
        <f t="shared" si="8"/>
        <v>0</v>
      </c>
      <c r="Z19" s="42">
        <f t="shared" si="9"/>
        <v>0</v>
      </c>
      <c r="AA19" s="42">
        <f t="shared" si="10"/>
        <v>0</v>
      </c>
    </row>
  </sheetData>
  <sheetProtection/>
  <mergeCells count="8">
    <mergeCell ref="T7:T8"/>
    <mergeCell ref="U7:U8"/>
    <mergeCell ref="F7:F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Zeros="0" zoomScale="75" zoomScaleNormal="75" zoomScalePageLayoutView="0" workbookViewId="0" topLeftCell="A16">
      <selection activeCell="P29" sqref="P2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customWidth="1"/>
    <col min="4" max="4" width="30.00390625" style="14" customWidth="1"/>
    <col min="5" max="5" width="5.25390625" style="14" customWidth="1"/>
    <col min="6" max="6" width="7.75390625" style="7" customWidth="1"/>
    <col min="7" max="10" width="5.75390625" style="7" customWidth="1"/>
    <col min="11" max="11" width="7.125" style="7" bestFit="1" customWidth="1"/>
    <col min="12" max="15" width="5.75390625" style="0" customWidth="1"/>
    <col min="16" max="16" width="8.75390625" style="0" customWidth="1"/>
    <col min="17" max="17" width="6.75390625" style="0" bestFit="1" customWidth="1"/>
    <col min="18" max="18" width="12.625" style="0" bestFit="1" customWidth="1"/>
    <col min="19" max="19" width="9.375" style="0" customWidth="1"/>
    <col min="20" max="20" width="13.75390625" style="0" customWidth="1"/>
    <col min="21" max="21" width="16.875" style="0" bestFit="1" customWidth="1"/>
  </cols>
  <sheetData>
    <row r="1" spans="1:21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54" t="s">
        <v>227</v>
      </c>
      <c r="M1" s="254" t="s">
        <v>193</v>
      </c>
      <c r="N1" s="328"/>
      <c r="O1" s="328"/>
      <c r="P1" s="1"/>
      <c r="Q1" s="1"/>
      <c r="R1" s="1"/>
      <c r="S1" s="1"/>
      <c r="T1" s="3"/>
      <c r="U1" s="3"/>
    </row>
    <row r="2" spans="1:21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88">
        <v>4</v>
      </c>
      <c r="M2" s="388">
        <v>4</v>
      </c>
      <c r="N2" s="328"/>
      <c r="O2" s="328"/>
      <c r="P2" s="1"/>
      <c r="Q2" s="1"/>
      <c r="R2" s="1"/>
      <c r="S2" s="1"/>
      <c r="T2" s="3"/>
      <c r="U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_kat6</f>
        <v>6. kategorie: Kadetky mladší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60" t="s">
        <v>242</v>
      </c>
      <c r="G7" s="29" t="str">
        <f>Kat6S1</f>
        <v>sestava bez náčiní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253</v>
      </c>
      <c r="U7" s="472" t="s">
        <v>254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61">
        <v>0</v>
      </c>
      <c r="G8" s="18" t="s">
        <v>241</v>
      </c>
      <c r="H8" s="18" t="s">
        <v>255</v>
      </c>
      <c r="I8" s="18" t="s">
        <v>245</v>
      </c>
      <c r="J8" s="18" t="s">
        <v>246</v>
      </c>
      <c r="K8" s="18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/>
      <c r="T8" s="469"/>
      <c r="U8" s="473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Seznam!B50</f>
        <v>1</v>
      </c>
      <c r="B9" s="2" t="str">
        <f>Seznam!C50</f>
        <v>Tichá Natálie </v>
      </c>
      <c r="C9" s="9">
        <f>Seznam!D50</f>
        <v>2005</v>
      </c>
      <c r="D9" s="45" t="str">
        <f>Seznam!E50</f>
        <v>GSK Tábor</v>
      </c>
      <c r="E9" s="45" t="str">
        <f>Seznam!F50</f>
        <v>CZE</v>
      </c>
      <c r="F9" s="9" t="str">
        <f>IF($G$7="sestava bez náčiní","bez"," ")</f>
        <v>bez</v>
      </c>
      <c r="G9" s="382">
        <v>0.7</v>
      </c>
      <c r="H9" s="383">
        <v>1.5</v>
      </c>
      <c r="I9" s="384">
        <v>1.4</v>
      </c>
      <c r="J9" s="384">
        <v>2.3</v>
      </c>
      <c r="K9" s="34">
        <f aca="true" t="shared" si="0" ref="K9:K18">IF($L$2=2,TRUNC(SUM(G9:J9)/2*1000)/1000,IF($L$2=3,TRUNC(SUM(G9:J9)/3*1000)/1000,IF($L$2=4,TRUNC(MEDIAN(G9:J9)*1000)/1000,"???")))</f>
        <v>1.45</v>
      </c>
      <c r="L9" s="385">
        <v>5.5</v>
      </c>
      <c r="M9" s="386">
        <v>5.8</v>
      </c>
      <c r="N9" s="384">
        <v>6.5</v>
      </c>
      <c r="O9" s="384">
        <v>5.5</v>
      </c>
      <c r="P9" s="34">
        <f aca="true" t="shared" si="1" ref="P9:P18">IF($M$2=2,TRUNC(SUM(L9:M9)/2*1000)/1000,IF($M$2=3,TRUNC(SUM(L9:N9)/3*1000)/1000,IF($M$2=4,TRUNC(MEDIAN(L9:O9)*1000)/1000,"???")))</f>
        <v>5.65</v>
      </c>
      <c r="Q9" s="387"/>
      <c r="R9" s="27">
        <f aca="true" t="shared" si="2" ref="R9:R18">K9+P9-Q9</f>
        <v>7.1000000000000005</v>
      </c>
      <c r="S9" s="329" t="s">
        <v>254</v>
      </c>
      <c r="T9" s="25">
        <f aca="true" t="shared" si="3" ref="T9:T18">RANK(R9,$R$9:$R$18)</f>
        <v>8</v>
      </c>
      <c r="U9" s="36" t="s">
        <v>254</v>
      </c>
      <c r="W9" s="47" t="str">
        <f aca="true" t="shared" si="4" ref="W9:W18">F9</f>
        <v>bez</v>
      </c>
      <c r="X9" s="42">
        <f aca="true" t="shared" si="5" ref="X9:X18">K9</f>
        <v>1.45</v>
      </c>
      <c r="Y9" s="42">
        <f aca="true" t="shared" si="6" ref="Y9:Y18">P9</f>
        <v>5.65</v>
      </c>
      <c r="Z9" s="42">
        <f aca="true" t="shared" si="7" ref="Z9:Z18">Q9</f>
        <v>0</v>
      </c>
      <c r="AA9" s="42">
        <f aca="true" t="shared" si="8" ref="AA9:AA18">R9</f>
        <v>7.1000000000000005</v>
      </c>
    </row>
    <row r="10" spans="1:27" ht="24.75" customHeight="1">
      <c r="A10" s="44">
        <f>Seznam!B51</f>
        <v>2</v>
      </c>
      <c r="B10" s="2" t="str">
        <f>Seznam!C51</f>
        <v>Kultová Gabriela</v>
      </c>
      <c r="C10" s="9">
        <f>Seznam!D51</f>
        <v>2004</v>
      </c>
      <c r="D10" s="45" t="str">
        <f>Seznam!E51</f>
        <v>Slavia SK Rapid Plzeň</v>
      </c>
      <c r="E10" s="45" t="str">
        <f>Seznam!F51</f>
        <v>CZE</v>
      </c>
      <c r="F10" s="9" t="str">
        <f aca="true" t="shared" si="9" ref="F10:F17">IF($G$7="sestava bez náčiní","bez"," ")</f>
        <v>bez</v>
      </c>
      <c r="G10" s="382">
        <v>1.1</v>
      </c>
      <c r="H10" s="383">
        <v>1.5</v>
      </c>
      <c r="I10" s="384">
        <v>1.6</v>
      </c>
      <c r="J10" s="384">
        <v>1.7</v>
      </c>
      <c r="K10" s="34">
        <f t="shared" si="0"/>
        <v>1.55</v>
      </c>
      <c r="L10" s="385">
        <v>5.6</v>
      </c>
      <c r="M10" s="386">
        <v>6.4</v>
      </c>
      <c r="N10" s="384">
        <v>5.6</v>
      </c>
      <c r="O10" s="384">
        <v>5.7</v>
      </c>
      <c r="P10" s="34">
        <f t="shared" si="1"/>
        <v>5.65</v>
      </c>
      <c r="Q10" s="387"/>
      <c r="R10" s="27">
        <f t="shared" si="2"/>
        <v>7.2</v>
      </c>
      <c r="S10" s="267" t="s">
        <v>254</v>
      </c>
      <c r="T10" s="25">
        <f t="shared" si="3"/>
        <v>6</v>
      </c>
      <c r="U10" s="36" t="s">
        <v>254</v>
      </c>
      <c r="W10" s="47" t="str">
        <f t="shared" si="4"/>
        <v>bez</v>
      </c>
      <c r="X10" s="42">
        <f t="shared" si="5"/>
        <v>1.55</v>
      </c>
      <c r="Y10" s="42">
        <f t="shared" si="6"/>
        <v>5.65</v>
      </c>
      <c r="Z10" s="42">
        <f t="shared" si="7"/>
        <v>0</v>
      </c>
      <c r="AA10" s="42">
        <f t="shared" si="8"/>
        <v>7.2</v>
      </c>
    </row>
    <row r="11" spans="1:27" ht="24.75" customHeight="1">
      <c r="A11" s="44">
        <f>Seznam!B52</f>
        <v>3</v>
      </c>
      <c r="B11" s="2" t="str">
        <f>Seznam!C52</f>
        <v>Podlahová Adéla</v>
      </c>
      <c r="C11" s="9">
        <f>Seznam!D52</f>
        <v>2005</v>
      </c>
      <c r="D11" s="45" t="str">
        <f>Seznam!E52</f>
        <v>GSK Tábor</v>
      </c>
      <c r="E11" s="45" t="str">
        <f>Seznam!F52</f>
        <v>CZE</v>
      </c>
      <c r="F11" s="9" t="str">
        <f t="shared" si="9"/>
        <v>bez</v>
      </c>
      <c r="G11" s="382">
        <v>1.7</v>
      </c>
      <c r="H11" s="383">
        <v>1.5</v>
      </c>
      <c r="I11" s="384">
        <v>1.1</v>
      </c>
      <c r="J11" s="384">
        <v>1</v>
      </c>
      <c r="K11" s="34">
        <f t="shared" si="0"/>
        <v>1.3</v>
      </c>
      <c r="L11" s="385">
        <v>5.7</v>
      </c>
      <c r="M11" s="386">
        <v>6.4</v>
      </c>
      <c r="N11" s="384">
        <v>6.1</v>
      </c>
      <c r="O11" s="384">
        <v>5.1</v>
      </c>
      <c r="P11" s="34">
        <f t="shared" si="1"/>
        <v>5.9</v>
      </c>
      <c r="Q11" s="387"/>
      <c r="R11" s="27">
        <f t="shared" si="2"/>
        <v>7.2</v>
      </c>
      <c r="S11" s="267" t="s">
        <v>254</v>
      </c>
      <c r="T11" s="25">
        <f t="shared" si="3"/>
        <v>6</v>
      </c>
      <c r="U11" s="36" t="s">
        <v>254</v>
      </c>
      <c r="W11" s="47" t="str">
        <f t="shared" si="4"/>
        <v>bez</v>
      </c>
      <c r="X11" s="42">
        <f t="shared" si="5"/>
        <v>1.3</v>
      </c>
      <c r="Y11" s="42">
        <f t="shared" si="6"/>
        <v>5.9</v>
      </c>
      <c r="Z11" s="42">
        <f t="shared" si="7"/>
        <v>0</v>
      </c>
      <c r="AA11" s="42">
        <f t="shared" si="8"/>
        <v>7.2</v>
      </c>
    </row>
    <row r="12" spans="1:27" ht="24.75" customHeight="1">
      <c r="A12" s="255">
        <f>Seznam!B53</f>
        <v>4</v>
      </c>
      <c r="B12" s="256" t="str">
        <f>Seznam!C53</f>
        <v>Vrbacká Vanda</v>
      </c>
      <c r="C12" s="257">
        <f>Seznam!D53</f>
        <v>2003</v>
      </c>
      <c r="D12" s="258" t="str">
        <f>Seznam!E53</f>
        <v>TJ Slavia Hradec Králové</v>
      </c>
      <c r="E12" s="258" t="str">
        <f>Seznam!F53</f>
        <v>CZE</v>
      </c>
      <c r="F12" s="9" t="str">
        <f t="shared" si="9"/>
        <v>bez</v>
      </c>
      <c r="G12" s="382">
        <v>2</v>
      </c>
      <c r="H12" s="383">
        <v>1.6</v>
      </c>
      <c r="I12" s="384">
        <v>3</v>
      </c>
      <c r="J12" s="384">
        <v>2.3</v>
      </c>
      <c r="K12" s="34">
        <f t="shared" si="0"/>
        <v>2.15</v>
      </c>
      <c r="L12" s="385">
        <v>7.2</v>
      </c>
      <c r="M12" s="386">
        <v>6.8</v>
      </c>
      <c r="N12" s="384">
        <v>7</v>
      </c>
      <c r="O12" s="384">
        <v>7.1</v>
      </c>
      <c r="P12" s="34">
        <f t="shared" si="1"/>
        <v>7.05</v>
      </c>
      <c r="Q12" s="387"/>
      <c r="R12" s="27">
        <f t="shared" si="2"/>
        <v>9.2</v>
      </c>
      <c r="S12" s="267" t="s">
        <v>254</v>
      </c>
      <c r="T12" s="25">
        <f t="shared" si="3"/>
        <v>1</v>
      </c>
      <c r="U12" s="36" t="s">
        <v>254</v>
      </c>
      <c r="W12" s="47" t="str">
        <f t="shared" si="4"/>
        <v>bez</v>
      </c>
      <c r="X12" s="42">
        <f t="shared" si="5"/>
        <v>2.15</v>
      </c>
      <c r="Y12" s="42">
        <f t="shared" si="6"/>
        <v>7.05</v>
      </c>
      <c r="Z12" s="42">
        <f t="shared" si="7"/>
        <v>0</v>
      </c>
      <c r="AA12" s="42">
        <f t="shared" si="8"/>
        <v>9.2</v>
      </c>
    </row>
    <row r="13" spans="1:27" ht="24.75" customHeight="1">
      <c r="A13" s="255">
        <f>Seznam!B54</f>
        <v>5</v>
      </c>
      <c r="B13" s="256" t="str">
        <f>Seznam!C54</f>
        <v>Havlivcová Linda</v>
      </c>
      <c r="C13" s="257">
        <f>Seznam!D54</f>
        <v>2004</v>
      </c>
      <c r="D13" s="258" t="str">
        <f>Seznam!E54</f>
        <v>Slavia SK Rapid Plzeň</v>
      </c>
      <c r="E13" s="258" t="str">
        <f>Seznam!F54</f>
        <v>CZE</v>
      </c>
      <c r="F13" s="9" t="str">
        <f t="shared" si="9"/>
        <v>bez</v>
      </c>
      <c r="G13" s="382">
        <v>1.8</v>
      </c>
      <c r="H13" s="383">
        <v>1.5</v>
      </c>
      <c r="I13" s="384">
        <v>2.1</v>
      </c>
      <c r="J13" s="384">
        <v>2</v>
      </c>
      <c r="K13" s="34">
        <f t="shared" si="0"/>
        <v>1.9</v>
      </c>
      <c r="L13" s="385">
        <v>6.2</v>
      </c>
      <c r="M13" s="386">
        <v>6.7</v>
      </c>
      <c r="N13" s="384">
        <v>6.4</v>
      </c>
      <c r="O13" s="384">
        <v>6.2</v>
      </c>
      <c r="P13" s="34">
        <f t="shared" si="1"/>
        <v>6.3</v>
      </c>
      <c r="Q13" s="387"/>
      <c r="R13" s="27">
        <f t="shared" si="2"/>
        <v>8.2</v>
      </c>
      <c r="S13" s="267" t="s">
        <v>254</v>
      </c>
      <c r="T13" s="25">
        <f t="shared" si="3"/>
        <v>4</v>
      </c>
      <c r="U13" s="36" t="s">
        <v>254</v>
      </c>
      <c r="W13" s="47" t="str">
        <f t="shared" si="4"/>
        <v>bez</v>
      </c>
      <c r="X13" s="42">
        <f t="shared" si="5"/>
        <v>1.9</v>
      </c>
      <c r="Y13" s="42">
        <f t="shared" si="6"/>
        <v>6.3</v>
      </c>
      <c r="Z13" s="42">
        <f t="shared" si="7"/>
        <v>0</v>
      </c>
      <c r="AA13" s="42">
        <f t="shared" si="8"/>
        <v>8.2</v>
      </c>
    </row>
    <row r="14" spans="1:27" ht="24.75" customHeight="1">
      <c r="A14" s="255">
        <f>Seznam!B55</f>
        <v>6</v>
      </c>
      <c r="B14" s="256" t="str">
        <f>Seznam!C55</f>
        <v>Šiková Eva</v>
      </c>
      <c r="C14" s="257">
        <f>Seznam!D55</f>
        <v>2004</v>
      </c>
      <c r="D14" s="258" t="str">
        <f>Seznam!E55</f>
        <v>GSK Tábor</v>
      </c>
      <c r="E14" s="258" t="str">
        <f>Seznam!F55</f>
        <v>CZE</v>
      </c>
      <c r="F14" s="9" t="str">
        <f t="shared" si="9"/>
        <v>bez</v>
      </c>
      <c r="G14" s="382">
        <v>1</v>
      </c>
      <c r="H14" s="383">
        <v>2.3</v>
      </c>
      <c r="I14" s="384">
        <v>1</v>
      </c>
      <c r="J14" s="384">
        <v>1.4</v>
      </c>
      <c r="K14" s="34">
        <f t="shared" si="0"/>
        <v>1.2</v>
      </c>
      <c r="L14" s="385">
        <v>5.8</v>
      </c>
      <c r="M14" s="386">
        <v>6.7</v>
      </c>
      <c r="N14" s="384">
        <v>6.9</v>
      </c>
      <c r="O14" s="384">
        <v>5.3</v>
      </c>
      <c r="P14" s="34">
        <f t="shared" si="1"/>
        <v>6.25</v>
      </c>
      <c r="Q14" s="387"/>
      <c r="R14" s="27">
        <f t="shared" si="2"/>
        <v>7.45</v>
      </c>
      <c r="S14" s="267" t="s">
        <v>254</v>
      </c>
      <c r="T14" s="25">
        <f t="shared" si="3"/>
        <v>5</v>
      </c>
      <c r="U14" s="36" t="s">
        <v>254</v>
      </c>
      <c r="W14" s="47" t="str">
        <f t="shared" si="4"/>
        <v>bez</v>
      </c>
      <c r="X14" s="42">
        <f t="shared" si="5"/>
        <v>1.2</v>
      </c>
      <c r="Y14" s="42">
        <f t="shared" si="6"/>
        <v>6.25</v>
      </c>
      <c r="Z14" s="42">
        <f t="shared" si="7"/>
        <v>0</v>
      </c>
      <c r="AA14" s="42">
        <f t="shared" si="8"/>
        <v>7.45</v>
      </c>
    </row>
    <row r="15" spans="1:27" ht="24.75" customHeight="1">
      <c r="A15" s="255">
        <f>Seznam!B56</f>
        <v>7</v>
      </c>
      <c r="B15" s="256" t="str">
        <f>Seznam!C56</f>
        <v>Houdová Linda</v>
      </c>
      <c r="C15" s="257">
        <f>Seznam!D56</f>
        <v>2004</v>
      </c>
      <c r="D15" s="258" t="str">
        <f>Seznam!E56</f>
        <v>RG Proactive Milevsko</v>
      </c>
      <c r="E15" s="258" t="str">
        <f>Seznam!F56</f>
        <v>CZE</v>
      </c>
      <c r="F15" s="9" t="str">
        <f t="shared" si="9"/>
        <v>bez</v>
      </c>
      <c r="G15" s="382">
        <v>2.1</v>
      </c>
      <c r="H15" s="383">
        <v>2.2</v>
      </c>
      <c r="I15" s="384">
        <v>2.1</v>
      </c>
      <c r="J15" s="384">
        <v>2.2</v>
      </c>
      <c r="K15" s="34">
        <f t="shared" si="0"/>
        <v>2.15</v>
      </c>
      <c r="L15" s="385">
        <v>6</v>
      </c>
      <c r="M15" s="386">
        <v>6.5</v>
      </c>
      <c r="N15" s="384">
        <v>7</v>
      </c>
      <c r="O15" s="384">
        <v>6.8</v>
      </c>
      <c r="P15" s="34">
        <f t="shared" si="1"/>
        <v>6.65</v>
      </c>
      <c r="Q15" s="387"/>
      <c r="R15" s="27">
        <f t="shared" si="2"/>
        <v>8.8</v>
      </c>
      <c r="S15" s="267" t="s">
        <v>254</v>
      </c>
      <c r="T15" s="25">
        <f t="shared" si="3"/>
        <v>2</v>
      </c>
      <c r="U15" s="36" t="s">
        <v>254</v>
      </c>
      <c r="W15" s="47" t="str">
        <f t="shared" si="4"/>
        <v>bez</v>
      </c>
      <c r="X15" s="42">
        <f t="shared" si="5"/>
        <v>2.15</v>
      </c>
      <c r="Y15" s="42">
        <f t="shared" si="6"/>
        <v>6.65</v>
      </c>
      <c r="Z15" s="42">
        <f t="shared" si="7"/>
        <v>0</v>
      </c>
      <c r="AA15" s="42">
        <f t="shared" si="8"/>
        <v>8.8</v>
      </c>
    </row>
    <row r="16" spans="1:27" ht="24.75" customHeight="1">
      <c r="A16" s="255">
        <f>Seznam!B57</f>
        <v>8</v>
      </c>
      <c r="B16" s="256" t="str">
        <f>Seznam!C57</f>
        <v>Dillingerová Sára</v>
      </c>
      <c r="C16" s="257">
        <f>Seznam!D57</f>
        <v>2005</v>
      </c>
      <c r="D16" s="258" t="str">
        <f>Seznam!E57</f>
        <v>Slavia SK Rapid Plzeň</v>
      </c>
      <c r="E16" s="258" t="str">
        <f>Seznam!F57</f>
        <v>CZE</v>
      </c>
      <c r="F16" s="9" t="str">
        <f t="shared" si="9"/>
        <v>bez</v>
      </c>
      <c r="G16" s="382">
        <v>1.3</v>
      </c>
      <c r="H16" s="383">
        <v>2.1</v>
      </c>
      <c r="I16" s="384">
        <v>1.9</v>
      </c>
      <c r="J16" s="384">
        <v>2.3</v>
      </c>
      <c r="K16" s="34">
        <f t="shared" si="0"/>
        <v>2</v>
      </c>
      <c r="L16" s="385">
        <v>6.4</v>
      </c>
      <c r="M16" s="386">
        <v>6.8</v>
      </c>
      <c r="N16" s="384">
        <v>6.6</v>
      </c>
      <c r="O16" s="384">
        <v>6.5</v>
      </c>
      <c r="P16" s="34">
        <f t="shared" si="1"/>
        <v>6.55</v>
      </c>
      <c r="Q16" s="387"/>
      <c r="R16" s="27">
        <f t="shared" si="2"/>
        <v>8.55</v>
      </c>
      <c r="S16" s="267" t="s">
        <v>254</v>
      </c>
      <c r="T16" s="25">
        <f t="shared" si="3"/>
        <v>3</v>
      </c>
      <c r="U16" s="36" t="s">
        <v>254</v>
      </c>
      <c r="W16" s="47" t="str">
        <f t="shared" si="4"/>
        <v>bez</v>
      </c>
      <c r="X16" s="42">
        <f t="shared" si="5"/>
        <v>2</v>
      </c>
      <c r="Y16" s="42">
        <f t="shared" si="6"/>
        <v>6.55</v>
      </c>
      <c r="Z16" s="42">
        <f t="shared" si="7"/>
        <v>0</v>
      </c>
      <c r="AA16" s="42">
        <f t="shared" si="8"/>
        <v>8.55</v>
      </c>
    </row>
    <row r="17" spans="1:27" ht="24.75" customHeight="1">
      <c r="A17" s="255">
        <f>Seznam!B58</f>
        <v>0</v>
      </c>
      <c r="B17" s="256">
        <f>Seznam!C58</f>
        <v>0</v>
      </c>
      <c r="C17" s="257">
        <f>Seznam!D58</f>
        <v>0</v>
      </c>
      <c r="D17" s="258">
        <f>Seznam!E58</f>
        <v>0</v>
      </c>
      <c r="E17" s="258">
        <f>Seznam!F58</f>
        <v>0</v>
      </c>
      <c r="F17" s="9" t="str">
        <f t="shared" si="9"/>
        <v>bez</v>
      </c>
      <c r="G17" s="382"/>
      <c r="H17" s="383"/>
      <c r="I17" s="384">
        <f>IF($L$2&lt;3,"x",0)</f>
        <v>0</v>
      </c>
      <c r="J17" s="384">
        <f>IF($L$2&lt;4,"x",0)</f>
        <v>0</v>
      </c>
      <c r="K17" s="34">
        <f>IF($L$2=2,TRUNC(SUM(G17:J17)/2*1000)/1000,IF($L$2=3,TRUNC(SUM(G17:J17)/3*1000)/1000,IF($L$2=4,TRUNC(MEDIAN(G17:J17)*1000)/1000,"???")))</f>
        <v>0</v>
      </c>
      <c r="L17" s="385">
        <v>0</v>
      </c>
      <c r="M17" s="386"/>
      <c r="N17" s="384">
        <f>IF($M$2&lt;3,"x",0)</f>
        <v>0</v>
      </c>
      <c r="O17" s="384">
        <f>IF($M$2&lt;4,"x",0)</f>
        <v>0</v>
      </c>
      <c r="P17" s="34">
        <f>IF($M$2=2,TRUNC(SUM(L17:M17)/2*1000)/1000,IF($M$2=3,TRUNC(SUM(L17:N17)/3*1000)/1000,IF($M$2=4,TRUNC(MEDIAN(L17:O17)*1000)/1000,"???")))</f>
        <v>0</v>
      </c>
      <c r="Q17" s="387"/>
      <c r="R17" s="27">
        <f>K17+P17-Q17</f>
        <v>0</v>
      </c>
      <c r="S17" s="267" t="s">
        <v>254</v>
      </c>
      <c r="T17" s="25">
        <f>RANK(R17,$R$9:$R$18)</f>
        <v>9</v>
      </c>
      <c r="U17" s="36" t="s">
        <v>254</v>
      </c>
      <c r="W17" s="47"/>
      <c r="X17" s="42"/>
      <c r="Y17" s="42"/>
      <c r="Z17" s="42"/>
      <c r="AA17" s="42"/>
    </row>
    <row r="18" spans="1:27" ht="24.75" customHeight="1">
      <c r="A18" s="255"/>
      <c r="B18" s="256"/>
      <c r="C18" s="257"/>
      <c r="D18" s="258"/>
      <c r="E18" s="258"/>
      <c r="F18" s="257"/>
      <c r="G18" s="43">
        <v>0</v>
      </c>
      <c r="H18" s="15"/>
      <c r="I18" s="37">
        <f>IF($L$2&lt;3,"x",0)</f>
        <v>0</v>
      </c>
      <c r="J18" s="37">
        <f>IF($L$2&lt;4,"x",0)</f>
        <v>0</v>
      </c>
      <c r="K18" s="34">
        <f t="shared" si="0"/>
        <v>0</v>
      </c>
      <c r="L18" s="17">
        <v>0</v>
      </c>
      <c r="M18" s="16"/>
      <c r="N18" s="37">
        <f>IF($M$2&lt;3,"x",0)</f>
        <v>0</v>
      </c>
      <c r="O18" s="37">
        <f>IF($M$2&lt;4,"x",0)</f>
        <v>0</v>
      </c>
      <c r="P18" s="34">
        <f t="shared" si="1"/>
        <v>0</v>
      </c>
      <c r="Q18" s="21"/>
      <c r="R18" s="27">
        <f t="shared" si="2"/>
        <v>0</v>
      </c>
      <c r="S18" s="267" t="s">
        <v>254</v>
      </c>
      <c r="T18" s="259">
        <f t="shared" si="3"/>
        <v>9</v>
      </c>
      <c r="U18" s="36" t="s">
        <v>254</v>
      </c>
      <c r="W18" s="47">
        <f t="shared" si="4"/>
        <v>0</v>
      </c>
      <c r="X18" s="42">
        <f t="shared" si="5"/>
        <v>0</v>
      </c>
      <c r="Y18" s="42">
        <f t="shared" si="6"/>
        <v>0</v>
      </c>
      <c r="Z18" s="42">
        <f t="shared" si="7"/>
        <v>0</v>
      </c>
      <c r="AA18" s="42">
        <f t="shared" si="8"/>
        <v>0</v>
      </c>
    </row>
    <row r="19" spans="1:28" s="266" customFormat="1" ht="16.5" thickBot="1">
      <c r="A19" s="261"/>
      <c r="B19" s="261"/>
      <c r="C19" s="263"/>
      <c r="D19" s="261"/>
      <c r="E19" s="261"/>
      <c r="F19" s="262"/>
      <c r="G19" s="264">
        <v>0</v>
      </c>
      <c r="H19" s="264"/>
      <c r="I19" s="264"/>
      <c r="J19" s="264"/>
      <c r="K19" s="265">
        <f>SUM(G19:J19)/2</f>
        <v>0</v>
      </c>
      <c r="L19" s="330">
        <v>0</v>
      </c>
      <c r="M19" s="330"/>
      <c r="N19" s="330"/>
      <c r="O19" s="330"/>
      <c r="P19" s="265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</row>
    <row r="20" spans="1:21" ht="16.5" customHeight="1">
      <c r="A20" s="462" t="s">
        <v>225</v>
      </c>
      <c r="B20" s="464" t="s">
        <v>6</v>
      </c>
      <c r="C20" s="466" t="s">
        <v>3</v>
      </c>
      <c r="D20" s="464" t="s">
        <v>4</v>
      </c>
      <c r="E20" s="460" t="s">
        <v>5</v>
      </c>
      <c r="F20" s="460" t="s">
        <v>242</v>
      </c>
      <c r="G20" s="29" t="str">
        <f>Kat6S2</f>
        <v>sestava s libovolným náčiním</v>
      </c>
      <c r="H20" s="28"/>
      <c r="I20" s="28"/>
      <c r="J20" s="28"/>
      <c r="K20" s="28"/>
      <c r="L20" s="30"/>
      <c r="M20" s="30"/>
      <c r="N20" s="30"/>
      <c r="O20" s="30"/>
      <c r="P20" s="30"/>
      <c r="Q20" s="20">
        <v>0</v>
      </c>
      <c r="R20" s="31">
        <v>0</v>
      </c>
      <c r="S20" s="260"/>
      <c r="T20" s="468" t="s">
        <v>256</v>
      </c>
      <c r="U20" s="458" t="s">
        <v>257</v>
      </c>
    </row>
    <row r="21" spans="1:28" ht="16.5" customHeight="1" thickBot="1">
      <c r="A21" s="463">
        <v>0</v>
      </c>
      <c r="B21" s="465">
        <v>0</v>
      </c>
      <c r="C21" s="467">
        <v>0</v>
      </c>
      <c r="D21" s="465">
        <v>0</v>
      </c>
      <c r="E21" s="461">
        <v>0</v>
      </c>
      <c r="F21" s="461">
        <v>0</v>
      </c>
      <c r="G21" s="18" t="s">
        <v>241</v>
      </c>
      <c r="H21" s="18" t="s">
        <v>255</v>
      </c>
      <c r="I21" s="18" t="s">
        <v>245</v>
      </c>
      <c r="J21" s="18" t="s">
        <v>246</v>
      </c>
      <c r="K21" s="18" t="s">
        <v>227</v>
      </c>
      <c r="L21" s="24" t="s">
        <v>247</v>
      </c>
      <c r="M21" s="427" t="s">
        <v>248</v>
      </c>
      <c r="N21" s="427" t="s">
        <v>249</v>
      </c>
      <c r="O21" s="427" t="s">
        <v>250</v>
      </c>
      <c r="P21" s="26" t="s">
        <v>193</v>
      </c>
      <c r="Q21" s="23" t="s">
        <v>228</v>
      </c>
      <c r="R21" s="22" t="s">
        <v>229</v>
      </c>
      <c r="S21" s="26" t="s">
        <v>232</v>
      </c>
      <c r="T21" s="469"/>
      <c r="U21" s="459"/>
      <c r="W21" s="46" t="s">
        <v>251</v>
      </c>
      <c r="X21" s="46" t="s">
        <v>227</v>
      </c>
      <c r="Y21" s="46" t="s">
        <v>193</v>
      </c>
      <c r="Z21" s="46" t="s">
        <v>252</v>
      </c>
      <c r="AA21" s="46" t="s">
        <v>232</v>
      </c>
      <c r="AB21" s="46" t="s">
        <v>229</v>
      </c>
    </row>
    <row r="22" spans="1:28" ht="24.75" customHeight="1">
      <c r="A22" s="44">
        <f>Seznam!B50</f>
        <v>1</v>
      </c>
      <c r="B22" s="2" t="str">
        <f>Seznam!C50</f>
        <v>Tichá Natálie </v>
      </c>
      <c r="C22" s="9">
        <f>Seznam!D50</f>
        <v>2005</v>
      </c>
      <c r="D22" s="45" t="str">
        <f>Seznam!E50</f>
        <v>GSK Tábor</v>
      </c>
      <c r="E22" s="45" t="str">
        <f>Seznam!F50</f>
        <v>CZE</v>
      </c>
      <c r="F22" s="389" t="str">
        <f>IF($G$20="sestava bez náčiní","bez"," ")</f>
        <v> </v>
      </c>
      <c r="G22" s="382">
        <v>0.9</v>
      </c>
      <c r="H22" s="383">
        <v>0.4</v>
      </c>
      <c r="I22" s="384">
        <v>1.5</v>
      </c>
      <c r="J22" s="384">
        <v>1.8</v>
      </c>
      <c r="K22" s="34">
        <f aca="true" t="shared" si="10" ref="K22:K31">IF($L$2=2,TRUNC(SUM(G22:J22)/2*1000)/1000,IF($L$2=3,TRUNC(SUM(G22:J22)/3*1000)/1000,IF($L$2=4,TRUNC(MEDIAN(G22:J22)*1000)/1000,"???")))</f>
        <v>1.2</v>
      </c>
      <c r="L22" s="385">
        <v>6.3</v>
      </c>
      <c r="M22" s="386">
        <v>5</v>
      </c>
      <c r="N22" s="384">
        <v>5.6</v>
      </c>
      <c r="O22" s="384">
        <v>4.5</v>
      </c>
      <c r="P22" s="34">
        <f aca="true" t="shared" si="11" ref="P22:P31">IF($M$2=2,TRUNC(SUM(L22:M22)/2*1000)/1000,IF($M$2=3,TRUNC(SUM(L22:N22)/3*1000)/1000,IF($M$2=4,TRUNC(MEDIAN(L22:O22)*1000)/1000,"???")))</f>
        <v>5.3</v>
      </c>
      <c r="Q22" s="387"/>
      <c r="R22" s="27">
        <f aca="true" t="shared" si="12" ref="R22:R31">K22+P22-Q22</f>
        <v>6.5</v>
      </c>
      <c r="S22" s="35">
        <f aca="true" t="shared" si="13" ref="S22:S31">R9+R22</f>
        <v>13.600000000000001</v>
      </c>
      <c r="T22" s="25">
        <f aca="true" t="shared" si="14" ref="T22:T31">RANK(R22,$R$22:$R$31)</f>
        <v>7</v>
      </c>
      <c r="U22" s="36">
        <f aca="true" t="shared" si="15" ref="U22:U31">RANK(S22,$S$22:$S$31)</f>
        <v>7</v>
      </c>
      <c r="W22" s="47" t="str">
        <f aca="true" t="shared" si="16" ref="W22:W31">F22</f>
        <v> </v>
      </c>
      <c r="X22" s="42">
        <f aca="true" t="shared" si="17" ref="X22:X31">K22</f>
        <v>1.2</v>
      </c>
      <c r="Y22" s="42">
        <f aca="true" t="shared" si="18" ref="Y22:Y31">P22</f>
        <v>5.3</v>
      </c>
      <c r="Z22" s="42">
        <f aca="true" t="shared" si="19" ref="Z22:Z31">Q22</f>
        <v>0</v>
      </c>
      <c r="AA22" s="42">
        <f aca="true" t="shared" si="20" ref="AA22:AA31">R22</f>
        <v>6.5</v>
      </c>
      <c r="AB22" s="42">
        <f aca="true" t="shared" si="21" ref="AB22:AB31">S22</f>
        <v>13.600000000000001</v>
      </c>
    </row>
    <row r="23" spans="1:28" ht="24.75" customHeight="1">
      <c r="A23" s="44">
        <f>Seznam!B51</f>
        <v>2</v>
      </c>
      <c r="B23" s="2" t="str">
        <f>Seznam!C51</f>
        <v>Kultová Gabriela</v>
      </c>
      <c r="C23" s="9">
        <f>Seznam!D51</f>
        <v>2004</v>
      </c>
      <c r="D23" s="45" t="str">
        <f>Seznam!E51</f>
        <v>Slavia SK Rapid Plzeň</v>
      </c>
      <c r="E23" s="45" t="str">
        <f>Seznam!F51</f>
        <v>CZE</v>
      </c>
      <c r="F23" s="389" t="str">
        <f aca="true" t="shared" si="22" ref="F23:F30">IF($G$20="sestava bez náčiní","bez"," ")</f>
        <v> </v>
      </c>
      <c r="G23" s="382">
        <v>2.2</v>
      </c>
      <c r="H23" s="383">
        <v>1.7</v>
      </c>
      <c r="I23" s="384">
        <v>1.5</v>
      </c>
      <c r="J23" s="384">
        <v>2.4</v>
      </c>
      <c r="K23" s="34">
        <f t="shared" si="10"/>
        <v>1.95</v>
      </c>
      <c r="L23" s="385">
        <v>6.2</v>
      </c>
      <c r="M23" s="386">
        <v>5.1</v>
      </c>
      <c r="N23" s="384">
        <v>5.7</v>
      </c>
      <c r="O23" s="384">
        <v>5.5</v>
      </c>
      <c r="P23" s="34">
        <f t="shared" si="11"/>
        <v>5.6</v>
      </c>
      <c r="Q23" s="387"/>
      <c r="R23" s="27">
        <f t="shared" si="12"/>
        <v>7.55</v>
      </c>
      <c r="S23" s="35">
        <f t="shared" si="13"/>
        <v>14.75</v>
      </c>
      <c r="T23" s="25">
        <f t="shared" si="14"/>
        <v>4</v>
      </c>
      <c r="U23" s="36">
        <f t="shared" si="15"/>
        <v>5</v>
      </c>
      <c r="W23" s="47" t="str">
        <f t="shared" si="16"/>
        <v> </v>
      </c>
      <c r="X23" s="42">
        <f t="shared" si="17"/>
        <v>1.95</v>
      </c>
      <c r="Y23" s="42">
        <f t="shared" si="18"/>
        <v>5.6</v>
      </c>
      <c r="Z23" s="42">
        <f t="shared" si="19"/>
        <v>0</v>
      </c>
      <c r="AA23" s="42">
        <f t="shared" si="20"/>
        <v>7.55</v>
      </c>
      <c r="AB23" s="42">
        <f t="shared" si="21"/>
        <v>14.75</v>
      </c>
    </row>
    <row r="24" spans="1:28" ht="24.75" customHeight="1">
      <c r="A24" s="44">
        <f>Seznam!B52</f>
        <v>3</v>
      </c>
      <c r="B24" s="2" t="str">
        <f>Seznam!C52</f>
        <v>Podlahová Adéla</v>
      </c>
      <c r="C24" s="9">
        <f>Seznam!D52</f>
        <v>2005</v>
      </c>
      <c r="D24" s="45" t="str">
        <f>Seznam!E52</f>
        <v>GSK Tábor</v>
      </c>
      <c r="E24" s="45" t="str">
        <f>Seznam!F52</f>
        <v>CZE</v>
      </c>
      <c r="F24" s="389" t="str">
        <f t="shared" si="22"/>
        <v> </v>
      </c>
      <c r="G24" s="382">
        <v>1.2</v>
      </c>
      <c r="H24" s="383">
        <v>0.9</v>
      </c>
      <c r="I24" s="384">
        <v>1</v>
      </c>
      <c r="J24" s="384">
        <v>1.7</v>
      </c>
      <c r="K24" s="34">
        <f t="shared" si="10"/>
        <v>1.1</v>
      </c>
      <c r="L24" s="385">
        <v>5.2</v>
      </c>
      <c r="M24" s="386">
        <v>5.6</v>
      </c>
      <c r="N24" s="384">
        <v>4.8</v>
      </c>
      <c r="O24" s="384">
        <v>4.1</v>
      </c>
      <c r="P24" s="34">
        <f t="shared" si="11"/>
        <v>5</v>
      </c>
      <c r="Q24" s="387"/>
      <c r="R24" s="27">
        <f t="shared" si="12"/>
        <v>6.1</v>
      </c>
      <c r="S24" s="35">
        <f t="shared" si="13"/>
        <v>13.3</v>
      </c>
      <c r="T24" s="25">
        <f t="shared" si="14"/>
        <v>8</v>
      </c>
      <c r="U24" s="36">
        <f t="shared" si="15"/>
        <v>8</v>
      </c>
      <c r="W24" s="47" t="str">
        <f t="shared" si="16"/>
        <v> </v>
      </c>
      <c r="X24" s="42">
        <f t="shared" si="17"/>
        <v>1.1</v>
      </c>
      <c r="Y24" s="42">
        <f t="shared" si="18"/>
        <v>5</v>
      </c>
      <c r="Z24" s="42">
        <f t="shared" si="19"/>
        <v>0</v>
      </c>
      <c r="AA24" s="42">
        <f t="shared" si="20"/>
        <v>6.1</v>
      </c>
      <c r="AB24" s="42">
        <f t="shared" si="21"/>
        <v>13.3</v>
      </c>
    </row>
    <row r="25" spans="1:28" ht="24.75" customHeight="1">
      <c r="A25" s="44">
        <f>Seznam!B53</f>
        <v>4</v>
      </c>
      <c r="B25" s="2" t="str">
        <f>Seznam!C53</f>
        <v>Vrbacká Vanda</v>
      </c>
      <c r="C25" s="9">
        <f>Seznam!D53</f>
        <v>2003</v>
      </c>
      <c r="D25" s="45" t="str">
        <f>Seznam!E53</f>
        <v>TJ Slavia Hradec Králové</v>
      </c>
      <c r="E25" s="45" t="str">
        <f>Seznam!F53</f>
        <v>CZE</v>
      </c>
      <c r="F25" s="389" t="str">
        <f t="shared" si="22"/>
        <v> </v>
      </c>
      <c r="G25" s="382">
        <v>2.4</v>
      </c>
      <c r="H25" s="383">
        <v>3.5</v>
      </c>
      <c r="I25" s="384">
        <v>2.1</v>
      </c>
      <c r="J25" s="384">
        <v>2.2</v>
      </c>
      <c r="K25" s="34">
        <f t="shared" si="10"/>
        <v>2.3</v>
      </c>
      <c r="L25" s="385">
        <v>6.9</v>
      </c>
      <c r="M25" s="386">
        <v>6.4</v>
      </c>
      <c r="N25" s="384">
        <v>5.5</v>
      </c>
      <c r="O25" s="384">
        <v>6.6</v>
      </c>
      <c r="P25" s="34">
        <f t="shared" si="11"/>
        <v>6.5</v>
      </c>
      <c r="Q25" s="387"/>
      <c r="R25" s="27">
        <f t="shared" si="12"/>
        <v>8.8</v>
      </c>
      <c r="S25" s="35">
        <f t="shared" si="13"/>
        <v>18</v>
      </c>
      <c r="T25" s="25">
        <f t="shared" si="14"/>
        <v>1</v>
      </c>
      <c r="U25" s="36">
        <f t="shared" si="15"/>
        <v>1</v>
      </c>
      <c r="W25" s="47" t="str">
        <f t="shared" si="16"/>
        <v> </v>
      </c>
      <c r="X25" s="42">
        <f t="shared" si="17"/>
        <v>2.3</v>
      </c>
      <c r="Y25" s="42">
        <f t="shared" si="18"/>
        <v>6.5</v>
      </c>
      <c r="Z25" s="42">
        <f t="shared" si="19"/>
        <v>0</v>
      </c>
      <c r="AA25" s="42">
        <f t="shared" si="20"/>
        <v>8.8</v>
      </c>
      <c r="AB25" s="42">
        <f t="shared" si="21"/>
        <v>18</v>
      </c>
    </row>
    <row r="26" spans="1:28" ht="24.75" customHeight="1">
      <c r="A26" s="44">
        <f>Seznam!B54</f>
        <v>5</v>
      </c>
      <c r="B26" s="2" t="str">
        <f>Seznam!C54</f>
        <v>Havlivcová Linda</v>
      </c>
      <c r="C26" s="9">
        <f>Seznam!D54</f>
        <v>2004</v>
      </c>
      <c r="D26" s="45" t="str">
        <f>Seznam!E54</f>
        <v>Slavia SK Rapid Plzeň</v>
      </c>
      <c r="E26" s="45" t="str">
        <f>Seznam!F54</f>
        <v>CZE</v>
      </c>
      <c r="F26" s="389" t="str">
        <f t="shared" si="22"/>
        <v> </v>
      </c>
      <c r="G26" s="382">
        <v>2.5</v>
      </c>
      <c r="H26" s="383">
        <v>1.9</v>
      </c>
      <c r="I26" s="384">
        <v>2.4</v>
      </c>
      <c r="J26" s="384">
        <v>2.6</v>
      </c>
      <c r="K26" s="34">
        <f t="shared" si="10"/>
        <v>2.45</v>
      </c>
      <c r="L26" s="385">
        <v>6.3</v>
      </c>
      <c r="M26" s="386">
        <v>6.2</v>
      </c>
      <c r="N26" s="384">
        <v>5.2</v>
      </c>
      <c r="O26" s="384">
        <v>6.3</v>
      </c>
      <c r="P26" s="34">
        <f t="shared" si="11"/>
        <v>6.25</v>
      </c>
      <c r="Q26" s="387"/>
      <c r="R26" s="27">
        <f t="shared" si="12"/>
        <v>8.7</v>
      </c>
      <c r="S26" s="35">
        <f t="shared" si="13"/>
        <v>16.9</v>
      </c>
      <c r="T26" s="25">
        <f t="shared" si="14"/>
        <v>2</v>
      </c>
      <c r="U26" s="36">
        <f t="shared" si="15"/>
        <v>2</v>
      </c>
      <c r="W26" s="47" t="str">
        <f t="shared" si="16"/>
        <v> </v>
      </c>
      <c r="X26" s="42">
        <f t="shared" si="17"/>
        <v>2.45</v>
      </c>
      <c r="Y26" s="42">
        <f t="shared" si="18"/>
        <v>6.25</v>
      </c>
      <c r="Z26" s="42">
        <f t="shared" si="19"/>
        <v>0</v>
      </c>
      <c r="AA26" s="42">
        <f t="shared" si="20"/>
        <v>8.7</v>
      </c>
      <c r="AB26" s="42">
        <f t="shared" si="21"/>
        <v>16.9</v>
      </c>
    </row>
    <row r="27" spans="1:28" ht="24.75" customHeight="1">
      <c r="A27" s="44">
        <f>Seznam!B55</f>
        <v>6</v>
      </c>
      <c r="B27" s="2" t="str">
        <f>Seznam!C55</f>
        <v>Šiková Eva</v>
      </c>
      <c r="C27" s="9">
        <f>Seznam!D55</f>
        <v>2004</v>
      </c>
      <c r="D27" s="45" t="str">
        <f>Seznam!E55</f>
        <v>GSK Tábor</v>
      </c>
      <c r="E27" s="45" t="str">
        <f>Seznam!F55</f>
        <v>CZE</v>
      </c>
      <c r="F27" s="389" t="str">
        <f t="shared" si="22"/>
        <v> </v>
      </c>
      <c r="G27" s="382">
        <v>0.9</v>
      </c>
      <c r="H27" s="383">
        <v>0.6</v>
      </c>
      <c r="I27" s="384">
        <v>1.3</v>
      </c>
      <c r="J27" s="384">
        <v>1.7</v>
      </c>
      <c r="K27" s="34">
        <f t="shared" si="10"/>
        <v>1.1</v>
      </c>
      <c r="L27" s="385">
        <v>5.9</v>
      </c>
      <c r="M27" s="386">
        <v>5.9</v>
      </c>
      <c r="N27" s="384">
        <v>5</v>
      </c>
      <c r="O27" s="384">
        <v>5.1</v>
      </c>
      <c r="P27" s="34">
        <f t="shared" si="11"/>
        <v>5.5</v>
      </c>
      <c r="Q27" s="387"/>
      <c r="R27" s="27">
        <f t="shared" si="12"/>
        <v>6.6</v>
      </c>
      <c r="S27" s="35">
        <f t="shared" si="13"/>
        <v>14.05</v>
      </c>
      <c r="T27" s="25">
        <f t="shared" si="14"/>
        <v>6</v>
      </c>
      <c r="U27" s="36">
        <f t="shared" si="15"/>
        <v>6</v>
      </c>
      <c r="W27" s="47" t="str">
        <f t="shared" si="16"/>
        <v> </v>
      </c>
      <c r="X27" s="42">
        <f t="shared" si="17"/>
        <v>1.1</v>
      </c>
      <c r="Y27" s="42">
        <f t="shared" si="18"/>
        <v>5.5</v>
      </c>
      <c r="Z27" s="42">
        <f t="shared" si="19"/>
        <v>0</v>
      </c>
      <c r="AA27" s="42">
        <f t="shared" si="20"/>
        <v>6.6</v>
      </c>
      <c r="AB27" s="42">
        <f t="shared" si="21"/>
        <v>14.05</v>
      </c>
    </row>
    <row r="28" spans="1:28" ht="24.75" customHeight="1">
      <c r="A28" s="44">
        <f>Seznam!B56</f>
        <v>7</v>
      </c>
      <c r="B28" s="2" t="str">
        <f>Seznam!C56</f>
        <v>Houdová Linda</v>
      </c>
      <c r="C28" s="9">
        <f>Seznam!D56</f>
        <v>2004</v>
      </c>
      <c r="D28" s="45" t="str">
        <f>Seznam!E56</f>
        <v>RG Proactive Milevsko</v>
      </c>
      <c r="E28" s="45" t="str">
        <f>Seznam!F56</f>
        <v>CZE</v>
      </c>
      <c r="F28" s="389" t="str">
        <f t="shared" si="22"/>
        <v> </v>
      </c>
      <c r="G28" s="382">
        <v>2.2</v>
      </c>
      <c r="H28" s="383">
        <v>1.6</v>
      </c>
      <c r="I28" s="384">
        <v>2.5</v>
      </c>
      <c r="J28" s="384">
        <v>2.2</v>
      </c>
      <c r="K28" s="34">
        <f t="shared" si="10"/>
        <v>2.2</v>
      </c>
      <c r="L28" s="385">
        <v>5.2</v>
      </c>
      <c r="M28" s="386">
        <v>5.9</v>
      </c>
      <c r="N28" s="384">
        <v>4.3</v>
      </c>
      <c r="O28" s="384">
        <v>5.4</v>
      </c>
      <c r="P28" s="34">
        <f t="shared" si="11"/>
        <v>5.3</v>
      </c>
      <c r="Q28" s="387">
        <v>0.3</v>
      </c>
      <c r="R28" s="27">
        <f t="shared" si="12"/>
        <v>7.2</v>
      </c>
      <c r="S28" s="35">
        <f t="shared" si="13"/>
        <v>16</v>
      </c>
      <c r="T28" s="25">
        <f t="shared" si="14"/>
        <v>5</v>
      </c>
      <c r="U28" s="36">
        <f t="shared" si="15"/>
        <v>4</v>
      </c>
      <c r="W28" s="47" t="str">
        <f t="shared" si="16"/>
        <v> </v>
      </c>
      <c r="X28" s="42">
        <f t="shared" si="17"/>
        <v>2.2</v>
      </c>
      <c r="Y28" s="42">
        <f t="shared" si="18"/>
        <v>5.3</v>
      </c>
      <c r="Z28" s="42">
        <f t="shared" si="19"/>
        <v>0.3</v>
      </c>
      <c r="AA28" s="42">
        <f t="shared" si="20"/>
        <v>7.2</v>
      </c>
      <c r="AB28" s="42">
        <f t="shared" si="21"/>
        <v>16</v>
      </c>
    </row>
    <row r="29" spans="1:28" ht="24.75" customHeight="1">
      <c r="A29" s="44">
        <f>Seznam!B57</f>
        <v>8</v>
      </c>
      <c r="B29" s="2" t="str">
        <f>Seznam!C57</f>
        <v>Dillingerová Sára</v>
      </c>
      <c r="C29" s="9">
        <f>Seznam!D57</f>
        <v>2005</v>
      </c>
      <c r="D29" s="45" t="str">
        <f>Seznam!E57</f>
        <v>Slavia SK Rapid Plzeň</v>
      </c>
      <c r="E29" s="45" t="str">
        <f>Seznam!F57</f>
        <v>CZE</v>
      </c>
      <c r="F29" s="389" t="str">
        <f t="shared" si="22"/>
        <v> </v>
      </c>
      <c r="G29" s="382">
        <v>1.9</v>
      </c>
      <c r="H29" s="383">
        <v>2.2</v>
      </c>
      <c r="I29" s="384">
        <v>1.3</v>
      </c>
      <c r="J29" s="384">
        <v>1</v>
      </c>
      <c r="K29" s="34">
        <f t="shared" si="10"/>
        <v>1.6</v>
      </c>
      <c r="L29" s="385">
        <v>6.2</v>
      </c>
      <c r="M29" s="386">
        <v>6.1</v>
      </c>
      <c r="N29" s="384">
        <v>5</v>
      </c>
      <c r="O29" s="384">
        <v>6.4</v>
      </c>
      <c r="P29" s="34">
        <f t="shared" si="11"/>
        <v>6.15</v>
      </c>
      <c r="Q29" s="387"/>
      <c r="R29" s="27">
        <f t="shared" si="12"/>
        <v>7.75</v>
      </c>
      <c r="S29" s="35">
        <f t="shared" si="13"/>
        <v>16.3</v>
      </c>
      <c r="T29" s="25">
        <f t="shared" si="14"/>
        <v>3</v>
      </c>
      <c r="U29" s="36">
        <f t="shared" si="15"/>
        <v>3</v>
      </c>
      <c r="W29" s="47" t="str">
        <f t="shared" si="16"/>
        <v> </v>
      </c>
      <c r="X29" s="42">
        <f t="shared" si="17"/>
        <v>1.6</v>
      </c>
      <c r="Y29" s="42">
        <f t="shared" si="18"/>
        <v>6.15</v>
      </c>
      <c r="Z29" s="42">
        <f t="shared" si="19"/>
        <v>0</v>
      </c>
      <c r="AA29" s="42">
        <f t="shared" si="20"/>
        <v>7.75</v>
      </c>
      <c r="AB29" s="42">
        <f t="shared" si="21"/>
        <v>16.3</v>
      </c>
    </row>
    <row r="30" spans="1:28" ht="24.75" customHeight="1">
      <c r="A30" s="44">
        <f>Seznam!B58</f>
        <v>0</v>
      </c>
      <c r="B30" s="2">
        <f>Seznam!C58</f>
        <v>0</v>
      </c>
      <c r="C30" s="9">
        <f>Seznam!D58</f>
        <v>0</v>
      </c>
      <c r="D30" s="45">
        <f>Seznam!E58</f>
        <v>0</v>
      </c>
      <c r="E30" s="45">
        <f>Seznam!F58</f>
        <v>0</v>
      </c>
      <c r="F30" s="389" t="str">
        <f t="shared" si="22"/>
        <v> </v>
      </c>
      <c r="G30" s="382"/>
      <c r="H30" s="383"/>
      <c r="I30" s="384">
        <f>IF($L$2&lt;3,"x",0)</f>
        <v>0</v>
      </c>
      <c r="J30" s="384">
        <f>IF($L$2&lt;4,"x",0)</f>
        <v>0</v>
      </c>
      <c r="K30" s="34">
        <f t="shared" si="10"/>
        <v>0</v>
      </c>
      <c r="L30" s="385">
        <v>0</v>
      </c>
      <c r="M30" s="386"/>
      <c r="N30" s="384">
        <f>IF($M$2&lt;3,"x",0)</f>
        <v>0</v>
      </c>
      <c r="O30" s="384">
        <f>IF($M$2&lt;4,"x",0)</f>
        <v>0</v>
      </c>
      <c r="P30" s="34">
        <f t="shared" si="11"/>
        <v>0</v>
      </c>
      <c r="Q30" s="387"/>
      <c r="R30" s="27">
        <f t="shared" si="12"/>
        <v>0</v>
      </c>
      <c r="S30" s="35">
        <f t="shared" si="13"/>
        <v>0</v>
      </c>
      <c r="T30" s="25">
        <f>RANK(R30,$R$22:$R$31)</f>
        <v>9</v>
      </c>
      <c r="U30" s="36">
        <f>RANK(S30,$S$22:$S$31)</f>
        <v>9</v>
      </c>
      <c r="W30" s="47"/>
      <c r="X30" s="42"/>
      <c r="Y30" s="42"/>
      <c r="Z30" s="42"/>
      <c r="AA30" s="42"/>
      <c r="AB30" s="42"/>
    </row>
    <row r="31" spans="1:28" ht="24.75" customHeight="1">
      <c r="A31" s="44"/>
      <c r="B31" s="2"/>
      <c r="C31" s="9"/>
      <c r="D31" s="45"/>
      <c r="E31" s="45"/>
      <c r="F31" s="9"/>
      <c r="G31" s="43">
        <v>0</v>
      </c>
      <c r="H31" s="15"/>
      <c r="I31" s="37">
        <f>IF($L$2&lt;3,"x",0)</f>
        <v>0</v>
      </c>
      <c r="J31" s="37">
        <f>IF($L$2&lt;4,"x",0)</f>
        <v>0</v>
      </c>
      <c r="K31" s="34">
        <f t="shared" si="10"/>
        <v>0</v>
      </c>
      <c r="L31" s="17">
        <v>0</v>
      </c>
      <c r="M31" s="16"/>
      <c r="N31" s="37">
        <f>IF($M$2&lt;3,"x",0)</f>
        <v>0</v>
      </c>
      <c r="O31" s="37">
        <f>IF($M$2&lt;4,"x",0)</f>
        <v>0</v>
      </c>
      <c r="P31" s="34">
        <f t="shared" si="11"/>
        <v>0</v>
      </c>
      <c r="Q31" s="21"/>
      <c r="R31" s="27">
        <f t="shared" si="12"/>
        <v>0</v>
      </c>
      <c r="S31" s="35">
        <f t="shared" si="13"/>
        <v>0</v>
      </c>
      <c r="T31" s="25">
        <f t="shared" si="14"/>
        <v>9</v>
      </c>
      <c r="U31" s="36">
        <f t="shared" si="15"/>
        <v>9</v>
      </c>
      <c r="W31" s="47">
        <f t="shared" si="16"/>
        <v>0</v>
      </c>
      <c r="X31" s="42">
        <f t="shared" si="17"/>
        <v>0</v>
      </c>
      <c r="Y31" s="42">
        <f t="shared" si="18"/>
        <v>0</v>
      </c>
      <c r="Z31" s="42">
        <f t="shared" si="19"/>
        <v>0</v>
      </c>
      <c r="AA31" s="42">
        <f t="shared" si="20"/>
        <v>0</v>
      </c>
      <c r="AB31" s="42">
        <f t="shared" si="21"/>
        <v>0</v>
      </c>
    </row>
  </sheetData>
  <sheetProtection/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0:T21"/>
    <mergeCell ref="U20:U21"/>
    <mergeCell ref="A20:A21"/>
    <mergeCell ref="B20:B21"/>
    <mergeCell ref="C20:C21"/>
    <mergeCell ref="D20:D21"/>
    <mergeCell ref="E20:E21"/>
    <mergeCell ref="F20:F21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Zeros="0" zoomScale="75" zoomScaleNormal="75" zoomScalePageLayoutView="0" workbookViewId="0" topLeftCell="A16">
      <selection activeCell="F29" sqref="F2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customWidth="1"/>
    <col min="4" max="4" width="30.00390625" style="14" customWidth="1"/>
    <col min="5" max="5" width="5.25390625" style="14" customWidth="1"/>
    <col min="6" max="6" width="7.75390625" style="7" customWidth="1"/>
    <col min="7" max="10" width="5.75390625" style="7" customWidth="1"/>
    <col min="11" max="11" width="7.125" style="7" bestFit="1" customWidth="1"/>
    <col min="12" max="15" width="5.75390625" style="0" customWidth="1"/>
    <col min="16" max="16" width="8.75390625" style="0" customWidth="1"/>
    <col min="17" max="17" width="6.75390625" style="0" bestFit="1" customWidth="1"/>
    <col min="18" max="18" width="12.625" style="0" bestFit="1" customWidth="1"/>
    <col min="19" max="19" width="9.375" style="0" customWidth="1"/>
    <col min="20" max="20" width="13.75390625" style="0" customWidth="1"/>
    <col min="21" max="21" width="16.875" style="0" bestFit="1" customWidth="1"/>
  </cols>
  <sheetData>
    <row r="1" spans="1:21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54" t="s">
        <v>227</v>
      </c>
      <c r="M1" s="254" t="s">
        <v>193</v>
      </c>
      <c r="N1" s="328"/>
      <c r="O1" s="328"/>
      <c r="P1" s="1"/>
      <c r="Q1" s="1"/>
      <c r="R1" s="1"/>
      <c r="S1" s="1"/>
      <c r="T1" s="3"/>
      <c r="U1" s="3"/>
    </row>
    <row r="2" spans="1:21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88">
        <v>4</v>
      </c>
      <c r="M2" s="388">
        <v>4</v>
      </c>
      <c r="N2" s="328"/>
      <c r="O2" s="328"/>
      <c r="P2" s="1"/>
      <c r="Q2" s="1"/>
      <c r="R2" s="1"/>
      <c r="S2" s="1"/>
      <c r="T2" s="3"/>
      <c r="U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_kat7</f>
        <v>7. kategorie: Kadetky starší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60" t="s">
        <v>242</v>
      </c>
      <c r="G7" s="29" t="str">
        <f>Kat7S1</f>
        <v>sestava bez náčiní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253</v>
      </c>
      <c r="U7" s="472" t="s">
        <v>254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61">
        <v>0</v>
      </c>
      <c r="G8" s="18" t="s">
        <v>241</v>
      </c>
      <c r="H8" s="18" t="s">
        <v>255</v>
      </c>
      <c r="I8" s="18" t="s">
        <v>245</v>
      </c>
      <c r="J8" s="18" t="s">
        <v>246</v>
      </c>
      <c r="K8" s="18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/>
      <c r="T8" s="469"/>
      <c r="U8" s="473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Seznam!B59</f>
        <v>1</v>
      </c>
      <c r="B9" s="2" t="str">
        <f>Seznam!C59</f>
        <v>Reiserová Anna</v>
      </c>
      <c r="C9" s="9">
        <f>Seznam!D59</f>
        <v>2001</v>
      </c>
      <c r="D9" s="45" t="str">
        <f>Seznam!E59</f>
        <v>Slavia SK Rapid Plzeň</v>
      </c>
      <c r="E9" s="45" t="str">
        <f>Seznam!F59</f>
        <v>CZE</v>
      </c>
      <c r="F9" s="9" t="str">
        <f>IF($G$7="sestava bez náčiní","bez"," ")</f>
        <v>bez</v>
      </c>
      <c r="G9" s="382">
        <v>2.7</v>
      </c>
      <c r="H9" s="383">
        <v>2</v>
      </c>
      <c r="I9" s="384">
        <v>1.5</v>
      </c>
      <c r="J9" s="384">
        <v>2.8</v>
      </c>
      <c r="K9" s="34">
        <f aca="true" t="shared" si="0" ref="K9:K17">IF($L$2=2,TRUNC(SUM(G9:J9)/2*1000)/1000,IF($L$2=3,TRUNC(SUM(G9:J9)/3*1000)/1000,IF($L$2=4,TRUNC(MEDIAN(G9:J9)*1000)/1000,"???")))</f>
        <v>2.35</v>
      </c>
      <c r="L9" s="385">
        <v>6</v>
      </c>
      <c r="M9" s="386">
        <v>6.4</v>
      </c>
      <c r="N9" s="384">
        <v>6.1</v>
      </c>
      <c r="O9" s="384">
        <v>5.6</v>
      </c>
      <c r="P9" s="34">
        <f aca="true" t="shared" si="1" ref="P9:P17">IF($M$2=2,TRUNC(SUM(L9:M9)/2*1000)/1000,IF($M$2=3,TRUNC(SUM(L9:N9)/3*1000)/1000,IF($M$2=4,TRUNC(MEDIAN(L9:O9)*1000)/1000,"???")))</f>
        <v>6.05</v>
      </c>
      <c r="Q9" s="387"/>
      <c r="R9" s="27">
        <f aca="true" t="shared" si="2" ref="R9:R17">K9+P9-Q9</f>
        <v>8.4</v>
      </c>
      <c r="S9" s="329" t="s">
        <v>254</v>
      </c>
      <c r="T9" s="25">
        <f aca="true" t="shared" si="3" ref="T9:T17">RANK(R9,$R$9:$R$17)</f>
        <v>5</v>
      </c>
      <c r="U9" s="36" t="s">
        <v>254</v>
      </c>
      <c r="W9" s="47" t="str">
        <f aca="true" t="shared" si="4" ref="W9:W17">F9</f>
        <v>bez</v>
      </c>
      <c r="X9" s="42">
        <f aca="true" t="shared" si="5" ref="X9:X17">K9</f>
        <v>2.35</v>
      </c>
      <c r="Y9" s="42">
        <f aca="true" t="shared" si="6" ref="Y9:Y17">P9</f>
        <v>6.05</v>
      </c>
      <c r="Z9" s="42">
        <f aca="true" t="shared" si="7" ref="Z9:Z17">Q9</f>
        <v>0</v>
      </c>
      <c r="AA9" s="42">
        <f aca="true" t="shared" si="8" ref="AA9:AA17">R9</f>
        <v>8.4</v>
      </c>
    </row>
    <row r="10" spans="1:27" ht="24.75" customHeight="1">
      <c r="A10" s="44">
        <f>Seznam!B60</f>
        <v>0</v>
      </c>
      <c r="B10" s="2">
        <f>Seznam!C60</f>
        <v>0</v>
      </c>
      <c r="C10" s="9">
        <f>Seznam!D60</f>
        <v>0</v>
      </c>
      <c r="D10" s="45">
        <f>Seznam!E60</f>
        <v>0</v>
      </c>
      <c r="E10" s="45">
        <f>Seznam!F60</f>
        <v>0</v>
      </c>
      <c r="F10" s="9" t="str">
        <f aca="true" t="shared" si="9" ref="F10:F16">IF($G$7="sestava bez náčiní","bez"," ")</f>
        <v>bez</v>
      </c>
      <c r="G10" s="382">
        <v>0</v>
      </c>
      <c r="H10" s="383"/>
      <c r="I10" s="384">
        <f>IF($L$2&lt;3,"x",0)</f>
        <v>0</v>
      </c>
      <c r="J10" s="384">
        <f>IF($L$2&lt;4,"x",0)</f>
        <v>0</v>
      </c>
      <c r="K10" s="34">
        <f t="shared" si="0"/>
        <v>0</v>
      </c>
      <c r="L10" s="385">
        <v>0</v>
      </c>
      <c r="M10" s="386"/>
      <c r="N10" s="384">
        <f>IF($M$2&lt;3,"x",0)</f>
        <v>0</v>
      </c>
      <c r="O10" s="384">
        <f>IF($M$2&lt;4,"x",0)</f>
        <v>0</v>
      </c>
      <c r="P10" s="34">
        <f t="shared" si="1"/>
        <v>0</v>
      </c>
      <c r="Q10" s="387"/>
      <c r="R10" s="27">
        <f t="shared" si="2"/>
        <v>0</v>
      </c>
      <c r="S10" s="267" t="s">
        <v>254</v>
      </c>
      <c r="T10" s="25">
        <f t="shared" si="3"/>
        <v>8</v>
      </c>
      <c r="U10" s="36" t="s">
        <v>254</v>
      </c>
      <c r="W10" s="47" t="str">
        <f t="shared" si="4"/>
        <v>bez</v>
      </c>
      <c r="X10" s="42">
        <f t="shared" si="5"/>
        <v>0</v>
      </c>
      <c r="Y10" s="42">
        <f t="shared" si="6"/>
        <v>0</v>
      </c>
      <c r="Z10" s="42">
        <f t="shared" si="7"/>
        <v>0</v>
      </c>
      <c r="AA10" s="42">
        <f t="shared" si="8"/>
        <v>0</v>
      </c>
    </row>
    <row r="11" spans="1:27" ht="24.75" customHeight="1">
      <c r="A11" s="44">
        <f>Seznam!B61</f>
        <v>3</v>
      </c>
      <c r="B11" s="2" t="str">
        <f>Seznam!C61</f>
        <v>Rambousková Linda</v>
      </c>
      <c r="C11" s="9">
        <f>Seznam!D61</f>
        <v>2002</v>
      </c>
      <c r="D11" s="45" t="str">
        <f>Seznam!E61</f>
        <v>GSK Tábor</v>
      </c>
      <c r="E11" s="45" t="str">
        <f>Seznam!F61</f>
        <v>CZE</v>
      </c>
      <c r="F11" s="9" t="str">
        <f t="shared" si="9"/>
        <v>bez</v>
      </c>
      <c r="G11" s="382">
        <v>1.3</v>
      </c>
      <c r="H11" s="383">
        <v>0.5</v>
      </c>
      <c r="I11" s="384">
        <v>1.1</v>
      </c>
      <c r="J11" s="384">
        <v>2</v>
      </c>
      <c r="K11" s="34">
        <f t="shared" si="0"/>
        <v>1.2</v>
      </c>
      <c r="L11" s="385">
        <v>5.2</v>
      </c>
      <c r="M11" s="386">
        <v>5.2</v>
      </c>
      <c r="N11" s="384">
        <v>5.5</v>
      </c>
      <c r="O11" s="384">
        <v>4.8</v>
      </c>
      <c r="P11" s="34">
        <f t="shared" si="1"/>
        <v>5.2</v>
      </c>
      <c r="Q11" s="387"/>
      <c r="R11" s="27">
        <f t="shared" si="2"/>
        <v>6.4</v>
      </c>
      <c r="S11" s="267" t="s">
        <v>254</v>
      </c>
      <c r="T11" s="25">
        <f t="shared" si="3"/>
        <v>7</v>
      </c>
      <c r="U11" s="36" t="s">
        <v>254</v>
      </c>
      <c r="W11" s="47" t="str">
        <f t="shared" si="4"/>
        <v>bez</v>
      </c>
      <c r="X11" s="42">
        <f t="shared" si="5"/>
        <v>1.2</v>
      </c>
      <c r="Y11" s="42">
        <f t="shared" si="6"/>
        <v>5.2</v>
      </c>
      <c r="Z11" s="42">
        <f t="shared" si="7"/>
        <v>0</v>
      </c>
      <c r="AA11" s="42">
        <f t="shared" si="8"/>
        <v>6.4</v>
      </c>
    </row>
    <row r="12" spans="1:27" ht="24.75" customHeight="1">
      <c r="A12" s="255">
        <f>Seznam!B62</f>
        <v>4</v>
      </c>
      <c r="B12" s="256" t="str">
        <f>Seznam!C62</f>
        <v>Faboková Dominika</v>
      </c>
      <c r="C12" s="257">
        <f>Seznam!D62</f>
        <v>2000</v>
      </c>
      <c r="D12" s="258" t="str">
        <f>Seznam!E62</f>
        <v>Slavia SK Rapid Plzeň</v>
      </c>
      <c r="E12" s="258" t="str">
        <f>Seznam!F62</f>
        <v>CZE</v>
      </c>
      <c r="F12" s="9" t="str">
        <f t="shared" si="9"/>
        <v>bez</v>
      </c>
      <c r="G12" s="382">
        <v>3.8</v>
      </c>
      <c r="H12" s="383">
        <v>2.6</v>
      </c>
      <c r="I12" s="384">
        <v>2.1</v>
      </c>
      <c r="J12" s="384">
        <v>2.6</v>
      </c>
      <c r="K12" s="34">
        <f t="shared" si="0"/>
        <v>2.6</v>
      </c>
      <c r="L12" s="385">
        <v>7</v>
      </c>
      <c r="M12" s="386">
        <v>6.7</v>
      </c>
      <c r="N12" s="384">
        <v>6.9</v>
      </c>
      <c r="O12" s="384">
        <v>6.5</v>
      </c>
      <c r="P12" s="34">
        <f t="shared" si="1"/>
        <v>6.8</v>
      </c>
      <c r="Q12" s="387"/>
      <c r="R12" s="27">
        <f t="shared" si="2"/>
        <v>9.4</v>
      </c>
      <c r="S12" s="267" t="s">
        <v>254</v>
      </c>
      <c r="T12" s="25">
        <f t="shared" si="3"/>
        <v>2</v>
      </c>
      <c r="U12" s="36" t="s">
        <v>254</v>
      </c>
      <c r="W12" s="47" t="str">
        <f t="shared" si="4"/>
        <v>bez</v>
      </c>
      <c r="X12" s="42">
        <f t="shared" si="5"/>
        <v>2.6</v>
      </c>
      <c r="Y12" s="42">
        <f t="shared" si="6"/>
        <v>6.8</v>
      </c>
      <c r="Z12" s="42">
        <f t="shared" si="7"/>
        <v>0</v>
      </c>
      <c r="AA12" s="42">
        <f t="shared" si="8"/>
        <v>9.4</v>
      </c>
    </row>
    <row r="13" spans="1:27" ht="24.75" customHeight="1">
      <c r="A13" s="255">
        <f>Seznam!B63</f>
        <v>5</v>
      </c>
      <c r="B13" s="256" t="str">
        <f>Seznam!C63</f>
        <v>Benetková Sára</v>
      </c>
      <c r="C13" s="257">
        <f>Seznam!D63</f>
        <v>2001</v>
      </c>
      <c r="D13" s="258" t="str">
        <f>Seznam!E63</f>
        <v>Slavia SK Rapid Plzeň</v>
      </c>
      <c r="E13" s="258" t="str">
        <f>Seznam!F63</f>
        <v>CZE</v>
      </c>
      <c r="F13" s="9" t="str">
        <f t="shared" si="9"/>
        <v>bez</v>
      </c>
      <c r="G13" s="382">
        <v>2.7</v>
      </c>
      <c r="H13" s="383">
        <v>1.8</v>
      </c>
      <c r="I13" s="384">
        <v>2.3</v>
      </c>
      <c r="J13" s="384">
        <v>2.6</v>
      </c>
      <c r="K13" s="34">
        <f t="shared" si="0"/>
        <v>2.45</v>
      </c>
      <c r="L13" s="385">
        <v>6.3</v>
      </c>
      <c r="M13" s="386">
        <v>6.7</v>
      </c>
      <c r="N13" s="384">
        <v>7</v>
      </c>
      <c r="O13" s="384">
        <v>6.3</v>
      </c>
      <c r="P13" s="34">
        <f t="shared" si="1"/>
        <v>6.5</v>
      </c>
      <c r="Q13" s="387"/>
      <c r="R13" s="27">
        <f t="shared" si="2"/>
        <v>8.95</v>
      </c>
      <c r="S13" s="267" t="s">
        <v>254</v>
      </c>
      <c r="T13" s="25">
        <f t="shared" si="3"/>
        <v>3</v>
      </c>
      <c r="U13" s="36" t="s">
        <v>254</v>
      </c>
      <c r="W13" s="47" t="str">
        <f t="shared" si="4"/>
        <v>bez</v>
      </c>
      <c r="X13" s="42">
        <f t="shared" si="5"/>
        <v>2.45</v>
      </c>
      <c r="Y13" s="42">
        <f t="shared" si="6"/>
        <v>6.5</v>
      </c>
      <c r="Z13" s="42">
        <f t="shared" si="7"/>
        <v>0</v>
      </c>
      <c r="AA13" s="42">
        <f t="shared" si="8"/>
        <v>8.95</v>
      </c>
    </row>
    <row r="14" spans="1:27" ht="24.75" customHeight="1">
      <c r="A14" s="255">
        <f>Seznam!B64</f>
        <v>6</v>
      </c>
      <c r="B14" s="256" t="str">
        <f>Seznam!C64</f>
        <v>Buřičová Pavla</v>
      </c>
      <c r="C14" s="257">
        <f>Seznam!D64</f>
        <v>2001</v>
      </c>
      <c r="D14" s="258" t="str">
        <f>Seznam!E64</f>
        <v>GSK Tábor</v>
      </c>
      <c r="E14" s="258" t="str">
        <f>Seznam!F64</f>
        <v>CZE</v>
      </c>
      <c r="F14" s="9" t="str">
        <f t="shared" si="9"/>
        <v>bez</v>
      </c>
      <c r="G14" s="382">
        <v>1.8</v>
      </c>
      <c r="H14" s="383">
        <v>2.3</v>
      </c>
      <c r="I14" s="384">
        <v>1.8</v>
      </c>
      <c r="J14" s="384">
        <v>3.5</v>
      </c>
      <c r="K14" s="34">
        <f t="shared" si="0"/>
        <v>2.05</v>
      </c>
      <c r="L14" s="385">
        <v>6.5</v>
      </c>
      <c r="M14" s="386">
        <v>6</v>
      </c>
      <c r="N14" s="384">
        <v>6.9</v>
      </c>
      <c r="O14" s="384">
        <v>6.1</v>
      </c>
      <c r="P14" s="34">
        <f t="shared" si="1"/>
        <v>6.3</v>
      </c>
      <c r="Q14" s="387"/>
      <c r="R14" s="27">
        <f t="shared" si="2"/>
        <v>8.35</v>
      </c>
      <c r="S14" s="267" t="s">
        <v>254</v>
      </c>
      <c r="T14" s="25">
        <f t="shared" si="3"/>
        <v>6</v>
      </c>
      <c r="U14" s="36" t="s">
        <v>254</v>
      </c>
      <c r="W14" s="47" t="str">
        <f t="shared" si="4"/>
        <v>bez</v>
      </c>
      <c r="X14" s="42">
        <f t="shared" si="5"/>
        <v>2.05</v>
      </c>
      <c r="Y14" s="42">
        <f t="shared" si="6"/>
        <v>6.3</v>
      </c>
      <c r="Z14" s="42">
        <f t="shared" si="7"/>
        <v>0</v>
      </c>
      <c r="AA14" s="42">
        <f t="shared" si="8"/>
        <v>8.35</v>
      </c>
    </row>
    <row r="15" spans="1:27" ht="24.75" customHeight="1">
      <c r="A15" s="255">
        <f>Seznam!B65</f>
        <v>7</v>
      </c>
      <c r="B15" s="256" t="str">
        <f>Seznam!C65</f>
        <v>Nováková Kateřina</v>
      </c>
      <c r="C15" s="257">
        <f>Seznam!D65</f>
        <v>2000</v>
      </c>
      <c r="D15" s="258" t="str">
        <f>Seznam!E65</f>
        <v>Slavia SK Rapid Plzeň</v>
      </c>
      <c r="E15" s="258" t="str">
        <f>Seznam!F65</f>
        <v>CZE</v>
      </c>
      <c r="F15" s="9" t="str">
        <f t="shared" si="9"/>
        <v>bez</v>
      </c>
      <c r="G15" s="382">
        <v>2.4</v>
      </c>
      <c r="H15" s="383">
        <v>2.8</v>
      </c>
      <c r="I15" s="384">
        <v>2.5</v>
      </c>
      <c r="J15" s="384">
        <v>3.1</v>
      </c>
      <c r="K15" s="34">
        <f t="shared" si="0"/>
        <v>2.65</v>
      </c>
      <c r="L15" s="385">
        <v>6.2</v>
      </c>
      <c r="M15" s="386">
        <v>6.9</v>
      </c>
      <c r="N15" s="384">
        <v>6.2</v>
      </c>
      <c r="O15" s="384">
        <v>6.4</v>
      </c>
      <c r="P15" s="34">
        <f t="shared" si="1"/>
        <v>6.3</v>
      </c>
      <c r="Q15" s="387"/>
      <c r="R15" s="27">
        <f t="shared" si="2"/>
        <v>8.95</v>
      </c>
      <c r="S15" s="267" t="s">
        <v>254</v>
      </c>
      <c r="T15" s="25">
        <f t="shared" si="3"/>
        <v>3</v>
      </c>
      <c r="U15" s="36" t="s">
        <v>254</v>
      </c>
      <c r="W15" s="47" t="str">
        <f t="shared" si="4"/>
        <v>bez</v>
      </c>
      <c r="X15" s="42">
        <f t="shared" si="5"/>
        <v>2.65</v>
      </c>
      <c r="Y15" s="42">
        <f t="shared" si="6"/>
        <v>6.3</v>
      </c>
      <c r="Z15" s="42">
        <f t="shared" si="7"/>
        <v>0</v>
      </c>
      <c r="AA15" s="42">
        <f t="shared" si="8"/>
        <v>8.95</v>
      </c>
    </row>
    <row r="16" spans="1:27" ht="24.75" customHeight="1">
      <c r="A16" s="255">
        <f>Seznam!B66</f>
        <v>8</v>
      </c>
      <c r="B16" s="256" t="str">
        <f>Seznam!C66</f>
        <v>Králová Eliška</v>
      </c>
      <c r="C16" s="257">
        <f>Seznam!D66</f>
        <v>2000</v>
      </c>
      <c r="D16" s="258" t="str">
        <f>Seznam!E66</f>
        <v>Slavia SK Rapid Plzeň</v>
      </c>
      <c r="E16" s="258" t="str">
        <f>Seznam!F66</f>
        <v>CZE</v>
      </c>
      <c r="F16" s="9" t="str">
        <f t="shared" si="9"/>
        <v>bez</v>
      </c>
      <c r="G16" s="382">
        <v>2.8</v>
      </c>
      <c r="H16" s="383">
        <v>3.4</v>
      </c>
      <c r="I16" s="384">
        <v>3.8</v>
      </c>
      <c r="J16" s="384">
        <v>4</v>
      </c>
      <c r="K16" s="34">
        <f>IF($L$2=2,TRUNC(SUM(G16:J16)/2*1000)/1000,IF($L$2=3,TRUNC(SUM(G16:J16)/3*1000)/1000,IF($L$2=4,TRUNC(MEDIAN(G16:J16)*1000)/1000,"???")))</f>
        <v>3.6</v>
      </c>
      <c r="L16" s="385">
        <v>6.1</v>
      </c>
      <c r="M16" s="386">
        <v>7.2</v>
      </c>
      <c r="N16" s="384">
        <v>7.4</v>
      </c>
      <c r="O16" s="384">
        <v>7.3</v>
      </c>
      <c r="P16" s="34">
        <f>IF($M$2=2,TRUNC(SUM(L16:M16)/2*1000)/1000,IF($M$2=3,TRUNC(SUM(L16:N16)/3*1000)/1000,IF($M$2=4,TRUNC(MEDIAN(L16:O16)*1000)/1000,"???")))</f>
        <v>7.25</v>
      </c>
      <c r="Q16" s="387"/>
      <c r="R16" s="27">
        <f>K16+P16-Q16</f>
        <v>10.85</v>
      </c>
      <c r="S16" s="267" t="s">
        <v>254</v>
      </c>
      <c r="T16" s="25">
        <f>RANK(R16,$R$9:$R$17)</f>
        <v>1</v>
      </c>
      <c r="U16" s="36" t="s">
        <v>254</v>
      </c>
      <c r="W16" s="47"/>
      <c r="X16" s="42"/>
      <c r="Y16" s="42"/>
      <c r="Z16" s="42"/>
      <c r="AA16" s="42"/>
    </row>
    <row r="17" spans="1:27" ht="24.75" customHeight="1">
      <c r="A17" s="255"/>
      <c r="B17" s="256"/>
      <c r="C17" s="257"/>
      <c r="D17" s="258"/>
      <c r="E17" s="258"/>
      <c r="F17" s="257"/>
      <c r="G17" s="43">
        <v>0</v>
      </c>
      <c r="H17" s="15"/>
      <c r="I17" s="37">
        <f>IF($L$2&lt;3,"x",0)</f>
        <v>0</v>
      </c>
      <c r="J17" s="37">
        <f>IF($L$2&lt;4,"x",0)</f>
        <v>0</v>
      </c>
      <c r="K17" s="34">
        <f t="shared" si="0"/>
        <v>0</v>
      </c>
      <c r="L17" s="17">
        <v>0</v>
      </c>
      <c r="M17" s="16"/>
      <c r="N17" s="37">
        <f>IF($M$2&lt;3,"x",0)</f>
        <v>0</v>
      </c>
      <c r="O17" s="37">
        <f>IF($M$2&lt;4,"x",0)</f>
        <v>0</v>
      </c>
      <c r="P17" s="34">
        <f t="shared" si="1"/>
        <v>0</v>
      </c>
      <c r="Q17" s="21"/>
      <c r="R17" s="27">
        <f t="shared" si="2"/>
        <v>0</v>
      </c>
      <c r="S17" s="267" t="s">
        <v>254</v>
      </c>
      <c r="T17" s="259">
        <f t="shared" si="3"/>
        <v>8</v>
      </c>
      <c r="U17" s="36" t="s">
        <v>254</v>
      </c>
      <c r="W17" s="47">
        <f t="shared" si="4"/>
        <v>0</v>
      </c>
      <c r="X17" s="42">
        <f t="shared" si="5"/>
        <v>0</v>
      </c>
      <c r="Y17" s="42">
        <f t="shared" si="6"/>
        <v>0</v>
      </c>
      <c r="Z17" s="42">
        <f t="shared" si="7"/>
        <v>0</v>
      </c>
      <c r="AA17" s="42">
        <f t="shared" si="8"/>
        <v>0</v>
      </c>
    </row>
    <row r="18" spans="3:16" s="261" customFormat="1" ht="16.5" thickBot="1">
      <c r="C18" s="263"/>
      <c r="F18" s="262"/>
      <c r="G18" s="264">
        <v>0</v>
      </c>
      <c r="H18" s="264"/>
      <c r="I18" s="264"/>
      <c r="J18" s="264"/>
      <c r="K18" s="265">
        <f>SUM(G18:J18)/2</f>
        <v>0</v>
      </c>
      <c r="L18" s="330">
        <v>0</v>
      </c>
      <c r="M18" s="330"/>
      <c r="N18" s="330"/>
      <c r="O18" s="330"/>
      <c r="P18" s="265"/>
    </row>
    <row r="19" spans="1:21" ht="16.5" customHeight="1">
      <c r="A19" s="462" t="s">
        <v>225</v>
      </c>
      <c r="B19" s="464" t="s">
        <v>6</v>
      </c>
      <c r="C19" s="466" t="s">
        <v>3</v>
      </c>
      <c r="D19" s="464" t="s">
        <v>4</v>
      </c>
      <c r="E19" s="460" t="s">
        <v>5</v>
      </c>
      <c r="F19" s="460" t="s">
        <v>242</v>
      </c>
      <c r="G19" s="29" t="str">
        <f>Kat7S2</f>
        <v>sestava s libovolným náčiním</v>
      </c>
      <c r="H19" s="28"/>
      <c r="I19" s="28"/>
      <c r="J19" s="28"/>
      <c r="K19" s="28"/>
      <c r="L19" s="30"/>
      <c r="M19" s="30"/>
      <c r="N19" s="30"/>
      <c r="O19" s="30"/>
      <c r="P19" s="30"/>
      <c r="Q19" s="20">
        <v>0</v>
      </c>
      <c r="R19" s="31">
        <v>0</v>
      </c>
      <c r="S19" s="260"/>
      <c r="T19" s="468" t="s">
        <v>256</v>
      </c>
      <c r="U19" s="458" t="s">
        <v>257</v>
      </c>
    </row>
    <row r="20" spans="1:28" ht="16.5" customHeight="1" thickBot="1">
      <c r="A20" s="463">
        <v>0</v>
      </c>
      <c r="B20" s="465">
        <v>0</v>
      </c>
      <c r="C20" s="467">
        <v>0</v>
      </c>
      <c r="D20" s="465">
        <v>0</v>
      </c>
      <c r="E20" s="461">
        <v>0</v>
      </c>
      <c r="F20" s="461">
        <v>0</v>
      </c>
      <c r="G20" s="18" t="s">
        <v>241</v>
      </c>
      <c r="H20" s="18" t="s">
        <v>255</v>
      </c>
      <c r="I20" s="18" t="s">
        <v>245</v>
      </c>
      <c r="J20" s="18" t="s">
        <v>246</v>
      </c>
      <c r="K20" s="18" t="s">
        <v>227</v>
      </c>
      <c r="L20" s="24" t="s">
        <v>247</v>
      </c>
      <c r="M20" s="427" t="s">
        <v>248</v>
      </c>
      <c r="N20" s="427" t="s">
        <v>249</v>
      </c>
      <c r="O20" s="427" t="s">
        <v>250</v>
      </c>
      <c r="P20" s="26" t="s">
        <v>193</v>
      </c>
      <c r="Q20" s="23" t="s">
        <v>228</v>
      </c>
      <c r="R20" s="22" t="s">
        <v>229</v>
      </c>
      <c r="S20" s="26" t="s">
        <v>232</v>
      </c>
      <c r="T20" s="469"/>
      <c r="U20" s="459"/>
      <c r="W20" s="46" t="s">
        <v>251</v>
      </c>
      <c r="X20" s="46" t="s">
        <v>227</v>
      </c>
      <c r="Y20" s="46" t="s">
        <v>193</v>
      </c>
      <c r="Z20" s="46" t="s">
        <v>252</v>
      </c>
      <c r="AA20" s="46" t="s">
        <v>232</v>
      </c>
      <c r="AB20" s="46" t="s">
        <v>229</v>
      </c>
    </row>
    <row r="21" spans="1:28" ht="24.75" customHeight="1">
      <c r="A21" s="44">
        <f>Seznam!B59</f>
        <v>1</v>
      </c>
      <c r="B21" s="2" t="str">
        <f>Seznam!C59</f>
        <v>Reiserová Anna</v>
      </c>
      <c r="C21" s="9">
        <f>Seznam!D59</f>
        <v>2001</v>
      </c>
      <c r="D21" s="45" t="str">
        <f>Seznam!E59</f>
        <v>Slavia SK Rapid Plzeň</v>
      </c>
      <c r="E21" s="45" t="str">
        <f>Seznam!F59</f>
        <v>CZE</v>
      </c>
      <c r="F21" s="389" t="str">
        <f>IF($G$19="sestava bez náčiní","bez"," ")</f>
        <v> </v>
      </c>
      <c r="G21" s="382">
        <v>2.2</v>
      </c>
      <c r="H21" s="383">
        <v>1.6</v>
      </c>
      <c r="I21" s="384">
        <v>2.1</v>
      </c>
      <c r="J21" s="384">
        <v>1.8</v>
      </c>
      <c r="K21" s="34">
        <f aca="true" t="shared" si="10" ref="K21:K29">IF($L$2=2,TRUNC(SUM(G21:J21)/2*1000)/1000,IF($L$2=3,TRUNC(SUM(G21:J21)/3*1000)/1000,IF($L$2=4,TRUNC(MEDIAN(G21:J21)*1000)/1000,"???")))</f>
        <v>1.95</v>
      </c>
      <c r="L21" s="385">
        <v>5.9</v>
      </c>
      <c r="M21" s="386">
        <v>6.6</v>
      </c>
      <c r="N21" s="384">
        <v>5.5</v>
      </c>
      <c r="O21" s="384">
        <v>5.8</v>
      </c>
      <c r="P21" s="34">
        <f aca="true" t="shared" si="11" ref="P21:P29">IF($M$2=2,TRUNC(SUM(L21:M21)/2*1000)/1000,IF($M$2=3,TRUNC(SUM(L21:N21)/3*1000)/1000,IF($M$2=4,TRUNC(MEDIAN(L21:O21)*1000)/1000,"???")))</f>
        <v>5.85</v>
      </c>
      <c r="Q21" s="387"/>
      <c r="R21" s="27">
        <f aca="true" t="shared" si="12" ref="R21:R29">K21+P21-Q21</f>
        <v>7.8</v>
      </c>
      <c r="S21" s="35">
        <f aca="true" t="shared" si="13" ref="S21:S29">R9+R21</f>
        <v>16.2</v>
      </c>
      <c r="T21" s="25">
        <f aca="true" t="shared" si="14" ref="T21:T29">RANK(R21,$R$21:$R$29)</f>
        <v>6</v>
      </c>
      <c r="U21" s="36">
        <f aca="true" t="shared" si="15" ref="U21:U29">RANK(S21,$S$21:$S$29)</f>
        <v>6</v>
      </c>
      <c r="W21" s="47" t="str">
        <f aca="true" t="shared" si="16" ref="W21:W29">F21</f>
        <v> </v>
      </c>
      <c r="X21" s="42">
        <f aca="true" t="shared" si="17" ref="X21:X29">K21</f>
        <v>1.95</v>
      </c>
      <c r="Y21" s="42">
        <f aca="true" t="shared" si="18" ref="Y21:Y29">P21</f>
        <v>5.85</v>
      </c>
      <c r="Z21" s="42">
        <f aca="true" t="shared" si="19" ref="Z21:Z29">Q21</f>
        <v>0</v>
      </c>
      <c r="AA21" s="42">
        <f aca="true" t="shared" si="20" ref="AA21:AA29">R21</f>
        <v>7.8</v>
      </c>
      <c r="AB21" s="42">
        <f aca="true" t="shared" si="21" ref="AB21:AB29">S21</f>
        <v>16.2</v>
      </c>
    </row>
    <row r="22" spans="1:28" ht="24.75" customHeight="1">
      <c r="A22" s="44">
        <f>Seznam!B60</f>
        <v>0</v>
      </c>
      <c r="B22" s="2">
        <f>Seznam!C60</f>
        <v>0</v>
      </c>
      <c r="C22" s="9">
        <f>Seznam!D60</f>
        <v>0</v>
      </c>
      <c r="D22" s="45">
        <f>Seznam!E60</f>
        <v>0</v>
      </c>
      <c r="E22" s="45">
        <f>Seznam!F60</f>
        <v>0</v>
      </c>
      <c r="F22" s="389" t="str">
        <f aca="true" t="shared" si="22" ref="F22:F28">IF($G$19="sestava bez náčiní","bez"," ")</f>
        <v> </v>
      </c>
      <c r="G22" s="382">
        <v>0</v>
      </c>
      <c r="H22" s="383"/>
      <c r="I22" s="384">
        <f>IF($L$2&lt;3,"x",0)</f>
        <v>0</v>
      </c>
      <c r="J22" s="384">
        <f>IF($L$2&lt;4,"x",0)</f>
        <v>0</v>
      </c>
      <c r="K22" s="34">
        <f t="shared" si="10"/>
        <v>0</v>
      </c>
      <c r="L22" s="385">
        <v>0</v>
      </c>
      <c r="M22" s="386"/>
      <c r="N22" s="384">
        <f>IF($M$2&lt;3,"x",0)</f>
        <v>0</v>
      </c>
      <c r="O22" s="384">
        <f>IF($M$2&lt;4,"x",0)</f>
        <v>0</v>
      </c>
      <c r="P22" s="34">
        <f t="shared" si="11"/>
        <v>0</v>
      </c>
      <c r="Q22" s="387"/>
      <c r="R22" s="27">
        <f t="shared" si="12"/>
        <v>0</v>
      </c>
      <c r="S22" s="35">
        <f t="shared" si="13"/>
        <v>0</v>
      </c>
      <c r="T22" s="25">
        <f t="shared" si="14"/>
        <v>8</v>
      </c>
      <c r="U22" s="36">
        <f t="shared" si="15"/>
        <v>8</v>
      </c>
      <c r="W22" s="47" t="str">
        <f t="shared" si="16"/>
        <v> </v>
      </c>
      <c r="X22" s="42">
        <f t="shared" si="17"/>
        <v>0</v>
      </c>
      <c r="Y22" s="42">
        <f t="shared" si="18"/>
        <v>0</v>
      </c>
      <c r="Z22" s="42">
        <f t="shared" si="19"/>
        <v>0</v>
      </c>
      <c r="AA22" s="42">
        <f t="shared" si="20"/>
        <v>0</v>
      </c>
      <c r="AB22" s="42">
        <f t="shared" si="21"/>
        <v>0</v>
      </c>
    </row>
    <row r="23" spans="1:28" ht="24.75" customHeight="1">
      <c r="A23" s="44">
        <f>Seznam!B61</f>
        <v>3</v>
      </c>
      <c r="B23" s="2" t="str">
        <f>Seznam!C61</f>
        <v>Rambousková Linda</v>
      </c>
      <c r="C23" s="9">
        <f>Seznam!D61</f>
        <v>2002</v>
      </c>
      <c r="D23" s="45" t="str">
        <f>Seznam!E61</f>
        <v>GSK Tábor</v>
      </c>
      <c r="E23" s="45" t="str">
        <f>Seznam!F61</f>
        <v>CZE</v>
      </c>
      <c r="F23" s="389" t="str">
        <f t="shared" si="22"/>
        <v> </v>
      </c>
      <c r="G23" s="382">
        <v>1</v>
      </c>
      <c r="H23" s="383">
        <v>1</v>
      </c>
      <c r="I23" s="384">
        <v>1.3</v>
      </c>
      <c r="J23" s="384">
        <v>2.1</v>
      </c>
      <c r="K23" s="34">
        <f t="shared" si="10"/>
        <v>1.15</v>
      </c>
      <c r="L23" s="385">
        <v>5.7</v>
      </c>
      <c r="M23" s="386">
        <v>4.9</v>
      </c>
      <c r="N23" s="384">
        <v>5.6</v>
      </c>
      <c r="O23" s="384">
        <v>5</v>
      </c>
      <c r="P23" s="34">
        <f t="shared" si="11"/>
        <v>5.3</v>
      </c>
      <c r="Q23" s="387"/>
      <c r="R23" s="27">
        <f t="shared" si="12"/>
        <v>6.449999999999999</v>
      </c>
      <c r="S23" s="35">
        <f t="shared" si="13"/>
        <v>12.85</v>
      </c>
      <c r="T23" s="25">
        <f t="shared" si="14"/>
        <v>7</v>
      </c>
      <c r="U23" s="36">
        <f t="shared" si="15"/>
        <v>7</v>
      </c>
      <c r="W23" s="47" t="str">
        <f t="shared" si="16"/>
        <v> </v>
      </c>
      <c r="X23" s="42">
        <f t="shared" si="17"/>
        <v>1.15</v>
      </c>
      <c r="Y23" s="42">
        <f t="shared" si="18"/>
        <v>5.3</v>
      </c>
      <c r="Z23" s="42">
        <f t="shared" si="19"/>
        <v>0</v>
      </c>
      <c r="AA23" s="42">
        <f t="shared" si="20"/>
        <v>6.449999999999999</v>
      </c>
      <c r="AB23" s="42">
        <f t="shared" si="21"/>
        <v>12.85</v>
      </c>
    </row>
    <row r="24" spans="1:28" ht="24.75" customHeight="1">
      <c r="A24" s="44">
        <f>Seznam!B62</f>
        <v>4</v>
      </c>
      <c r="B24" s="2" t="str">
        <f>Seznam!C62</f>
        <v>Faboková Dominika</v>
      </c>
      <c r="C24" s="9">
        <f>Seznam!D62</f>
        <v>2000</v>
      </c>
      <c r="D24" s="45" t="str">
        <f>Seznam!E62</f>
        <v>Slavia SK Rapid Plzeň</v>
      </c>
      <c r="E24" s="45" t="str">
        <f>Seznam!F62</f>
        <v>CZE</v>
      </c>
      <c r="F24" s="389" t="str">
        <f t="shared" si="22"/>
        <v> </v>
      </c>
      <c r="G24" s="382">
        <v>2.7</v>
      </c>
      <c r="H24" s="383">
        <v>3.2</v>
      </c>
      <c r="I24" s="384">
        <v>3.3</v>
      </c>
      <c r="J24" s="384">
        <v>4.2</v>
      </c>
      <c r="K24" s="34">
        <f t="shared" si="10"/>
        <v>3.25</v>
      </c>
      <c r="L24" s="385">
        <v>7.1</v>
      </c>
      <c r="M24" s="386">
        <v>5.7</v>
      </c>
      <c r="N24" s="384">
        <v>7.2</v>
      </c>
      <c r="O24" s="384">
        <v>6.8</v>
      </c>
      <c r="P24" s="34">
        <f t="shared" si="11"/>
        <v>6.95</v>
      </c>
      <c r="Q24" s="387"/>
      <c r="R24" s="27">
        <f t="shared" si="12"/>
        <v>10.2</v>
      </c>
      <c r="S24" s="35">
        <f t="shared" si="13"/>
        <v>19.6</v>
      </c>
      <c r="T24" s="25">
        <f t="shared" si="14"/>
        <v>2</v>
      </c>
      <c r="U24" s="36">
        <f t="shared" si="15"/>
        <v>2</v>
      </c>
      <c r="W24" s="47" t="str">
        <f t="shared" si="16"/>
        <v> </v>
      </c>
      <c r="X24" s="42">
        <f t="shared" si="17"/>
        <v>3.25</v>
      </c>
      <c r="Y24" s="42">
        <f t="shared" si="18"/>
        <v>6.95</v>
      </c>
      <c r="Z24" s="42">
        <f t="shared" si="19"/>
        <v>0</v>
      </c>
      <c r="AA24" s="42">
        <f t="shared" si="20"/>
        <v>10.2</v>
      </c>
      <c r="AB24" s="42">
        <f t="shared" si="21"/>
        <v>19.6</v>
      </c>
    </row>
    <row r="25" spans="1:28" ht="24.75" customHeight="1">
      <c r="A25" s="44">
        <f>Seznam!B63</f>
        <v>5</v>
      </c>
      <c r="B25" s="2" t="str">
        <f>Seznam!C63</f>
        <v>Benetková Sára</v>
      </c>
      <c r="C25" s="9">
        <f>Seznam!D63</f>
        <v>2001</v>
      </c>
      <c r="D25" s="45" t="str">
        <f>Seznam!E63</f>
        <v>Slavia SK Rapid Plzeň</v>
      </c>
      <c r="E25" s="45" t="str">
        <f>Seznam!F63</f>
        <v>CZE</v>
      </c>
      <c r="F25" s="389" t="str">
        <f t="shared" si="22"/>
        <v> </v>
      </c>
      <c r="G25" s="382">
        <v>3.1</v>
      </c>
      <c r="H25" s="383">
        <v>3.3</v>
      </c>
      <c r="I25" s="384">
        <v>1.8</v>
      </c>
      <c r="J25" s="384">
        <v>2.7</v>
      </c>
      <c r="K25" s="34">
        <f t="shared" si="10"/>
        <v>2.9</v>
      </c>
      <c r="L25" s="385">
        <v>6.8</v>
      </c>
      <c r="M25" s="386">
        <v>7.3</v>
      </c>
      <c r="N25" s="384">
        <v>5.2</v>
      </c>
      <c r="O25" s="384">
        <v>6.4</v>
      </c>
      <c r="P25" s="34">
        <f t="shared" si="11"/>
        <v>6.6</v>
      </c>
      <c r="Q25" s="387"/>
      <c r="R25" s="27">
        <f t="shared" si="12"/>
        <v>9.5</v>
      </c>
      <c r="S25" s="35">
        <f t="shared" si="13"/>
        <v>18.45</v>
      </c>
      <c r="T25" s="25">
        <f t="shared" si="14"/>
        <v>4</v>
      </c>
      <c r="U25" s="36">
        <f t="shared" si="15"/>
        <v>3</v>
      </c>
      <c r="W25" s="47" t="str">
        <f t="shared" si="16"/>
        <v> </v>
      </c>
      <c r="X25" s="42">
        <f t="shared" si="17"/>
        <v>2.9</v>
      </c>
      <c r="Y25" s="42">
        <f t="shared" si="18"/>
        <v>6.6</v>
      </c>
      <c r="Z25" s="42">
        <f t="shared" si="19"/>
        <v>0</v>
      </c>
      <c r="AA25" s="42">
        <f t="shared" si="20"/>
        <v>9.5</v>
      </c>
      <c r="AB25" s="42">
        <f t="shared" si="21"/>
        <v>18.45</v>
      </c>
    </row>
    <row r="26" spans="1:28" ht="24.75" customHeight="1">
      <c r="A26" s="44">
        <f>Seznam!B64</f>
        <v>6</v>
      </c>
      <c r="B26" s="2" t="str">
        <f>Seznam!C64</f>
        <v>Buřičová Pavla</v>
      </c>
      <c r="C26" s="9">
        <f>Seznam!D64</f>
        <v>2001</v>
      </c>
      <c r="D26" s="45" t="str">
        <f>Seznam!E64</f>
        <v>GSK Tábor</v>
      </c>
      <c r="E26" s="45" t="str">
        <f>Seznam!F64</f>
        <v>CZE</v>
      </c>
      <c r="F26" s="389" t="str">
        <f t="shared" si="22"/>
        <v> </v>
      </c>
      <c r="G26" s="382">
        <v>2.4</v>
      </c>
      <c r="H26" s="383">
        <v>2.6</v>
      </c>
      <c r="I26" s="384">
        <v>3.5</v>
      </c>
      <c r="J26" s="384">
        <v>3.4</v>
      </c>
      <c r="K26" s="34">
        <f t="shared" si="10"/>
        <v>3</v>
      </c>
      <c r="L26" s="385">
        <v>6.8</v>
      </c>
      <c r="M26" s="386">
        <v>7.5</v>
      </c>
      <c r="N26" s="384">
        <v>6</v>
      </c>
      <c r="O26" s="384">
        <v>7.1</v>
      </c>
      <c r="P26" s="34">
        <f t="shared" si="11"/>
        <v>6.95</v>
      </c>
      <c r="Q26" s="387"/>
      <c r="R26" s="27">
        <f t="shared" si="12"/>
        <v>9.95</v>
      </c>
      <c r="S26" s="35">
        <f t="shared" si="13"/>
        <v>18.299999999999997</v>
      </c>
      <c r="T26" s="25">
        <f t="shared" si="14"/>
        <v>3</v>
      </c>
      <c r="U26" s="36">
        <f t="shared" si="15"/>
        <v>4</v>
      </c>
      <c r="W26" s="47" t="str">
        <f t="shared" si="16"/>
        <v> </v>
      </c>
      <c r="X26" s="42">
        <f t="shared" si="17"/>
        <v>3</v>
      </c>
      <c r="Y26" s="42">
        <f t="shared" si="18"/>
        <v>6.95</v>
      </c>
      <c r="Z26" s="42">
        <f t="shared" si="19"/>
        <v>0</v>
      </c>
      <c r="AA26" s="42">
        <f t="shared" si="20"/>
        <v>9.95</v>
      </c>
      <c r="AB26" s="42">
        <f t="shared" si="21"/>
        <v>18.299999999999997</v>
      </c>
    </row>
    <row r="27" spans="1:28" ht="24.75" customHeight="1">
      <c r="A27" s="44">
        <f>Seznam!B65</f>
        <v>7</v>
      </c>
      <c r="B27" s="2" t="str">
        <f>Seznam!C65</f>
        <v>Nováková Kateřina</v>
      </c>
      <c r="C27" s="9">
        <f>Seznam!D65</f>
        <v>2000</v>
      </c>
      <c r="D27" s="45" t="str">
        <f>Seznam!E65</f>
        <v>Slavia SK Rapid Plzeň</v>
      </c>
      <c r="E27" s="45" t="str">
        <f>Seznam!F65</f>
        <v>CZE</v>
      </c>
      <c r="F27" s="389" t="str">
        <f t="shared" si="22"/>
        <v> </v>
      </c>
      <c r="G27" s="382">
        <v>2.1</v>
      </c>
      <c r="H27" s="383">
        <v>3.3</v>
      </c>
      <c r="I27" s="384">
        <v>2.8</v>
      </c>
      <c r="J27" s="384">
        <v>3.1</v>
      </c>
      <c r="K27" s="34">
        <f t="shared" si="10"/>
        <v>2.95</v>
      </c>
      <c r="L27" s="385">
        <v>5</v>
      </c>
      <c r="M27" s="386">
        <v>6.1</v>
      </c>
      <c r="N27" s="384">
        <v>6.7</v>
      </c>
      <c r="O27" s="384">
        <v>6.2</v>
      </c>
      <c r="P27" s="34">
        <f t="shared" si="11"/>
        <v>6.15</v>
      </c>
      <c r="Q27" s="387"/>
      <c r="R27" s="27">
        <f t="shared" si="12"/>
        <v>9.100000000000001</v>
      </c>
      <c r="S27" s="35">
        <f t="shared" si="13"/>
        <v>18.05</v>
      </c>
      <c r="T27" s="25">
        <f t="shared" si="14"/>
        <v>5</v>
      </c>
      <c r="U27" s="36">
        <f t="shared" si="15"/>
        <v>5</v>
      </c>
      <c r="W27" s="47" t="str">
        <f t="shared" si="16"/>
        <v> </v>
      </c>
      <c r="X27" s="42">
        <f t="shared" si="17"/>
        <v>2.95</v>
      </c>
      <c r="Y27" s="42">
        <f t="shared" si="18"/>
        <v>6.15</v>
      </c>
      <c r="Z27" s="42">
        <f t="shared" si="19"/>
        <v>0</v>
      </c>
      <c r="AA27" s="42">
        <f t="shared" si="20"/>
        <v>9.100000000000001</v>
      </c>
      <c r="AB27" s="42">
        <f t="shared" si="21"/>
        <v>18.05</v>
      </c>
    </row>
    <row r="28" spans="1:28" ht="24.75" customHeight="1">
      <c r="A28" s="44">
        <f>Seznam!B66</f>
        <v>8</v>
      </c>
      <c r="B28" s="2" t="str">
        <f>Seznam!C66</f>
        <v>Králová Eliška</v>
      </c>
      <c r="C28" s="9">
        <f>Seznam!D66</f>
        <v>2000</v>
      </c>
      <c r="D28" s="45" t="str">
        <f>Seznam!E66</f>
        <v>Slavia SK Rapid Plzeň</v>
      </c>
      <c r="E28" s="45" t="str">
        <f>Seznam!F66</f>
        <v>CZE</v>
      </c>
      <c r="F28" s="389" t="str">
        <f t="shared" si="22"/>
        <v> </v>
      </c>
      <c r="G28" s="382">
        <v>2.8</v>
      </c>
      <c r="H28" s="383">
        <v>3</v>
      </c>
      <c r="I28" s="384">
        <v>3.5</v>
      </c>
      <c r="J28" s="384">
        <v>3.4</v>
      </c>
      <c r="K28" s="34">
        <f>IF($L$2=2,TRUNC(SUM(G28:J28)/2*1000)/1000,IF($L$2=3,TRUNC(SUM(G28:J28)/3*1000)/1000,IF($L$2=4,TRUNC(MEDIAN(G28:J28)*1000)/1000,"???")))</f>
        <v>3.2</v>
      </c>
      <c r="L28" s="385">
        <v>7.6</v>
      </c>
      <c r="M28" s="386">
        <v>5.4</v>
      </c>
      <c r="N28" s="384">
        <v>7.4</v>
      </c>
      <c r="O28" s="384">
        <v>7.6</v>
      </c>
      <c r="P28" s="34">
        <f>IF($M$2=2,TRUNC(SUM(L28:M28)/2*1000)/1000,IF($M$2=3,TRUNC(SUM(L28:N28)/3*1000)/1000,IF($M$2=4,TRUNC(MEDIAN(L28:O28)*1000)/1000,"???")))</f>
        <v>7.5</v>
      </c>
      <c r="Q28" s="387"/>
      <c r="R28" s="27">
        <f>K28+P28-Q28</f>
        <v>10.7</v>
      </c>
      <c r="S28" s="35">
        <f t="shared" si="13"/>
        <v>21.549999999999997</v>
      </c>
      <c r="T28" s="25">
        <f>RANK(R28,$R$21:$R$29)</f>
        <v>1</v>
      </c>
      <c r="U28" s="36">
        <f>RANK(S28,$S$21:$S$29)</f>
        <v>1</v>
      </c>
      <c r="W28" s="47"/>
      <c r="X28" s="42"/>
      <c r="Y28" s="42"/>
      <c r="Z28" s="42"/>
      <c r="AA28" s="42"/>
      <c r="AB28" s="42"/>
    </row>
    <row r="29" spans="1:28" ht="24.75" customHeight="1">
      <c r="A29" s="44"/>
      <c r="B29" s="2"/>
      <c r="C29" s="9"/>
      <c r="D29" s="45"/>
      <c r="E29" s="45"/>
      <c r="F29" s="9"/>
      <c r="G29" s="43">
        <v>0</v>
      </c>
      <c r="H29" s="15"/>
      <c r="I29" s="37">
        <f>IF($L$2&lt;3,"x",0)</f>
        <v>0</v>
      </c>
      <c r="J29" s="37">
        <f>IF($L$2&lt;4,"x",0)</f>
        <v>0</v>
      </c>
      <c r="K29" s="34">
        <f t="shared" si="10"/>
        <v>0</v>
      </c>
      <c r="L29" s="17">
        <v>0</v>
      </c>
      <c r="M29" s="16"/>
      <c r="N29" s="37">
        <f>IF($M$2&lt;3,"x",0)</f>
        <v>0</v>
      </c>
      <c r="O29" s="37">
        <f>IF($M$2&lt;4,"x",0)</f>
        <v>0</v>
      </c>
      <c r="P29" s="34">
        <f t="shared" si="11"/>
        <v>0</v>
      </c>
      <c r="Q29" s="21"/>
      <c r="R29" s="27">
        <f t="shared" si="12"/>
        <v>0</v>
      </c>
      <c r="S29" s="35">
        <f t="shared" si="13"/>
        <v>0</v>
      </c>
      <c r="T29" s="25">
        <f t="shared" si="14"/>
        <v>8</v>
      </c>
      <c r="U29" s="36">
        <f t="shared" si="15"/>
        <v>8</v>
      </c>
      <c r="W29" s="47">
        <f t="shared" si="16"/>
        <v>0</v>
      </c>
      <c r="X29" s="42">
        <f t="shared" si="17"/>
        <v>0</v>
      </c>
      <c r="Y29" s="42">
        <f t="shared" si="18"/>
        <v>0</v>
      </c>
      <c r="Z29" s="42">
        <f t="shared" si="19"/>
        <v>0</v>
      </c>
      <c r="AA29" s="42">
        <f t="shared" si="20"/>
        <v>0</v>
      </c>
      <c r="AB29" s="42">
        <f t="shared" si="21"/>
        <v>0</v>
      </c>
    </row>
  </sheetData>
  <sheetProtection/>
  <mergeCells count="16">
    <mergeCell ref="T19:T20"/>
    <mergeCell ref="U19:U20"/>
    <mergeCell ref="A19:A20"/>
    <mergeCell ref="B19:B20"/>
    <mergeCell ref="C19:C20"/>
    <mergeCell ref="D19:D20"/>
    <mergeCell ref="E19:E20"/>
    <mergeCell ref="F19:F20"/>
    <mergeCell ref="U7:U8"/>
    <mergeCell ref="F7:F8"/>
    <mergeCell ref="T7:T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Zeros="0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5" hidden="1" customWidth="1"/>
    <col min="4" max="4" width="30.00390625" style="14" hidden="1" customWidth="1"/>
    <col min="5" max="5" width="5.25390625" style="14" hidden="1" customWidth="1"/>
    <col min="6" max="6" width="7.75390625" style="7" customWidth="1"/>
    <col min="7" max="10" width="5.75390625" style="7" customWidth="1"/>
    <col min="11" max="11" width="7.125" style="7" bestFit="1" customWidth="1"/>
    <col min="12" max="15" width="5.75390625" style="0" customWidth="1"/>
    <col min="16" max="16" width="8.75390625" style="0" customWidth="1"/>
    <col min="17" max="17" width="6.75390625" style="0" bestFit="1" customWidth="1"/>
    <col min="18" max="18" width="12.625" style="0" bestFit="1" customWidth="1"/>
    <col min="19" max="19" width="9.375" style="0" customWidth="1"/>
    <col min="20" max="20" width="13.75390625" style="0" customWidth="1"/>
    <col min="21" max="21" width="16.875" style="0" bestFit="1" customWidth="1"/>
  </cols>
  <sheetData>
    <row r="1" spans="1:21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54" t="s">
        <v>227</v>
      </c>
      <c r="M1" s="254" t="s">
        <v>193</v>
      </c>
      <c r="N1" s="328"/>
      <c r="O1" s="328"/>
      <c r="P1" s="1"/>
      <c r="Q1" s="1"/>
      <c r="R1" s="1"/>
      <c r="S1" s="1"/>
      <c r="T1" s="3"/>
      <c r="U1" s="3"/>
    </row>
    <row r="2" spans="1:21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88">
        <v>4</v>
      </c>
      <c r="M2" s="388">
        <v>4</v>
      </c>
      <c r="N2" s="328"/>
      <c r="O2" s="328"/>
      <c r="P2" s="1"/>
      <c r="Q2" s="1"/>
      <c r="R2" s="1"/>
      <c r="S2" s="1"/>
      <c r="T2" s="3"/>
      <c r="U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_kat8</f>
        <v>8. kategorie: Naděje nejmladší B roč. 2008 a ml. - sestava bez náčiní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74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60" t="s">
        <v>242</v>
      </c>
      <c r="G7" s="29" t="str">
        <f>Kat8S1</f>
        <v>1.provedení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253</v>
      </c>
      <c r="U7" s="472" t="s">
        <v>254</v>
      </c>
    </row>
    <row r="8" spans="1:27" ht="16.5" customHeight="1" thickBot="1">
      <c r="A8" s="475">
        <v>0</v>
      </c>
      <c r="B8" s="465">
        <v>0</v>
      </c>
      <c r="C8" s="467">
        <v>0</v>
      </c>
      <c r="D8" s="465">
        <v>0</v>
      </c>
      <c r="E8" s="461">
        <v>0</v>
      </c>
      <c r="F8" s="461">
        <v>0</v>
      </c>
      <c r="G8" s="18" t="s">
        <v>241</v>
      </c>
      <c r="H8" s="18" t="s">
        <v>255</v>
      </c>
      <c r="I8" s="18" t="s">
        <v>245</v>
      </c>
      <c r="J8" s="18" t="s">
        <v>246</v>
      </c>
      <c r="K8" s="18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/>
      <c r="T8" s="469"/>
      <c r="U8" s="473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Seznam!B67</f>
        <v>1</v>
      </c>
      <c r="B9" s="2" t="str">
        <f>Seznam!C67</f>
        <v>Slavoj Plzeň A</v>
      </c>
      <c r="C9" s="9">
        <f>Seznam!D67</f>
        <v>0</v>
      </c>
      <c r="D9" s="45">
        <f>Seznam!E67</f>
        <v>0</v>
      </c>
      <c r="E9" s="45">
        <f>Seznam!F67</f>
        <v>0</v>
      </c>
      <c r="F9" s="9" t="s">
        <v>258</v>
      </c>
      <c r="G9" s="382">
        <v>1.6</v>
      </c>
      <c r="H9" s="383">
        <v>1.8</v>
      </c>
      <c r="I9" s="384">
        <v>1.5</v>
      </c>
      <c r="J9" s="384">
        <v>1.6</v>
      </c>
      <c r="K9" s="34">
        <f>IF($L$2=2,TRUNC(SUM(G9:J9)/2*1000)/1000,IF($L$2=3,TRUNC(SUM(G9:J9)/3*1000)/1000,IF($L$2=4,TRUNC(MEDIAN(G9:J9)*1000)/1000,"???")))</f>
        <v>1.6</v>
      </c>
      <c r="L9" s="385">
        <v>5.6</v>
      </c>
      <c r="M9" s="386">
        <v>5.4</v>
      </c>
      <c r="N9" s="384">
        <v>5.6</v>
      </c>
      <c r="O9" s="384">
        <v>5.9</v>
      </c>
      <c r="P9" s="34">
        <f>IF($M$2=2,TRUNC(SUM(L9:M9)/2*1000)/1000,IF($M$2=3,TRUNC(SUM(L9:N9)/3*1000)/1000,IF($M$2=4,TRUNC(MEDIAN(L9:O9)*1000)/1000,"???")))</f>
        <v>5.6</v>
      </c>
      <c r="Q9" s="387"/>
      <c r="R9" s="27">
        <f>K9+P9-Q9</f>
        <v>7.199999999999999</v>
      </c>
      <c r="S9" s="329" t="s">
        <v>254</v>
      </c>
      <c r="T9" s="25">
        <f>RANK(R9,$R$9:$R$10)</f>
        <v>1</v>
      </c>
      <c r="U9" s="36" t="s">
        <v>254</v>
      </c>
      <c r="W9" s="47" t="str">
        <f>F9</f>
        <v>společ.</v>
      </c>
      <c r="X9" s="42">
        <f>K9</f>
        <v>1.6</v>
      </c>
      <c r="Y9" s="42">
        <f aca="true" t="shared" si="0" ref="Y9:AA10">P9</f>
        <v>5.6</v>
      </c>
      <c r="Z9" s="42">
        <f t="shared" si="0"/>
        <v>0</v>
      </c>
      <c r="AA9" s="42">
        <f t="shared" si="0"/>
        <v>7.199999999999999</v>
      </c>
    </row>
    <row r="10" spans="1:27" ht="24.75" customHeight="1">
      <c r="A10" s="255">
        <f>Seznam!B68</f>
        <v>2</v>
      </c>
      <c r="B10" s="256" t="str">
        <f>Seznam!C68</f>
        <v>Slavoj Plzeň B</v>
      </c>
      <c r="C10" s="257">
        <f>Seznam!D68</f>
        <v>0</v>
      </c>
      <c r="D10" s="258">
        <f>Seznam!E68</f>
        <v>0</v>
      </c>
      <c r="E10" s="258">
        <f>Seznam!F68</f>
        <v>0</v>
      </c>
      <c r="F10" s="257" t="s">
        <v>258</v>
      </c>
      <c r="G10" s="382">
        <v>1</v>
      </c>
      <c r="H10" s="383">
        <v>1</v>
      </c>
      <c r="I10" s="384">
        <v>0.9</v>
      </c>
      <c r="J10" s="384">
        <v>1</v>
      </c>
      <c r="K10" s="34">
        <f>IF($L$2=2,TRUNC(SUM(G10:J10)/2*1000)/1000,IF($L$2=3,TRUNC(SUM(G10:J10)/3*1000)/1000,IF($L$2=4,TRUNC(MEDIAN(G10:J10)*1000)/1000,"???")))</f>
        <v>1</v>
      </c>
      <c r="L10" s="385">
        <v>4.4</v>
      </c>
      <c r="M10" s="386">
        <v>4.7</v>
      </c>
      <c r="N10" s="384">
        <v>5.2</v>
      </c>
      <c r="O10" s="384">
        <v>5.6</v>
      </c>
      <c r="P10" s="34">
        <f>IF($M$2=2,TRUNC(SUM(L10:M10)/2*1000)/1000,IF($M$2=3,TRUNC(SUM(L10:N10)/3*1000)/1000,IF($M$2=4,TRUNC(MEDIAN(L10:O10)*1000)/1000,"???")))</f>
        <v>4.95</v>
      </c>
      <c r="Q10" s="387"/>
      <c r="R10" s="27">
        <f>K10+P10-Q10</f>
        <v>5.95</v>
      </c>
      <c r="S10" s="267" t="s">
        <v>254</v>
      </c>
      <c r="T10" s="259">
        <f>RANK(R10,$R$9:$R$10)</f>
        <v>2</v>
      </c>
      <c r="U10" s="36" t="s">
        <v>254</v>
      </c>
      <c r="W10" s="47" t="str">
        <f>F10</f>
        <v>společ.</v>
      </c>
      <c r="X10" s="42">
        <f>K10</f>
        <v>1</v>
      </c>
      <c r="Y10" s="42">
        <f t="shared" si="0"/>
        <v>4.95</v>
      </c>
      <c r="Z10" s="42">
        <f t="shared" si="0"/>
        <v>0</v>
      </c>
      <c r="AA10" s="42">
        <f t="shared" si="0"/>
        <v>5.95</v>
      </c>
    </row>
    <row r="11" spans="3:16" s="261" customFormat="1" ht="16.5" thickBot="1">
      <c r="C11" s="263"/>
      <c r="F11" s="262"/>
      <c r="G11" s="264">
        <v>0</v>
      </c>
      <c r="H11" s="264"/>
      <c r="I11" s="264"/>
      <c r="J11" s="264"/>
      <c r="K11" s="265">
        <f>SUM(G11:J11)/2</f>
        <v>0</v>
      </c>
      <c r="L11" s="330">
        <v>0</v>
      </c>
      <c r="M11" s="330"/>
      <c r="N11" s="330"/>
      <c r="O11" s="330"/>
      <c r="P11" s="265"/>
    </row>
    <row r="12" spans="1:21" ht="16.5" customHeight="1">
      <c r="A12" s="462" t="s">
        <v>225</v>
      </c>
      <c r="B12" s="464" t="s">
        <v>6</v>
      </c>
      <c r="C12" s="466" t="s">
        <v>3</v>
      </c>
      <c r="D12" s="464" t="s">
        <v>4</v>
      </c>
      <c r="E12" s="460" t="s">
        <v>5</v>
      </c>
      <c r="F12" s="460" t="s">
        <v>242</v>
      </c>
      <c r="G12" s="29" t="str">
        <f>Kat8S2</f>
        <v>2.provedení</v>
      </c>
      <c r="H12" s="28"/>
      <c r="I12" s="28"/>
      <c r="J12" s="28"/>
      <c r="K12" s="28"/>
      <c r="L12" s="30"/>
      <c r="M12" s="30"/>
      <c r="N12" s="30"/>
      <c r="O12" s="30"/>
      <c r="P12" s="30"/>
      <c r="Q12" s="20">
        <v>0</v>
      </c>
      <c r="R12" s="31">
        <v>0</v>
      </c>
      <c r="S12" s="260"/>
      <c r="T12" s="468" t="s">
        <v>256</v>
      </c>
      <c r="U12" s="458" t="s">
        <v>257</v>
      </c>
    </row>
    <row r="13" spans="1:28" ht="16.5" customHeight="1" thickBot="1">
      <c r="A13" s="463">
        <v>0</v>
      </c>
      <c r="B13" s="465">
        <v>0</v>
      </c>
      <c r="C13" s="467">
        <v>0</v>
      </c>
      <c r="D13" s="465">
        <v>0</v>
      </c>
      <c r="E13" s="461">
        <v>0</v>
      </c>
      <c r="F13" s="461">
        <v>0</v>
      </c>
      <c r="G13" s="18" t="s">
        <v>241</v>
      </c>
      <c r="H13" s="18" t="s">
        <v>255</v>
      </c>
      <c r="I13" s="18" t="s">
        <v>245</v>
      </c>
      <c r="J13" s="18" t="s">
        <v>246</v>
      </c>
      <c r="K13" s="18" t="s">
        <v>227</v>
      </c>
      <c r="L13" s="24" t="s">
        <v>247</v>
      </c>
      <c r="M13" s="427" t="s">
        <v>248</v>
      </c>
      <c r="N13" s="427" t="s">
        <v>249</v>
      </c>
      <c r="O13" s="427" t="s">
        <v>250</v>
      </c>
      <c r="P13" s="26" t="s">
        <v>193</v>
      </c>
      <c r="Q13" s="23" t="s">
        <v>228</v>
      </c>
      <c r="R13" s="22" t="s">
        <v>229</v>
      </c>
      <c r="S13" s="26" t="s">
        <v>232</v>
      </c>
      <c r="T13" s="469"/>
      <c r="U13" s="459"/>
      <c r="W13" s="46" t="s">
        <v>251</v>
      </c>
      <c r="X13" s="46" t="s">
        <v>227</v>
      </c>
      <c r="Y13" s="46" t="s">
        <v>193</v>
      </c>
      <c r="Z13" s="46" t="s">
        <v>252</v>
      </c>
      <c r="AA13" s="46" t="s">
        <v>232</v>
      </c>
      <c r="AB13" s="46" t="s">
        <v>229</v>
      </c>
    </row>
    <row r="14" spans="1:28" ht="24.75" customHeight="1">
      <c r="A14" s="44">
        <f>Seznam!B67</f>
        <v>1</v>
      </c>
      <c r="B14" s="2" t="str">
        <f>Seznam!C67</f>
        <v>Slavoj Plzeň A</v>
      </c>
      <c r="C14" s="9">
        <f>Seznam!D67</f>
        <v>0</v>
      </c>
      <c r="D14" s="45">
        <f>Seznam!E67</f>
        <v>0</v>
      </c>
      <c r="E14" s="45">
        <f>Seznam!F67</f>
        <v>0</v>
      </c>
      <c r="F14" s="9" t="s">
        <v>258</v>
      </c>
      <c r="G14" s="382">
        <v>1.8</v>
      </c>
      <c r="H14" s="383">
        <v>1.5</v>
      </c>
      <c r="I14" s="384">
        <v>2</v>
      </c>
      <c r="J14" s="384">
        <v>1.7</v>
      </c>
      <c r="K14" s="34">
        <f>IF($L$2=2,TRUNC(SUM(G14:J14)/2*1000)/1000,IF($L$2=3,TRUNC(SUM(G14:J14)/3*1000)/1000,IF($L$2=4,TRUNC(MEDIAN(G14:J14)*1000)/1000,"???")))</f>
        <v>1.75</v>
      </c>
      <c r="L14" s="385">
        <v>5.7</v>
      </c>
      <c r="M14" s="386">
        <v>6</v>
      </c>
      <c r="N14" s="384">
        <v>5.9</v>
      </c>
      <c r="O14" s="384">
        <v>5.8</v>
      </c>
      <c r="P14" s="34">
        <f>IF($M$2=2,TRUNC(SUM(L14:M14)/2*1000)/1000,IF($M$2=3,TRUNC(SUM(L14:N14)/3*1000)/1000,IF($M$2=4,TRUNC(MEDIAN(L14:O14)*1000)/1000,"???")))</f>
        <v>5.85</v>
      </c>
      <c r="Q14" s="387"/>
      <c r="R14" s="27">
        <f>K14+P14-Q14</f>
        <v>7.6</v>
      </c>
      <c r="S14" s="35">
        <f>R9+R14</f>
        <v>14.799999999999999</v>
      </c>
      <c r="T14" s="25">
        <f>RANK(R14,$R$14:$R$15)</f>
        <v>1</v>
      </c>
      <c r="U14" s="36">
        <f>RANK(S14,$S$14:$S$15)</f>
        <v>1</v>
      </c>
      <c r="W14" s="47" t="str">
        <f>F14</f>
        <v>společ.</v>
      </c>
      <c r="X14" s="42">
        <f>K14</f>
        <v>1.75</v>
      </c>
      <c r="Y14" s="42">
        <f aca="true" t="shared" si="1" ref="Y14:AB15">P14</f>
        <v>5.85</v>
      </c>
      <c r="Z14" s="42">
        <f t="shared" si="1"/>
        <v>0</v>
      </c>
      <c r="AA14" s="42">
        <f t="shared" si="1"/>
        <v>7.6</v>
      </c>
      <c r="AB14" s="42">
        <f t="shared" si="1"/>
        <v>14.799999999999999</v>
      </c>
    </row>
    <row r="15" spans="1:28" ht="24.75" customHeight="1">
      <c r="A15" s="44">
        <f>Seznam!B68</f>
        <v>2</v>
      </c>
      <c r="B15" s="2" t="str">
        <f>Seznam!C68</f>
        <v>Slavoj Plzeň B</v>
      </c>
      <c r="C15" s="9">
        <f>Seznam!D68</f>
        <v>0</v>
      </c>
      <c r="D15" s="45">
        <f>Seznam!E68</f>
        <v>0</v>
      </c>
      <c r="E15" s="45">
        <f>Seznam!F68</f>
        <v>0</v>
      </c>
      <c r="F15" s="9" t="s">
        <v>258</v>
      </c>
      <c r="G15" s="382">
        <v>1.4</v>
      </c>
      <c r="H15" s="383">
        <v>1.1</v>
      </c>
      <c r="I15" s="384">
        <v>0.9</v>
      </c>
      <c r="J15" s="384">
        <v>1.1</v>
      </c>
      <c r="K15" s="34">
        <f>IF($L$2=2,TRUNC(SUM(G15:J15)/2*1000)/1000,IF($L$2=3,TRUNC(SUM(G15:J15)/3*1000)/1000,IF($L$2=4,TRUNC(MEDIAN(G15:J15)*1000)/1000,"???")))</f>
        <v>1.1</v>
      </c>
      <c r="L15" s="385">
        <v>5.5</v>
      </c>
      <c r="M15" s="386">
        <v>5.3</v>
      </c>
      <c r="N15" s="384">
        <v>5.2</v>
      </c>
      <c r="O15" s="384">
        <v>4.3</v>
      </c>
      <c r="P15" s="34">
        <f>IF($M$2=2,TRUNC(SUM(L15:M15)/2*1000)/1000,IF($M$2=3,TRUNC(SUM(L15:N15)/3*1000)/1000,IF($M$2=4,TRUNC(MEDIAN(L15:O15)*1000)/1000,"???")))</f>
        <v>5.25</v>
      </c>
      <c r="Q15" s="387"/>
      <c r="R15" s="27">
        <f>K15+P15-Q15</f>
        <v>6.35</v>
      </c>
      <c r="S15" s="35">
        <f>R10+R15</f>
        <v>12.3</v>
      </c>
      <c r="T15" s="25">
        <f>RANK(R15,$R$14:$R$15)</f>
        <v>2</v>
      </c>
      <c r="U15" s="36">
        <f>RANK(S15,$S$14:$S$15)</f>
        <v>2</v>
      </c>
      <c r="W15" s="47" t="str">
        <f>F15</f>
        <v>společ.</v>
      </c>
      <c r="X15" s="42">
        <f>K15</f>
        <v>1.1</v>
      </c>
      <c r="Y15" s="42">
        <f t="shared" si="1"/>
        <v>5.25</v>
      </c>
      <c r="Z15" s="42">
        <f t="shared" si="1"/>
        <v>0</v>
      </c>
      <c r="AA15" s="42">
        <f t="shared" si="1"/>
        <v>6.35</v>
      </c>
      <c r="AB15" s="42">
        <f t="shared" si="1"/>
        <v>12.3</v>
      </c>
    </row>
  </sheetData>
  <sheetProtection/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2:T13"/>
    <mergeCell ref="U12:U13"/>
    <mergeCell ref="A12:A13"/>
    <mergeCell ref="B12:B13"/>
    <mergeCell ref="C12:C13"/>
    <mergeCell ref="D12:D13"/>
    <mergeCell ref="E12:E13"/>
    <mergeCell ref="F12:F13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Zeros="0" zoomScale="75" zoomScaleNormal="75" zoomScalePageLayoutView="0" workbookViewId="0" topLeftCell="A1">
      <selection activeCell="P14" sqref="P14"/>
    </sheetView>
  </sheetViews>
  <sheetFormatPr defaultColWidth="9.00390625" defaultRowHeight="12.75"/>
  <cols>
    <col min="1" max="1" width="10.75390625" style="0" customWidth="1"/>
    <col min="2" max="2" width="26.375" style="0" bestFit="1" customWidth="1"/>
    <col min="3" max="3" width="7.125" style="5" hidden="1" customWidth="1"/>
    <col min="4" max="4" width="30.00390625" style="14" hidden="1" customWidth="1"/>
    <col min="5" max="5" width="5.25390625" style="14" hidden="1" customWidth="1"/>
    <col min="6" max="6" width="7.75390625" style="7" customWidth="1"/>
    <col min="7" max="10" width="5.75390625" style="7" customWidth="1"/>
    <col min="11" max="11" width="7.125" style="7" bestFit="1" customWidth="1"/>
    <col min="12" max="15" width="5.75390625" style="0" customWidth="1"/>
    <col min="16" max="16" width="8.75390625" style="0" customWidth="1"/>
    <col min="17" max="17" width="6.75390625" style="0" bestFit="1" customWidth="1"/>
    <col min="18" max="18" width="12.625" style="0" bestFit="1" customWidth="1"/>
    <col min="19" max="19" width="9.375" style="0" customWidth="1"/>
    <col min="20" max="20" width="13.75390625" style="0" customWidth="1"/>
    <col min="21" max="21" width="16.875" style="0" bestFit="1" customWidth="1"/>
  </cols>
  <sheetData>
    <row r="1" spans="1:21" ht="22.5">
      <c r="A1" s="6" t="s">
        <v>239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54" t="s">
        <v>227</v>
      </c>
      <c r="M1" s="254" t="s">
        <v>193</v>
      </c>
      <c r="N1" s="328"/>
      <c r="O1" s="328"/>
      <c r="P1" s="1"/>
      <c r="Q1" s="1"/>
      <c r="R1" s="1"/>
      <c r="S1" s="1"/>
      <c r="T1" s="3"/>
      <c r="U1" s="3"/>
    </row>
    <row r="2" spans="1:21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88">
        <v>4</v>
      </c>
      <c r="M2" s="388">
        <v>4</v>
      </c>
      <c r="N2" s="328"/>
      <c r="O2" s="328"/>
      <c r="P2" s="1"/>
      <c r="Q2" s="1"/>
      <c r="R2" s="1"/>
      <c r="S2" s="1"/>
      <c r="T2" s="3"/>
      <c r="U2" s="3"/>
    </row>
    <row r="3" spans="1:19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1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Roztančené náčiní</v>
      </c>
    </row>
    <row r="5" spans="1:21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1" ht="23.25" thickBot="1">
      <c r="A6" s="6" t="str">
        <f>_kat9</f>
        <v>9. kategorie: Naděje nejmladší A roč. 2006 a ml. - sestava bez náčiní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14.listopadu 2015</v>
      </c>
    </row>
    <row r="7" spans="1:21" ht="16.5" customHeight="1">
      <c r="A7" s="462" t="s">
        <v>225</v>
      </c>
      <c r="B7" s="464" t="s">
        <v>6</v>
      </c>
      <c r="C7" s="466" t="s">
        <v>3</v>
      </c>
      <c r="D7" s="464" t="s">
        <v>4</v>
      </c>
      <c r="E7" s="460" t="s">
        <v>5</v>
      </c>
      <c r="F7" s="460" t="s">
        <v>242</v>
      </c>
      <c r="G7" s="29" t="str">
        <f>Kat9S1</f>
        <v>1.provedení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8" t="s">
        <v>253</v>
      </c>
      <c r="U7" s="472" t="s">
        <v>254</v>
      </c>
    </row>
    <row r="8" spans="1:27" ht="16.5" customHeight="1" thickBot="1">
      <c r="A8" s="463">
        <v>0</v>
      </c>
      <c r="B8" s="465">
        <v>0</v>
      </c>
      <c r="C8" s="467">
        <v>0</v>
      </c>
      <c r="D8" s="465">
        <v>0</v>
      </c>
      <c r="E8" s="461">
        <v>0</v>
      </c>
      <c r="F8" s="461">
        <v>0</v>
      </c>
      <c r="G8" s="18" t="s">
        <v>241</v>
      </c>
      <c r="H8" s="18" t="s">
        <v>255</v>
      </c>
      <c r="I8" s="18" t="s">
        <v>245</v>
      </c>
      <c r="J8" s="18" t="s">
        <v>246</v>
      </c>
      <c r="K8" s="18" t="s">
        <v>227</v>
      </c>
      <c r="L8" s="24" t="s">
        <v>247</v>
      </c>
      <c r="M8" s="427" t="s">
        <v>248</v>
      </c>
      <c r="N8" s="427" t="s">
        <v>249</v>
      </c>
      <c r="O8" s="427" t="s">
        <v>250</v>
      </c>
      <c r="P8" s="26" t="s">
        <v>193</v>
      </c>
      <c r="Q8" s="23" t="s">
        <v>228</v>
      </c>
      <c r="R8" s="22" t="s">
        <v>229</v>
      </c>
      <c r="S8" s="26"/>
      <c r="T8" s="469"/>
      <c r="U8" s="473"/>
      <c r="W8" s="46" t="s">
        <v>251</v>
      </c>
      <c r="X8" s="46" t="s">
        <v>227</v>
      </c>
      <c r="Y8" s="46" t="s">
        <v>193</v>
      </c>
      <c r="Z8" s="46" t="s">
        <v>252</v>
      </c>
      <c r="AA8" s="46" t="s">
        <v>232</v>
      </c>
    </row>
    <row r="9" spans="1:27" ht="24.75" customHeight="1">
      <c r="A9" s="44">
        <f>Seznam!B69</f>
        <v>1</v>
      </c>
      <c r="B9" s="2" t="str">
        <f>Seznam!C69</f>
        <v>RG Proactive Milevsko</v>
      </c>
      <c r="C9" s="9">
        <f>Seznam!D69</f>
        <v>0</v>
      </c>
      <c r="D9" s="45">
        <f>Seznam!E69</f>
        <v>0</v>
      </c>
      <c r="E9" s="45">
        <f>Seznam!F69</f>
        <v>0</v>
      </c>
      <c r="F9" s="9" t="s">
        <v>259</v>
      </c>
      <c r="G9" s="382">
        <v>2</v>
      </c>
      <c r="H9" s="383">
        <v>2</v>
      </c>
      <c r="I9" s="384">
        <v>2.8</v>
      </c>
      <c r="J9" s="384">
        <v>1.5</v>
      </c>
      <c r="K9" s="34">
        <f>IF($L$2=2,TRUNC(SUM(G9:J9)/2*1000)/1000,IF($L$2=3,TRUNC(SUM(G9:J9)/3*1000)/1000,IF($L$2=4,TRUNC(MEDIAN(G9:J9)*1000)/1000,"???")))</f>
        <v>2</v>
      </c>
      <c r="L9" s="385">
        <v>6.2</v>
      </c>
      <c r="M9" s="386">
        <v>6.6</v>
      </c>
      <c r="N9" s="384">
        <v>6.7</v>
      </c>
      <c r="O9" s="384">
        <v>6.5</v>
      </c>
      <c r="P9" s="34">
        <f>IF($M$2=2,TRUNC(SUM(L9:M9)/2*1000)/1000,IF($M$2=3,TRUNC(SUM(L9:N9)/3*1000)/1000,IF($M$2=4,TRUNC(MEDIAN(L9:O9)*1000)/1000,"???")))</f>
        <v>6.55</v>
      </c>
      <c r="Q9" s="387"/>
      <c r="R9" s="27">
        <f>K9+P9-Q9</f>
        <v>8.55</v>
      </c>
      <c r="S9" s="329" t="s">
        <v>254</v>
      </c>
      <c r="T9" s="25">
        <f>RANK(R9,$R$9:$R$10)</f>
        <v>1</v>
      </c>
      <c r="U9" s="36" t="s">
        <v>254</v>
      </c>
      <c r="W9" s="47" t="str">
        <f>F9</f>
        <v>bez</v>
      </c>
      <c r="X9" s="42">
        <f>K9</f>
        <v>2</v>
      </c>
      <c r="Y9" s="42">
        <f aca="true" t="shared" si="0" ref="Y9:AA10">P9</f>
        <v>6.55</v>
      </c>
      <c r="Z9" s="42">
        <f t="shared" si="0"/>
        <v>0</v>
      </c>
      <c r="AA9" s="42">
        <f t="shared" si="0"/>
        <v>8.55</v>
      </c>
    </row>
    <row r="10" spans="1:27" ht="24.75" customHeight="1">
      <c r="A10" s="255">
        <f>Seznam!B70</f>
        <v>2</v>
      </c>
      <c r="B10" s="256">
        <f>Seznam!C70</f>
        <v>0</v>
      </c>
      <c r="C10" s="257">
        <f>Seznam!D70</f>
        <v>0</v>
      </c>
      <c r="D10" s="258">
        <f>Seznam!E70</f>
        <v>0</v>
      </c>
      <c r="E10" s="258">
        <f>Seznam!F70</f>
        <v>0</v>
      </c>
      <c r="F10" s="257" t="s">
        <v>259</v>
      </c>
      <c r="G10" s="43">
        <v>0</v>
      </c>
      <c r="H10" s="15"/>
      <c r="I10" s="37">
        <f>IF($L$2&lt;3,"x",0)</f>
        <v>0</v>
      </c>
      <c r="J10" s="37">
        <f>IF($L$2&lt;4,"x",0)</f>
        <v>0</v>
      </c>
      <c r="K10" s="34">
        <f>IF($L$2=2,TRUNC(SUM(G10:J10)/2*1000)/1000,IF($L$2=3,TRUNC(SUM(G10:J10)/3*1000)/1000,IF($L$2=4,TRUNC(MEDIAN(G10:J10)*1000)/1000,"???")))</f>
        <v>0</v>
      </c>
      <c r="L10" s="17">
        <v>0</v>
      </c>
      <c r="M10" s="16"/>
      <c r="N10" s="37">
        <f>IF($M$2&lt;3,"x",0)</f>
        <v>0</v>
      </c>
      <c r="O10" s="37">
        <f>IF($M$2&lt;4,"x",0)</f>
        <v>0</v>
      </c>
      <c r="P10" s="34">
        <f>IF($M$2=2,TRUNC(SUM(L10:M10)/2*1000)/1000,IF($M$2=3,TRUNC(SUM(L10:N10)/3*1000)/1000,IF($M$2=4,TRUNC(MEDIAN(L10:O10)*1000)/1000,"???")))</f>
        <v>0</v>
      </c>
      <c r="Q10" s="21"/>
      <c r="R10" s="27">
        <f>K10+P10-Q10</f>
        <v>0</v>
      </c>
      <c r="S10" s="267" t="s">
        <v>254</v>
      </c>
      <c r="T10" s="259">
        <f>RANK(R10,$R$9:$R$10)</f>
        <v>2</v>
      </c>
      <c r="U10" s="36" t="s">
        <v>254</v>
      </c>
      <c r="W10" s="47" t="str">
        <f>F10</f>
        <v>bez</v>
      </c>
      <c r="X10" s="42">
        <f>K10</f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</row>
    <row r="11" spans="3:16" s="261" customFormat="1" ht="16.5" thickBot="1">
      <c r="C11" s="263"/>
      <c r="F11" s="262"/>
      <c r="G11" s="264">
        <v>0</v>
      </c>
      <c r="H11" s="264"/>
      <c r="I11" s="264"/>
      <c r="J11" s="264"/>
      <c r="K11" s="265">
        <f>SUM(G11:J11)/2</f>
        <v>0</v>
      </c>
      <c r="L11" s="330">
        <v>0</v>
      </c>
      <c r="M11" s="330"/>
      <c r="N11" s="330"/>
      <c r="O11" s="330"/>
      <c r="P11" s="265"/>
    </row>
    <row r="12" spans="1:21" ht="16.5" customHeight="1">
      <c r="A12" s="462" t="s">
        <v>225</v>
      </c>
      <c r="B12" s="464" t="s">
        <v>6</v>
      </c>
      <c r="C12" s="466" t="s">
        <v>3</v>
      </c>
      <c r="D12" s="464" t="s">
        <v>4</v>
      </c>
      <c r="E12" s="460" t="s">
        <v>5</v>
      </c>
      <c r="F12" s="460" t="s">
        <v>242</v>
      </c>
      <c r="G12" s="29" t="str">
        <f>Kat9S2</f>
        <v>2.provedení</v>
      </c>
      <c r="H12" s="28"/>
      <c r="I12" s="28"/>
      <c r="J12" s="28"/>
      <c r="K12" s="28"/>
      <c r="L12" s="30"/>
      <c r="M12" s="30"/>
      <c r="N12" s="30"/>
      <c r="O12" s="30"/>
      <c r="P12" s="30"/>
      <c r="Q12" s="20">
        <v>0</v>
      </c>
      <c r="R12" s="31">
        <v>0</v>
      </c>
      <c r="S12" s="260"/>
      <c r="T12" s="468" t="s">
        <v>256</v>
      </c>
      <c r="U12" s="458" t="s">
        <v>257</v>
      </c>
    </row>
    <row r="13" spans="1:28" ht="16.5" customHeight="1" thickBot="1">
      <c r="A13" s="463">
        <v>0</v>
      </c>
      <c r="B13" s="465">
        <v>0</v>
      </c>
      <c r="C13" s="467">
        <v>0</v>
      </c>
      <c r="D13" s="465">
        <v>0</v>
      </c>
      <c r="E13" s="461">
        <v>0</v>
      </c>
      <c r="F13" s="461">
        <v>0</v>
      </c>
      <c r="G13" s="18" t="s">
        <v>241</v>
      </c>
      <c r="H13" s="18" t="s">
        <v>255</v>
      </c>
      <c r="I13" s="18" t="s">
        <v>245</v>
      </c>
      <c r="J13" s="18" t="s">
        <v>246</v>
      </c>
      <c r="K13" s="18" t="s">
        <v>227</v>
      </c>
      <c r="L13" s="24" t="s">
        <v>247</v>
      </c>
      <c r="M13" s="427" t="s">
        <v>248</v>
      </c>
      <c r="N13" s="427" t="s">
        <v>249</v>
      </c>
      <c r="O13" s="427" t="s">
        <v>250</v>
      </c>
      <c r="P13" s="26" t="s">
        <v>193</v>
      </c>
      <c r="Q13" s="23" t="s">
        <v>228</v>
      </c>
      <c r="R13" s="22" t="s">
        <v>229</v>
      </c>
      <c r="S13" s="26" t="s">
        <v>232</v>
      </c>
      <c r="T13" s="469"/>
      <c r="U13" s="459"/>
      <c r="W13" s="46" t="s">
        <v>251</v>
      </c>
      <c r="X13" s="46" t="s">
        <v>227</v>
      </c>
      <c r="Y13" s="46" t="s">
        <v>193</v>
      </c>
      <c r="Z13" s="46" t="s">
        <v>252</v>
      </c>
      <c r="AA13" s="46" t="s">
        <v>232</v>
      </c>
      <c r="AB13" s="46" t="s">
        <v>229</v>
      </c>
    </row>
    <row r="14" spans="1:28" ht="24.75" customHeight="1">
      <c r="A14" s="44">
        <f>Seznam!B69</f>
        <v>1</v>
      </c>
      <c r="B14" s="2" t="str">
        <f>Seznam!C69</f>
        <v>RG Proactive Milevsko</v>
      </c>
      <c r="C14" s="9">
        <f>Seznam!D69</f>
        <v>0</v>
      </c>
      <c r="D14" s="45">
        <f>Seznam!E69</f>
        <v>0</v>
      </c>
      <c r="E14" s="45">
        <f>Seznam!F69</f>
        <v>0</v>
      </c>
      <c r="F14" s="9" t="s">
        <v>259</v>
      </c>
      <c r="G14" s="382">
        <v>1.65</v>
      </c>
      <c r="H14" s="383">
        <v>1.8</v>
      </c>
      <c r="I14" s="384">
        <v>2.4</v>
      </c>
      <c r="J14" s="384">
        <v>2.2</v>
      </c>
      <c r="K14" s="34">
        <f>IF($L$2=2,TRUNC(SUM(G14:J14)/2*1000)/1000,IF($L$2=3,TRUNC(SUM(G14:J14)/3*1000)/1000,IF($L$2=4,TRUNC(MEDIAN(G14:J14)*1000)/1000,"???")))</f>
        <v>2</v>
      </c>
      <c r="L14" s="385">
        <v>6.7</v>
      </c>
      <c r="M14" s="386">
        <v>6.2</v>
      </c>
      <c r="N14" s="384">
        <v>6.1</v>
      </c>
      <c r="O14" s="384">
        <v>6.4</v>
      </c>
      <c r="P14" s="34">
        <f>IF($M$2=2,TRUNC(SUM(L14:M14)/2*1000)/1000,IF($M$2=3,TRUNC(SUM(L14:N14)/3*1000)/1000,IF($M$2=4,TRUNC(MEDIAN(L14:O14)*1000)/1000,"???")))</f>
        <v>6.3</v>
      </c>
      <c r="Q14" s="387"/>
      <c r="R14" s="27">
        <f>K14+P14-Q14</f>
        <v>8.3</v>
      </c>
      <c r="S14" s="35">
        <f>R9+R14</f>
        <v>16.85</v>
      </c>
      <c r="T14" s="25">
        <f>RANK(R14,$R$14:$R$15)</f>
        <v>1</v>
      </c>
      <c r="U14" s="36">
        <f>RANK(S14,$S$14:$S$15)</f>
        <v>1</v>
      </c>
      <c r="W14" s="47" t="str">
        <f>F14</f>
        <v>bez</v>
      </c>
      <c r="X14" s="42">
        <f>K14</f>
        <v>2</v>
      </c>
      <c r="Y14" s="42">
        <f aca="true" t="shared" si="1" ref="Y14:AB15">P14</f>
        <v>6.3</v>
      </c>
      <c r="Z14" s="42">
        <f t="shared" si="1"/>
        <v>0</v>
      </c>
      <c r="AA14" s="42">
        <f t="shared" si="1"/>
        <v>8.3</v>
      </c>
      <c r="AB14" s="42">
        <f t="shared" si="1"/>
        <v>16.85</v>
      </c>
    </row>
    <row r="15" spans="1:28" ht="24.75" customHeight="1">
      <c r="A15" s="44">
        <f>Seznam!B70</f>
        <v>2</v>
      </c>
      <c r="B15" s="2">
        <f>Seznam!C70</f>
        <v>0</v>
      </c>
      <c r="C15" s="9">
        <f>Seznam!D70</f>
        <v>0</v>
      </c>
      <c r="D15" s="45">
        <f>Seznam!E70</f>
        <v>0</v>
      </c>
      <c r="E15" s="45">
        <f>Seznam!F70</f>
        <v>0</v>
      </c>
      <c r="F15" s="9" t="s">
        <v>259</v>
      </c>
      <c r="G15" s="43">
        <v>0</v>
      </c>
      <c r="H15" s="15"/>
      <c r="I15" s="37">
        <f>IF($L$2&lt;3,"x",0)</f>
        <v>0</v>
      </c>
      <c r="J15" s="37">
        <f>IF($L$2&lt;4,"x",0)</f>
        <v>0</v>
      </c>
      <c r="K15" s="34">
        <f>IF($L$2=2,TRUNC(SUM(G15:J15)/2*1000)/1000,IF($L$2=3,TRUNC(SUM(G15:J15)/3*1000)/1000,IF($L$2=4,TRUNC(MEDIAN(G15:J15)*1000)/1000,"???")))</f>
        <v>0</v>
      </c>
      <c r="L15" s="17">
        <v>0</v>
      </c>
      <c r="M15" s="16"/>
      <c r="N15" s="37">
        <f>IF($M$2&lt;3,"x",0)</f>
        <v>0</v>
      </c>
      <c r="O15" s="37">
        <f>IF($M$2&lt;4,"x",0)</f>
        <v>0</v>
      </c>
      <c r="P15" s="34">
        <f>IF($M$2=2,TRUNC(SUM(L15:M15)/2*1000)/1000,IF($M$2=3,TRUNC(SUM(L15:N15)/3*1000)/1000,IF($M$2=4,TRUNC(MEDIAN(L15:O15)*1000)/1000,"???")))</f>
        <v>0</v>
      </c>
      <c r="Q15" s="21"/>
      <c r="R15" s="27">
        <f>K15+P15-Q15</f>
        <v>0</v>
      </c>
      <c r="S15" s="35">
        <f>R10+R15</f>
        <v>0</v>
      </c>
      <c r="T15" s="25">
        <f>RANK(R15,$R$14:$R$15)</f>
        <v>2</v>
      </c>
      <c r="U15" s="36">
        <f>RANK(S15,$S$14:$S$15)</f>
        <v>2</v>
      </c>
      <c r="W15" s="47" t="str">
        <f>F15</f>
        <v>bez</v>
      </c>
      <c r="X15" s="42">
        <f>K15</f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</row>
    <row r="16" ht="12.75">
      <c r="F16" s="390"/>
    </row>
  </sheetData>
  <sheetProtection/>
  <mergeCells count="16">
    <mergeCell ref="T12:T13"/>
    <mergeCell ref="U12:U13"/>
    <mergeCell ref="A12:A13"/>
    <mergeCell ref="B12:B13"/>
    <mergeCell ref="C12:C13"/>
    <mergeCell ref="D12:D13"/>
    <mergeCell ref="E12:E13"/>
    <mergeCell ref="F12:F13"/>
    <mergeCell ref="U7:U8"/>
    <mergeCell ref="F7:F8"/>
    <mergeCell ref="T7:T8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Zeros="0" tabSelected="1" zoomScalePageLayoutView="0" workbookViewId="0" topLeftCell="A10">
      <selection activeCell="M27" sqref="M27"/>
    </sheetView>
  </sheetViews>
  <sheetFormatPr defaultColWidth="9.00390625" defaultRowHeight="12.75"/>
  <cols>
    <col min="1" max="1" width="9.75390625" style="119" customWidth="1"/>
    <col min="2" max="2" width="5.875" style="119" bestFit="1" customWidth="1"/>
    <col min="3" max="3" width="19.25390625" style="119" bestFit="1" customWidth="1"/>
    <col min="4" max="4" width="6.75390625" style="118" customWidth="1"/>
    <col min="5" max="5" width="28.00390625" style="119" customWidth="1"/>
    <col min="6" max="6" width="5.00390625" style="118" customWidth="1"/>
    <col min="7" max="7" width="6.25390625" style="119" bestFit="1" customWidth="1"/>
    <col min="8" max="8" width="9.375" style="119" bestFit="1" customWidth="1"/>
    <col min="9" max="9" width="7.125" style="119" bestFit="1" customWidth="1"/>
    <col min="10" max="10" width="8.875" style="119" bestFit="1" customWidth="1"/>
    <col min="11" max="16384" width="9.125" style="119" customWidth="1"/>
  </cols>
  <sheetData>
    <row r="1" spans="1:10" ht="24.75">
      <c r="A1" s="478" t="s">
        <v>260</v>
      </c>
      <c r="B1" s="478"/>
      <c r="C1" s="478"/>
      <c r="D1" s="478"/>
      <c r="E1" s="478"/>
      <c r="F1" s="478"/>
      <c r="G1" s="478"/>
      <c r="H1" s="478"/>
      <c r="I1" s="62"/>
      <c r="J1" s="62"/>
    </row>
    <row r="2" spans="1:10" ht="15">
      <c r="A2" s="63"/>
      <c r="B2" s="64"/>
      <c r="D2" s="63"/>
      <c r="E2" s="64"/>
      <c r="F2" s="64"/>
      <c r="G2" s="63"/>
      <c r="H2" s="63"/>
      <c r="I2" s="63"/>
      <c r="J2" s="63"/>
    </row>
    <row r="3" spans="1:10" ht="40.5">
      <c r="A3" s="479" t="str">
        <f>Název</f>
        <v>Roztančené náčiní</v>
      </c>
      <c r="B3" s="479"/>
      <c r="C3" s="479"/>
      <c r="D3" s="479"/>
      <c r="E3" s="479"/>
      <c r="F3" s="479"/>
      <c r="G3" s="479"/>
      <c r="H3" s="479"/>
      <c r="I3" s="65"/>
      <c r="J3" s="65"/>
    </row>
    <row r="4" spans="1:10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</row>
    <row r="5" spans="1:10" ht="19.5">
      <c r="A5" s="480" t="str">
        <f>Datum</f>
        <v>14.listopadu 2015</v>
      </c>
      <c r="B5" s="480"/>
      <c r="C5" s="480"/>
      <c r="D5" s="480"/>
      <c r="E5" s="480"/>
      <c r="F5" s="480"/>
      <c r="G5" s="480"/>
      <c r="H5" s="480"/>
      <c r="I5" s="69"/>
      <c r="J5" s="69"/>
    </row>
    <row r="6" spans="1:10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19.5">
      <c r="A7" s="480" t="str">
        <f>Místo</f>
        <v>Milevsko</v>
      </c>
      <c r="B7" s="480"/>
      <c r="C7" s="480"/>
      <c r="D7" s="480"/>
      <c r="E7" s="480"/>
      <c r="F7" s="480"/>
      <c r="G7" s="480"/>
      <c r="H7" s="480"/>
      <c r="I7" s="69"/>
      <c r="J7" s="69"/>
    </row>
    <row r="8" spans="1:10" ht="20.25" thickBot="1">
      <c r="A8" s="70" t="str">
        <f>_kat1</f>
        <v>1. kategorie: roč. 2010 - sestava bez náčiní</v>
      </c>
      <c r="B8" s="64"/>
      <c r="C8" s="71"/>
      <c r="D8" s="71"/>
      <c r="E8" s="71"/>
      <c r="F8" s="71"/>
      <c r="G8" s="71"/>
      <c r="H8" s="71"/>
      <c r="I8" s="71"/>
      <c r="J8" s="71"/>
    </row>
    <row r="9" spans="1:10" ht="20.25" thickTop="1">
      <c r="A9" s="72"/>
      <c r="B9" s="73"/>
      <c r="C9" s="74"/>
      <c r="D9" s="75"/>
      <c r="E9" s="76"/>
      <c r="F9" s="77"/>
      <c r="G9" s="476" t="str">
        <f>Kat1S1</f>
        <v>sestava bez náčiní</v>
      </c>
      <c r="H9" s="477"/>
      <c r="I9" s="477"/>
      <c r="J9" s="78"/>
    </row>
    <row r="10" spans="1:10" ht="16.5">
      <c r="A10" s="79" t="s">
        <v>261</v>
      </c>
      <c r="B10" s="80" t="s">
        <v>262</v>
      </c>
      <c r="C10" s="81" t="s">
        <v>263</v>
      </c>
      <c r="D10" s="82" t="s">
        <v>3</v>
      </c>
      <c r="E10" s="83" t="s">
        <v>4</v>
      </c>
      <c r="F10" s="84" t="s">
        <v>5</v>
      </c>
      <c r="G10" s="85" t="s">
        <v>264</v>
      </c>
      <c r="H10" s="85" t="s">
        <v>265</v>
      </c>
      <c r="I10" s="86" t="s">
        <v>228</v>
      </c>
      <c r="J10" s="79" t="s">
        <v>266</v>
      </c>
    </row>
    <row r="11" spans="1:10" ht="15.75" thickBot="1">
      <c r="A11" s="87"/>
      <c r="B11" s="88"/>
      <c r="C11" s="89"/>
      <c r="D11" s="90"/>
      <c r="E11" s="91"/>
      <c r="F11" s="92"/>
      <c r="G11" s="93" t="s">
        <v>227</v>
      </c>
      <c r="H11" s="93" t="s">
        <v>193</v>
      </c>
      <c r="I11" s="94"/>
      <c r="J11" s="87"/>
    </row>
    <row r="12" spans="1:10" s="104" customFormat="1" ht="17.25" thickTop="1">
      <c r="A12" s="95">
        <v>1</v>
      </c>
      <c r="B12" s="96">
        <f>Seznam!B2</f>
        <v>1</v>
      </c>
      <c r="C12" s="97" t="str">
        <f>Seznam!C2</f>
        <v>Kroufková Barbora</v>
      </c>
      <c r="D12" s="98">
        <f>Seznam!D2</f>
        <v>2010</v>
      </c>
      <c r="E12" s="99" t="str">
        <f>Seznam!E2</f>
        <v>RG Proactive Milevsko</v>
      </c>
      <c r="F12" s="99" t="str">
        <f>Seznam!F2</f>
        <v>CZE</v>
      </c>
      <c r="G12" s="100">
        <f>'Z1'!Y9</f>
        <v>0.5</v>
      </c>
      <c r="H12" s="101">
        <f>'Z1'!Z9</f>
        <v>3.75</v>
      </c>
      <c r="I12" s="102">
        <f>'Z1'!AA9</f>
        <v>0</v>
      </c>
      <c r="J12" s="103">
        <f>'Z1'!AB9</f>
        <v>4.25</v>
      </c>
    </row>
    <row r="13" spans="1:10" s="104" customFormat="1" ht="15.75" thickBot="1">
      <c r="A13" s="106"/>
      <c r="B13" s="107"/>
      <c r="C13" s="108"/>
      <c r="D13" s="109"/>
      <c r="E13" s="110"/>
      <c r="F13" s="111"/>
      <c r="G13" s="112"/>
      <c r="H13" s="113"/>
      <c r="I13" s="114"/>
      <c r="J13" s="115"/>
    </row>
    <row r="14" spans="1:10" ht="20.25" thickTop="1">
      <c r="A14" s="116"/>
      <c r="B14" s="117"/>
      <c r="C14" s="117"/>
      <c r="E14" s="117"/>
      <c r="G14" s="117"/>
      <c r="H14" s="117"/>
      <c r="I14" s="117"/>
      <c r="J14" s="117"/>
    </row>
    <row r="15" ht="20.25" thickBot="1">
      <c r="A15" s="70" t="str">
        <f>_kat2</f>
        <v>2. kategorie: roč. 2009 - sestava bez náčiní</v>
      </c>
    </row>
    <row r="16" spans="1:10" ht="17.25" thickTop="1">
      <c r="A16" s="120"/>
      <c r="B16" s="121"/>
      <c r="C16" s="122"/>
      <c r="D16" s="123"/>
      <c r="E16" s="124"/>
      <c r="F16" s="125"/>
      <c r="G16" s="476" t="str">
        <f>Kat1S1</f>
        <v>sestava bez náčiní</v>
      </c>
      <c r="H16" s="477"/>
      <c r="I16" s="477"/>
      <c r="J16" s="78"/>
    </row>
    <row r="17" spans="1:10" ht="16.5">
      <c r="A17" s="126" t="s">
        <v>261</v>
      </c>
      <c r="B17" s="127" t="s">
        <v>262</v>
      </c>
      <c r="C17" s="128" t="s">
        <v>263</v>
      </c>
      <c r="D17" s="129" t="s">
        <v>3</v>
      </c>
      <c r="E17" s="130" t="s">
        <v>4</v>
      </c>
      <c r="F17" s="126" t="s">
        <v>5</v>
      </c>
      <c r="G17" s="85" t="s">
        <v>264</v>
      </c>
      <c r="H17" s="85" t="s">
        <v>265</v>
      </c>
      <c r="I17" s="86" t="s">
        <v>228</v>
      </c>
      <c r="J17" s="79" t="s">
        <v>266</v>
      </c>
    </row>
    <row r="18" spans="1:10" ht="15.75" customHeight="1" thickBot="1">
      <c r="A18" s="134"/>
      <c r="B18" s="135"/>
      <c r="C18" s="136"/>
      <c r="D18" s="137"/>
      <c r="E18" s="138"/>
      <c r="F18" s="139"/>
      <c r="G18" s="93" t="s">
        <v>227</v>
      </c>
      <c r="H18" s="93" t="s">
        <v>193</v>
      </c>
      <c r="I18" s="94"/>
      <c r="J18" s="87"/>
    </row>
    <row r="19" spans="1:10" ht="16.5" hidden="1" thickBot="1" thickTop="1">
      <c r="A19" s="125">
        <v>1</v>
      </c>
      <c r="B19" s="121">
        <v>17</v>
      </c>
      <c r="C19" s="143"/>
      <c r="D19" s="144"/>
      <c r="E19" s="145"/>
      <c r="F19" s="146" t="s">
        <v>13</v>
      </c>
      <c r="G19" s="147">
        <v>0</v>
      </c>
      <c r="H19" s="148" t="e">
        <v>#NUM!</v>
      </c>
      <c r="I19" s="148">
        <v>0</v>
      </c>
      <c r="J19" s="149" t="e">
        <v>#NUM!</v>
      </c>
    </row>
    <row r="20" spans="1:10" s="154" customFormat="1" ht="17.25" thickTop="1">
      <c r="A20" s="397">
        <v>1</v>
      </c>
      <c r="B20" s="398">
        <v>10</v>
      </c>
      <c r="C20" s="399" t="s">
        <v>48</v>
      </c>
      <c r="D20" s="400">
        <v>2009</v>
      </c>
      <c r="E20" s="401" t="s">
        <v>21</v>
      </c>
      <c r="F20" s="402" t="s">
        <v>22</v>
      </c>
      <c r="G20" s="403">
        <v>1.7</v>
      </c>
      <c r="H20" s="101">
        <v>6.1</v>
      </c>
      <c r="I20" s="152">
        <v>0</v>
      </c>
      <c r="J20" s="153">
        <v>7.8</v>
      </c>
    </row>
    <row r="21" spans="1:10" s="154" customFormat="1" ht="16.5">
      <c r="A21" s="404">
        <v>2</v>
      </c>
      <c r="B21" s="405">
        <v>8</v>
      </c>
      <c r="C21" s="406" t="s">
        <v>41</v>
      </c>
      <c r="D21" s="407">
        <v>2009</v>
      </c>
      <c r="E21" s="408" t="s">
        <v>42</v>
      </c>
      <c r="F21" s="409" t="s">
        <v>13</v>
      </c>
      <c r="G21" s="410">
        <v>1.6</v>
      </c>
      <c r="H21" s="411">
        <v>5.3</v>
      </c>
      <c r="I21" s="412">
        <v>0</v>
      </c>
      <c r="J21" s="413">
        <v>6.9</v>
      </c>
    </row>
    <row r="22" spans="1:10" s="154" customFormat="1" ht="16.5">
      <c r="A22" s="404">
        <v>3</v>
      </c>
      <c r="B22" s="405">
        <v>6</v>
      </c>
      <c r="C22" s="406" t="s">
        <v>35</v>
      </c>
      <c r="D22" s="407">
        <v>2009</v>
      </c>
      <c r="E22" s="408" t="s">
        <v>26</v>
      </c>
      <c r="F22" s="409" t="s">
        <v>27</v>
      </c>
      <c r="G22" s="410">
        <v>1.1</v>
      </c>
      <c r="H22" s="411">
        <v>4.5</v>
      </c>
      <c r="I22" s="412">
        <v>0</v>
      </c>
      <c r="J22" s="413">
        <v>5.6</v>
      </c>
    </row>
    <row r="23" spans="1:10" ht="15" customHeight="1">
      <c r="A23" s="155">
        <v>4</v>
      </c>
      <c r="B23" s="131">
        <v>9</v>
      </c>
      <c r="C23" s="156" t="s">
        <v>45</v>
      </c>
      <c r="D23" s="132">
        <v>2009</v>
      </c>
      <c r="E23" s="157" t="s">
        <v>12</v>
      </c>
      <c r="F23" s="158" t="s">
        <v>13</v>
      </c>
      <c r="G23" s="159">
        <v>0.8</v>
      </c>
      <c r="H23" s="161">
        <v>4.45</v>
      </c>
      <c r="I23" s="160">
        <v>0</v>
      </c>
      <c r="J23" s="162">
        <v>5.25</v>
      </c>
    </row>
    <row r="24" spans="1:10" ht="15">
      <c r="A24" s="321">
        <v>5</v>
      </c>
      <c r="B24" s="140">
        <v>1</v>
      </c>
      <c r="C24" s="322" t="s">
        <v>16</v>
      </c>
      <c r="D24" s="141">
        <v>2009</v>
      </c>
      <c r="E24" s="323" t="s">
        <v>17</v>
      </c>
      <c r="F24" s="324" t="s">
        <v>13</v>
      </c>
      <c r="G24" s="325">
        <v>0.75</v>
      </c>
      <c r="H24" s="105">
        <v>4.4</v>
      </c>
      <c r="I24" s="326">
        <v>0</v>
      </c>
      <c r="J24" s="327">
        <v>5.15</v>
      </c>
    </row>
    <row r="25" spans="1:10" ht="15">
      <c r="A25" s="155">
        <v>6</v>
      </c>
      <c r="B25" s="140">
        <v>3</v>
      </c>
      <c r="C25" s="392" t="s">
        <v>25</v>
      </c>
      <c r="D25" s="393">
        <v>2009</v>
      </c>
      <c r="E25" s="394" t="s">
        <v>26</v>
      </c>
      <c r="F25" s="396" t="s">
        <v>27</v>
      </c>
      <c r="G25" s="325">
        <v>0.55</v>
      </c>
      <c r="H25" s="105">
        <v>4.25</v>
      </c>
      <c r="I25" s="326">
        <v>0</v>
      </c>
      <c r="J25" s="327">
        <v>4.8</v>
      </c>
    </row>
    <row r="26" spans="1:10" ht="15">
      <c r="A26" s="321">
        <v>7</v>
      </c>
      <c r="B26" s="140">
        <v>2</v>
      </c>
      <c r="C26" s="392" t="s">
        <v>20</v>
      </c>
      <c r="D26" s="393">
        <v>2009</v>
      </c>
      <c r="E26" s="394" t="s">
        <v>21</v>
      </c>
      <c r="F26" s="396" t="s">
        <v>22</v>
      </c>
      <c r="G26" s="325">
        <v>0.7</v>
      </c>
      <c r="H26" s="105">
        <v>4.05</v>
      </c>
      <c r="I26" s="326">
        <v>0</v>
      </c>
      <c r="J26" s="327">
        <v>4.75</v>
      </c>
    </row>
    <row r="27" spans="1:10" ht="15">
      <c r="A27" s="155">
        <v>8</v>
      </c>
      <c r="B27" s="140">
        <v>7</v>
      </c>
      <c r="C27" s="322" t="s">
        <v>38</v>
      </c>
      <c r="D27" s="141">
        <v>2009</v>
      </c>
      <c r="E27" s="323" t="s">
        <v>17</v>
      </c>
      <c r="F27" s="324" t="s">
        <v>13</v>
      </c>
      <c r="G27" s="325">
        <v>0.45</v>
      </c>
      <c r="H27" s="105">
        <v>3.7</v>
      </c>
      <c r="I27" s="326">
        <v>0</v>
      </c>
      <c r="J27" s="327">
        <v>4.15</v>
      </c>
    </row>
    <row r="28" spans="1:10" ht="15.75" thickBot="1">
      <c r="A28" s="414">
        <v>9</v>
      </c>
      <c r="B28" s="164">
        <v>5</v>
      </c>
      <c r="C28" s="391" t="s">
        <v>32</v>
      </c>
      <c r="D28" s="337">
        <v>2009</v>
      </c>
      <c r="E28" s="338" t="s">
        <v>12</v>
      </c>
      <c r="F28" s="395" t="s">
        <v>13</v>
      </c>
      <c r="G28" s="169">
        <v>0.5</v>
      </c>
      <c r="H28" s="113">
        <v>3.2</v>
      </c>
      <c r="I28" s="170">
        <v>0</v>
      </c>
      <c r="J28" s="171">
        <v>3.7</v>
      </c>
    </row>
    <row r="29" ht="15.75" thickTop="1"/>
  </sheetData>
  <sheetProtection/>
  <mergeCells count="6">
    <mergeCell ref="G9:I9"/>
    <mergeCell ref="G16:I16"/>
    <mergeCell ref="A1:H1"/>
    <mergeCell ref="A3:H3"/>
    <mergeCell ref="A5:H5"/>
    <mergeCell ref="A7:H7"/>
  </mergeCells>
  <printOptions horizontalCentered="1" vertic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12.75390625" style="0" bestFit="1" customWidth="1"/>
    <col min="2" max="2" width="59.625" style="0" bestFit="1" customWidth="1"/>
    <col min="3" max="3" width="8.375" style="0" bestFit="1" customWidth="1"/>
    <col min="4" max="7" width="25.75390625" style="0" customWidth="1"/>
  </cols>
  <sheetData>
    <row r="1" spans="1:2" ht="12.75">
      <c r="A1" s="60" t="s">
        <v>197</v>
      </c>
      <c r="B1" s="57" t="s">
        <v>198</v>
      </c>
    </row>
    <row r="2" spans="1:2" ht="12.75">
      <c r="A2" s="60" t="s">
        <v>199</v>
      </c>
      <c r="B2" s="57" t="s">
        <v>200</v>
      </c>
    </row>
    <row r="3" spans="1:2" ht="12.75">
      <c r="A3" s="60" t="s">
        <v>201</v>
      </c>
      <c r="B3" s="58" t="s">
        <v>202</v>
      </c>
    </row>
    <row r="5" spans="1:7" ht="12.75">
      <c r="A5" s="60" t="s">
        <v>203</v>
      </c>
      <c r="B5" s="60" t="s">
        <v>204</v>
      </c>
      <c r="C5" s="60" t="s">
        <v>205</v>
      </c>
      <c r="D5" s="60" t="s">
        <v>206</v>
      </c>
      <c r="E5" s="60" t="s">
        <v>207</v>
      </c>
      <c r="F5" s="60" t="s">
        <v>208</v>
      </c>
      <c r="G5" s="60" t="s">
        <v>209</v>
      </c>
    </row>
    <row r="6" spans="1:7" ht="12.75">
      <c r="A6" s="61">
        <v>1</v>
      </c>
      <c r="B6" s="57" t="s">
        <v>210</v>
      </c>
      <c r="C6" s="59">
        <v>1</v>
      </c>
      <c r="D6" s="57" t="s">
        <v>211</v>
      </c>
      <c r="E6" s="57" t="s">
        <v>212</v>
      </c>
      <c r="F6" s="57" t="s">
        <v>212</v>
      </c>
      <c r="G6" s="57" t="s">
        <v>212</v>
      </c>
    </row>
    <row r="7" spans="1:7" ht="12.75">
      <c r="A7" s="61">
        <v>2</v>
      </c>
      <c r="B7" s="57" t="s">
        <v>213</v>
      </c>
      <c r="C7" s="59">
        <v>1</v>
      </c>
      <c r="D7" s="57" t="s">
        <v>211</v>
      </c>
      <c r="E7" s="57" t="s">
        <v>212</v>
      </c>
      <c r="F7" s="57" t="s">
        <v>212</v>
      </c>
      <c r="G7" s="57" t="s">
        <v>212</v>
      </c>
    </row>
    <row r="8" spans="1:7" ht="12.75">
      <c r="A8" s="61">
        <v>3</v>
      </c>
      <c r="B8" s="57" t="s">
        <v>214</v>
      </c>
      <c r="C8" s="59">
        <v>1</v>
      </c>
      <c r="D8" s="57" t="s">
        <v>211</v>
      </c>
      <c r="E8" s="57" t="s">
        <v>212</v>
      </c>
      <c r="F8" s="57" t="s">
        <v>212</v>
      </c>
      <c r="G8" s="57" t="s">
        <v>212</v>
      </c>
    </row>
    <row r="9" spans="1:7" ht="12.75">
      <c r="A9" s="61">
        <v>4</v>
      </c>
      <c r="B9" s="57" t="s">
        <v>215</v>
      </c>
      <c r="C9" s="59">
        <v>1</v>
      </c>
      <c r="D9" s="57" t="s">
        <v>211</v>
      </c>
      <c r="E9" s="57" t="s">
        <v>212</v>
      </c>
      <c r="F9" s="57" t="s">
        <v>212</v>
      </c>
      <c r="G9" s="57" t="s">
        <v>212</v>
      </c>
    </row>
    <row r="10" spans="1:7" ht="12.75">
      <c r="A10" s="61">
        <v>5</v>
      </c>
      <c r="B10" s="57" t="s">
        <v>216</v>
      </c>
      <c r="C10" s="59">
        <v>1</v>
      </c>
      <c r="D10" s="57" t="s">
        <v>211</v>
      </c>
      <c r="E10" s="57" t="s">
        <v>212</v>
      </c>
      <c r="F10" s="57" t="s">
        <v>212</v>
      </c>
      <c r="G10" s="57" t="s">
        <v>212</v>
      </c>
    </row>
    <row r="11" spans="1:7" ht="12.75">
      <c r="A11" s="61">
        <v>6</v>
      </c>
      <c r="B11" s="57" t="s">
        <v>217</v>
      </c>
      <c r="C11" s="59">
        <v>2</v>
      </c>
      <c r="D11" s="57" t="s">
        <v>211</v>
      </c>
      <c r="E11" s="57" t="s">
        <v>218</v>
      </c>
      <c r="F11" s="57" t="s">
        <v>212</v>
      </c>
      <c r="G11" s="57" t="s">
        <v>212</v>
      </c>
    </row>
    <row r="12" spans="1:7" ht="12.75">
      <c r="A12" s="61">
        <v>7</v>
      </c>
      <c r="B12" s="57" t="s">
        <v>219</v>
      </c>
      <c r="C12" s="59">
        <v>2</v>
      </c>
      <c r="D12" s="57" t="s">
        <v>211</v>
      </c>
      <c r="E12" s="57" t="s">
        <v>218</v>
      </c>
      <c r="F12" s="57" t="s">
        <v>212</v>
      </c>
      <c r="G12" s="57" t="s">
        <v>212</v>
      </c>
    </row>
    <row r="13" spans="1:7" ht="12.75">
      <c r="A13" s="61">
        <v>8</v>
      </c>
      <c r="B13" s="57" t="s">
        <v>220</v>
      </c>
      <c r="C13" s="59" t="s">
        <v>212</v>
      </c>
      <c r="D13" s="57" t="s">
        <v>221</v>
      </c>
      <c r="E13" s="57" t="s">
        <v>222</v>
      </c>
      <c r="F13" s="57" t="s">
        <v>212</v>
      </c>
      <c r="G13" s="57" t="s">
        <v>212</v>
      </c>
    </row>
    <row r="14" spans="1:7" ht="12.75">
      <c r="A14" s="61">
        <v>9</v>
      </c>
      <c r="B14" s="57" t="s">
        <v>223</v>
      </c>
      <c r="C14" s="59">
        <v>2</v>
      </c>
      <c r="D14" s="57" t="s">
        <v>221</v>
      </c>
      <c r="E14" s="57" t="s">
        <v>222</v>
      </c>
      <c r="F14" s="57" t="s">
        <v>212</v>
      </c>
      <c r="G14" s="57" t="s">
        <v>212</v>
      </c>
    </row>
    <row r="15" spans="1:7" ht="12.75">
      <c r="A15" s="61">
        <v>10</v>
      </c>
      <c r="B15" s="57" t="s">
        <v>212</v>
      </c>
      <c r="C15" s="59">
        <v>0</v>
      </c>
      <c r="D15" s="57" t="s">
        <v>212</v>
      </c>
      <c r="E15" s="57" t="s">
        <v>212</v>
      </c>
      <c r="F15" s="57" t="s">
        <v>212</v>
      </c>
      <c r="G15" s="57" t="s">
        <v>212</v>
      </c>
    </row>
    <row r="20" ht="12.75">
      <c r="B20" s="49"/>
    </row>
    <row r="21" ht="12.75">
      <c r="B21" s="49"/>
    </row>
    <row r="22" ht="12.75">
      <c r="B22" s="49"/>
    </row>
    <row r="23" ht="12.75">
      <c r="B23" s="49"/>
    </row>
    <row r="24" ht="12.75">
      <c r="B24" s="49"/>
    </row>
    <row r="25" ht="12.75">
      <c r="B25" s="49"/>
    </row>
    <row r="26" ht="12.75">
      <c r="B26" s="49"/>
    </row>
    <row r="27" ht="12.75">
      <c r="B27" s="49"/>
    </row>
    <row r="28" ht="12.75">
      <c r="B28" s="49"/>
    </row>
    <row r="29" ht="12.75">
      <c r="B29" s="4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Zeros="0" zoomScalePageLayoutView="0" workbookViewId="0" topLeftCell="A7">
      <selection activeCell="O21" sqref="O21"/>
    </sheetView>
  </sheetViews>
  <sheetFormatPr defaultColWidth="9.00390625" defaultRowHeight="12.75"/>
  <cols>
    <col min="1" max="1" width="9.75390625" style="119" customWidth="1"/>
    <col min="2" max="2" width="5.875" style="119" bestFit="1" customWidth="1"/>
    <col min="3" max="3" width="19.25390625" style="119" bestFit="1" customWidth="1"/>
    <col min="4" max="4" width="6.75390625" style="118" customWidth="1"/>
    <col min="5" max="5" width="28.00390625" style="119" customWidth="1"/>
    <col min="6" max="6" width="5.00390625" style="118" customWidth="1"/>
    <col min="7" max="7" width="6.25390625" style="119" bestFit="1" customWidth="1"/>
    <col min="8" max="8" width="9.375" style="119" bestFit="1" customWidth="1"/>
    <col min="9" max="9" width="7.125" style="119" bestFit="1" customWidth="1"/>
    <col min="10" max="10" width="8.875" style="119" bestFit="1" customWidth="1"/>
    <col min="11" max="16384" width="9.125" style="119" customWidth="1"/>
  </cols>
  <sheetData>
    <row r="1" spans="1:10" ht="24.75">
      <c r="A1" s="478" t="s">
        <v>260</v>
      </c>
      <c r="B1" s="478"/>
      <c r="C1" s="478"/>
      <c r="D1" s="478"/>
      <c r="E1" s="478"/>
      <c r="F1" s="478"/>
      <c r="G1" s="478"/>
      <c r="H1" s="478"/>
      <c r="I1" s="62"/>
      <c r="J1" s="62"/>
    </row>
    <row r="2" spans="1:10" ht="15">
      <c r="A2" s="63"/>
      <c r="B2" s="64"/>
      <c r="D2" s="63"/>
      <c r="E2" s="64"/>
      <c r="F2" s="64"/>
      <c r="G2" s="63"/>
      <c r="H2" s="63"/>
      <c r="I2" s="63"/>
      <c r="J2" s="63"/>
    </row>
    <row r="3" spans="1:10" ht="40.5">
      <c r="A3" s="479" t="str">
        <f>Název</f>
        <v>Roztančené náčiní</v>
      </c>
      <c r="B3" s="479"/>
      <c r="C3" s="479"/>
      <c r="D3" s="479"/>
      <c r="E3" s="479"/>
      <c r="F3" s="479"/>
      <c r="G3" s="479"/>
      <c r="H3" s="479"/>
      <c r="I3" s="65"/>
      <c r="J3" s="65"/>
    </row>
    <row r="4" spans="1:10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</row>
    <row r="5" spans="1:10" ht="19.5">
      <c r="A5" s="480" t="str">
        <f>Datum</f>
        <v>14.listopadu 2015</v>
      </c>
      <c r="B5" s="480"/>
      <c r="C5" s="480"/>
      <c r="D5" s="480"/>
      <c r="E5" s="480"/>
      <c r="F5" s="480"/>
      <c r="G5" s="480"/>
      <c r="H5" s="480"/>
      <c r="I5" s="69"/>
      <c r="J5" s="69"/>
    </row>
    <row r="6" spans="1:10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19.5">
      <c r="A7" s="480" t="str">
        <f>Místo</f>
        <v>Milevsko</v>
      </c>
      <c r="B7" s="480"/>
      <c r="C7" s="480"/>
      <c r="D7" s="480"/>
      <c r="E7" s="480"/>
      <c r="F7" s="480"/>
      <c r="G7" s="480"/>
      <c r="H7" s="480"/>
      <c r="I7" s="69"/>
      <c r="J7" s="69"/>
    </row>
    <row r="8" ht="20.25" thickBot="1">
      <c r="A8" s="70" t="str">
        <f>_kat3</f>
        <v>3. kategorie: roč. 2008 - sestava bez náčiní</v>
      </c>
    </row>
    <row r="9" spans="1:10" ht="17.25" thickTop="1">
      <c r="A9" s="120"/>
      <c r="B9" s="121"/>
      <c r="C9" s="122"/>
      <c r="D9" s="123"/>
      <c r="E9" s="124"/>
      <c r="F9" s="125"/>
      <c r="G9" s="476" t="str">
        <f>Kat1S1</f>
        <v>sestava bez náčiní</v>
      </c>
      <c r="H9" s="477"/>
      <c r="I9" s="477"/>
      <c r="J9" s="78"/>
    </row>
    <row r="10" spans="1:10" ht="16.5">
      <c r="A10" s="126" t="s">
        <v>261</v>
      </c>
      <c r="B10" s="127" t="s">
        <v>262</v>
      </c>
      <c r="C10" s="128" t="s">
        <v>263</v>
      </c>
      <c r="D10" s="129" t="s">
        <v>3</v>
      </c>
      <c r="E10" s="130" t="s">
        <v>4</v>
      </c>
      <c r="F10" s="126" t="s">
        <v>5</v>
      </c>
      <c r="G10" s="85" t="s">
        <v>264</v>
      </c>
      <c r="H10" s="85" t="s">
        <v>265</v>
      </c>
      <c r="I10" s="86" t="s">
        <v>228</v>
      </c>
      <c r="J10" s="79" t="s">
        <v>266</v>
      </c>
    </row>
    <row r="11" spans="1:10" ht="15.75" customHeight="1" thickBot="1">
      <c r="A11" s="134"/>
      <c r="B11" s="135"/>
      <c r="C11" s="136"/>
      <c r="D11" s="137"/>
      <c r="E11" s="138"/>
      <c r="F11" s="139"/>
      <c r="G11" s="93" t="s">
        <v>227</v>
      </c>
      <c r="H11" s="93" t="s">
        <v>193</v>
      </c>
      <c r="I11" s="94"/>
      <c r="J11" s="87"/>
    </row>
    <row r="12" spans="1:10" ht="16.5" hidden="1" thickBot="1" thickTop="1">
      <c r="A12" s="125">
        <v>1</v>
      </c>
      <c r="B12" s="121">
        <v>17</v>
      </c>
      <c r="C12" s="143"/>
      <c r="D12" s="144"/>
      <c r="E12" s="145"/>
      <c r="F12" s="146" t="s">
        <v>13</v>
      </c>
      <c r="G12" s="147">
        <v>0</v>
      </c>
      <c r="H12" s="148" t="e">
        <v>#NUM!</v>
      </c>
      <c r="I12" s="148">
        <v>0</v>
      </c>
      <c r="J12" s="149" t="e">
        <v>#NUM!</v>
      </c>
    </row>
    <row r="13" spans="1:10" s="154" customFormat="1" ht="17.25" thickTop="1">
      <c r="A13" s="397">
        <v>1</v>
      </c>
      <c r="B13" s="398">
        <v>10</v>
      </c>
      <c r="C13" s="415" t="s">
        <v>76</v>
      </c>
      <c r="D13" s="150">
        <v>2008</v>
      </c>
      <c r="E13" s="151" t="s">
        <v>12</v>
      </c>
      <c r="F13" s="416" t="s">
        <v>13</v>
      </c>
      <c r="G13" s="403">
        <v>2</v>
      </c>
      <c r="H13" s="101">
        <v>5.9</v>
      </c>
      <c r="I13" s="152">
        <v>0</v>
      </c>
      <c r="J13" s="153">
        <v>7.9</v>
      </c>
    </row>
    <row r="14" spans="1:10" s="154" customFormat="1" ht="16.5">
      <c r="A14" s="404">
        <v>2</v>
      </c>
      <c r="B14" s="405">
        <v>13</v>
      </c>
      <c r="C14" s="406" t="s">
        <v>85</v>
      </c>
      <c r="D14" s="407">
        <v>2008</v>
      </c>
      <c r="E14" s="408" t="s">
        <v>12</v>
      </c>
      <c r="F14" s="409" t="s">
        <v>13</v>
      </c>
      <c r="G14" s="410">
        <v>1.7</v>
      </c>
      <c r="H14" s="411">
        <v>6.15</v>
      </c>
      <c r="I14" s="412">
        <v>0</v>
      </c>
      <c r="J14" s="413">
        <v>7.8500000000000005</v>
      </c>
    </row>
    <row r="15" spans="1:10" s="154" customFormat="1" ht="16.5">
      <c r="A15" s="404">
        <v>3</v>
      </c>
      <c r="B15" s="405">
        <v>8</v>
      </c>
      <c r="C15" s="406" t="s">
        <v>70</v>
      </c>
      <c r="D15" s="407">
        <v>2008</v>
      </c>
      <c r="E15" s="408" t="s">
        <v>21</v>
      </c>
      <c r="F15" s="409" t="s">
        <v>22</v>
      </c>
      <c r="G15" s="410">
        <v>1.85</v>
      </c>
      <c r="H15" s="411">
        <v>5.75</v>
      </c>
      <c r="I15" s="412">
        <v>0</v>
      </c>
      <c r="J15" s="413">
        <v>7.6</v>
      </c>
    </row>
    <row r="16" spans="1:10" ht="15">
      <c r="A16" s="155">
        <v>4</v>
      </c>
      <c r="B16" s="131">
        <v>4</v>
      </c>
      <c r="C16" s="156" t="s">
        <v>59</v>
      </c>
      <c r="D16" s="132">
        <v>2008</v>
      </c>
      <c r="E16" s="157" t="s">
        <v>21</v>
      </c>
      <c r="F16" s="158" t="s">
        <v>22</v>
      </c>
      <c r="G16" s="159">
        <v>1.65</v>
      </c>
      <c r="H16" s="161">
        <v>5.9</v>
      </c>
      <c r="I16" s="160">
        <v>0</v>
      </c>
      <c r="J16" s="162">
        <v>7.550000000000001</v>
      </c>
    </row>
    <row r="17" spans="1:10" ht="15" customHeight="1">
      <c r="A17" s="321">
        <v>5</v>
      </c>
      <c r="B17" s="140">
        <v>12</v>
      </c>
      <c r="C17" s="322" t="s">
        <v>82</v>
      </c>
      <c r="D17" s="141">
        <v>2008</v>
      </c>
      <c r="E17" s="323" t="s">
        <v>42</v>
      </c>
      <c r="F17" s="324" t="s">
        <v>13</v>
      </c>
      <c r="G17" s="325">
        <v>1.2</v>
      </c>
      <c r="H17" s="105">
        <v>6.05</v>
      </c>
      <c r="I17" s="326">
        <v>0</v>
      </c>
      <c r="J17" s="327">
        <v>7.25</v>
      </c>
    </row>
    <row r="18" spans="1:10" ht="15">
      <c r="A18" s="155">
        <v>6</v>
      </c>
      <c r="B18" s="140">
        <v>1</v>
      </c>
      <c r="C18" s="322" t="s">
        <v>51</v>
      </c>
      <c r="D18" s="141">
        <v>2008</v>
      </c>
      <c r="E18" s="323" t="s">
        <v>21</v>
      </c>
      <c r="F18" s="324" t="s">
        <v>22</v>
      </c>
      <c r="G18" s="325">
        <v>1.55</v>
      </c>
      <c r="H18" s="105">
        <v>5.65</v>
      </c>
      <c r="I18" s="326">
        <v>0</v>
      </c>
      <c r="J18" s="327">
        <v>7.2</v>
      </c>
    </row>
    <row r="19" spans="1:10" ht="15" customHeight="1">
      <c r="A19" s="321">
        <v>7</v>
      </c>
      <c r="B19" s="140">
        <v>9</v>
      </c>
      <c r="C19" s="322" t="s">
        <v>73</v>
      </c>
      <c r="D19" s="141">
        <v>2008</v>
      </c>
      <c r="E19" s="323" t="s">
        <v>42</v>
      </c>
      <c r="F19" s="324" t="s">
        <v>13</v>
      </c>
      <c r="G19" s="325">
        <v>0.95</v>
      </c>
      <c r="H19" s="105">
        <v>5.95</v>
      </c>
      <c r="I19" s="326">
        <v>0</v>
      </c>
      <c r="J19" s="327">
        <v>6.9</v>
      </c>
    </row>
    <row r="20" spans="1:10" ht="15">
      <c r="A20" s="155">
        <v>8</v>
      </c>
      <c r="B20" s="140">
        <v>6</v>
      </c>
      <c r="C20" s="322" t="s">
        <v>64</v>
      </c>
      <c r="D20" s="141">
        <v>2008</v>
      </c>
      <c r="E20" s="323" t="s">
        <v>42</v>
      </c>
      <c r="F20" s="324" t="s">
        <v>13</v>
      </c>
      <c r="G20" s="325">
        <v>1.4</v>
      </c>
      <c r="H20" s="105">
        <v>5.4</v>
      </c>
      <c r="I20" s="326">
        <v>0</v>
      </c>
      <c r="J20" s="327">
        <v>6.800000000000001</v>
      </c>
    </row>
    <row r="21" spans="1:10" ht="15">
      <c r="A21" s="321">
        <v>9</v>
      </c>
      <c r="B21" s="140">
        <v>14</v>
      </c>
      <c r="C21" s="322" t="s">
        <v>88</v>
      </c>
      <c r="D21" s="141">
        <v>2008</v>
      </c>
      <c r="E21" s="323" t="s">
        <v>42</v>
      </c>
      <c r="F21" s="324" t="s">
        <v>13</v>
      </c>
      <c r="G21" s="325">
        <v>1</v>
      </c>
      <c r="H21" s="105">
        <v>5.65</v>
      </c>
      <c r="I21" s="326">
        <v>0</v>
      </c>
      <c r="J21" s="327">
        <v>6.65</v>
      </c>
    </row>
    <row r="22" spans="1:10" ht="15">
      <c r="A22" s="321">
        <v>10</v>
      </c>
      <c r="B22" s="140">
        <v>11</v>
      </c>
      <c r="C22" s="322" t="s">
        <v>79</v>
      </c>
      <c r="D22" s="141">
        <v>2008</v>
      </c>
      <c r="E22" s="323" t="s">
        <v>21</v>
      </c>
      <c r="F22" s="324" t="s">
        <v>22</v>
      </c>
      <c r="G22" s="325">
        <v>1.2</v>
      </c>
      <c r="H22" s="105">
        <v>4.85</v>
      </c>
      <c r="I22" s="326">
        <v>0</v>
      </c>
      <c r="J22" s="327">
        <v>6.05</v>
      </c>
    </row>
    <row r="23" spans="1:10" ht="15">
      <c r="A23" s="155">
        <v>11</v>
      </c>
      <c r="B23" s="140">
        <v>7</v>
      </c>
      <c r="C23" s="322" t="s">
        <v>67</v>
      </c>
      <c r="D23" s="141">
        <v>2008</v>
      </c>
      <c r="E23" s="323" t="s">
        <v>12</v>
      </c>
      <c r="F23" s="324" t="s">
        <v>13</v>
      </c>
      <c r="G23" s="325">
        <v>0.7</v>
      </c>
      <c r="H23" s="105">
        <v>5.15</v>
      </c>
      <c r="I23" s="326">
        <v>0</v>
      </c>
      <c r="J23" s="327">
        <v>5.8500000000000005</v>
      </c>
    </row>
    <row r="24" spans="1:10" ht="15">
      <c r="A24" s="321">
        <v>12</v>
      </c>
      <c r="B24" s="140">
        <v>3</v>
      </c>
      <c r="C24" s="392" t="s">
        <v>56</v>
      </c>
      <c r="D24" s="393">
        <v>2008</v>
      </c>
      <c r="E24" s="394" t="s">
        <v>42</v>
      </c>
      <c r="F24" s="396" t="s">
        <v>13</v>
      </c>
      <c r="G24" s="325">
        <v>1.05</v>
      </c>
      <c r="H24" s="105">
        <v>4.75</v>
      </c>
      <c r="I24" s="326">
        <v>0</v>
      </c>
      <c r="J24" s="327">
        <v>5.8</v>
      </c>
    </row>
    <row r="25" spans="1:10" ht="15">
      <c r="A25" s="321">
        <v>13</v>
      </c>
      <c r="B25" s="140">
        <v>2</v>
      </c>
      <c r="C25" s="392" t="s">
        <v>54</v>
      </c>
      <c r="D25" s="393">
        <v>2008</v>
      </c>
      <c r="E25" s="394" t="s">
        <v>12</v>
      </c>
      <c r="F25" s="396" t="s">
        <v>13</v>
      </c>
      <c r="G25" s="325">
        <v>0.45</v>
      </c>
      <c r="H25" s="105">
        <v>4.8</v>
      </c>
      <c r="I25" s="326">
        <v>0</v>
      </c>
      <c r="J25" s="327">
        <v>5.25</v>
      </c>
    </row>
    <row r="26" spans="1:10" ht="15.75" thickBot="1">
      <c r="A26" s="163">
        <v>14</v>
      </c>
      <c r="B26" s="164">
        <f>'Z3'!A23</f>
        <v>0</v>
      </c>
      <c r="C26" s="165">
        <f>'Z3'!B23</f>
        <v>0</v>
      </c>
      <c r="D26" s="166">
        <f>'Z3'!C23</f>
        <v>0</v>
      </c>
      <c r="E26" s="167">
        <f>'Z3'!D23</f>
        <v>0</v>
      </c>
      <c r="F26" s="168">
        <f>'Z3'!E23</f>
        <v>0</v>
      </c>
      <c r="G26" s="169">
        <f>'Z3'!X23</f>
        <v>0</v>
      </c>
      <c r="H26" s="113">
        <f>'Z3'!Y23</f>
        <v>0</v>
      </c>
      <c r="I26" s="170">
        <f>'Z3'!Z23</f>
        <v>0</v>
      </c>
      <c r="J26" s="171">
        <f>'Z3'!AA23</f>
        <v>0</v>
      </c>
    </row>
    <row r="27" ht="15.75" thickTop="1"/>
  </sheetData>
  <sheetProtection/>
  <mergeCells count="5">
    <mergeCell ref="G9:I9"/>
    <mergeCell ref="A1:H1"/>
    <mergeCell ref="A3:H3"/>
    <mergeCell ref="A5:H5"/>
    <mergeCell ref="A7:H7"/>
  </mergeCells>
  <printOptions horizontalCentered="1" vertic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Zeros="0" zoomScalePageLayoutView="0" workbookViewId="0" topLeftCell="A1">
      <selection activeCell="M13" sqref="M13"/>
    </sheetView>
  </sheetViews>
  <sheetFormatPr defaultColWidth="9.00390625" defaultRowHeight="12.75"/>
  <cols>
    <col min="1" max="1" width="9.75390625" style="119" customWidth="1"/>
    <col min="2" max="2" width="5.875" style="119" bestFit="1" customWidth="1"/>
    <col min="3" max="3" width="19.25390625" style="119" bestFit="1" customWidth="1"/>
    <col min="4" max="4" width="6.75390625" style="118" customWidth="1"/>
    <col min="5" max="5" width="28.00390625" style="119" customWidth="1"/>
    <col min="6" max="6" width="5.00390625" style="118" customWidth="1"/>
    <col min="7" max="7" width="6.25390625" style="119" bestFit="1" customWidth="1"/>
    <col min="8" max="8" width="9.375" style="119" bestFit="1" customWidth="1"/>
    <col min="9" max="9" width="7.125" style="119" bestFit="1" customWidth="1"/>
    <col min="10" max="10" width="8.875" style="119" bestFit="1" customWidth="1"/>
    <col min="11" max="16384" width="9.125" style="119" customWidth="1"/>
  </cols>
  <sheetData>
    <row r="1" spans="1:10" ht="24.75">
      <c r="A1" s="478" t="s">
        <v>260</v>
      </c>
      <c r="B1" s="478"/>
      <c r="C1" s="478"/>
      <c r="D1" s="478"/>
      <c r="E1" s="478"/>
      <c r="F1" s="478"/>
      <c r="G1" s="478"/>
      <c r="H1" s="478"/>
      <c r="I1" s="62"/>
      <c r="J1" s="62"/>
    </row>
    <row r="2" spans="1:10" ht="15">
      <c r="A2" s="63"/>
      <c r="B2" s="64"/>
      <c r="D2" s="63"/>
      <c r="E2" s="64"/>
      <c r="F2" s="64"/>
      <c r="G2" s="63"/>
      <c r="H2" s="63"/>
      <c r="I2" s="63"/>
      <c r="J2" s="63"/>
    </row>
    <row r="3" spans="1:10" ht="40.5">
      <c r="A3" s="479" t="str">
        <f>Název</f>
        <v>Roztančené náčiní</v>
      </c>
      <c r="B3" s="479"/>
      <c r="C3" s="479"/>
      <c r="D3" s="479"/>
      <c r="E3" s="479"/>
      <c r="F3" s="479"/>
      <c r="G3" s="479"/>
      <c r="H3" s="479"/>
      <c r="I3" s="65"/>
      <c r="J3" s="65"/>
    </row>
    <row r="4" spans="1:10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</row>
    <row r="5" spans="1:10" ht="19.5">
      <c r="A5" s="480" t="str">
        <f>Datum</f>
        <v>14.listopadu 2015</v>
      </c>
      <c r="B5" s="480"/>
      <c r="C5" s="480"/>
      <c r="D5" s="480"/>
      <c r="E5" s="480"/>
      <c r="F5" s="480"/>
      <c r="G5" s="480"/>
      <c r="H5" s="480"/>
      <c r="I5" s="69"/>
      <c r="J5" s="69"/>
    </row>
    <row r="6" spans="1:10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19.5">
      <c r="A7" s="480" t="str">
        <f>Místo</f>
        <v>Milevsko</v>
      </c>
      <c r="B7" s="480"/>
      <c r="C7" s="480"/>
      <c r="D7" s="480"/>
      <c r="E7" s="480"/>
      <c r="F7" s="480"/>
      <c r="G7" s="480"/>
      <c r="H7" s="480"/>
      <c r="I7" s="69"/>
      <c r="J7" s="69"/>
    </row>
    <row r="8" ht="20.25" thickBot="1">
      <c r="A8" s="70" t="str">
        <f>_kat4</f>
        <v>4. kategorie: roč. 2007 - sestava bez náčiní</v>
      </c>
    </row>
    <row r="9" spans="1:10" ht="17.25" thickTop="1">
      <c r="A9" s="120"/>
      <c r="B9" s="121"/>
      <c r="C9" s="122"/>
      <c r="D9" s="123"/>
      <c r="E9" s="124"/>
      <c r="F9" s="125"/>
      <c r="G9" s="476" t="str">
        <f>Kat1S1</f>
        <v>sestava bez náčiní</v>
      </c>
      <c r="H9" s="477"/>
      <c r="I9" s="477"/>
      <c r="J9" s="78"/>
    </row>
    <row r="10" spans="1:10" ht="16.5">
      <c r="A10" s="126" t="s">
        <v>261</v>
      </c>
      <c r="B10" s="127" t="s">
        <v>262</v>
      </c>
      <c r="C10" s="128" t="s">
        <v>263</v>
      </c>
      <c r="D10" s="129" t="s">
        <v>3</v>
      </c>
      <c r="E10" s="130" t="s">
        <v>4</v>
      </c>
      <c r="F10" s="126" t="s">
        <v>5</v>
      </c>
      <c r="G10" s="85" t="s">
        <v>264</v>
      </c>
      <c r="H10" s="85" t="s">
        <v>265</v>
      </c>
      <c r="I10" s="86" t="s">
        <v>228</v>
      </c>
      <c r="J10" s="79" t="s">
        <v>266</v>
      </c>
    </row>
    <row r="11" spans="1:10" ht="15.75" customHeight="1" thickBot="1">
      <c r="A11" s="134"/>
      <c r="B11" s="135"/>
      <c r="C11" s="136"/>
      <c r="D11" s="137"/>
      <c r="E11" s="138"/>
      <c r="F11" s="139"/>
      <c r="G11" s="93" t="s">
        <v>227</v>
      </c>
      <c r="H11" s="93" t="s">
        <v>193</v>
      </c>
      <c r="I11" s="94"/>
      <c r="J11" s="87"/>
    </row>
    <row r="12" spans="1:10" ht="16.5" hidden="1" thickBot="1" thickTop="1">
      <c r="A12" s="125">
        <v>1</v>
      </c>
      <c r="B12" s="121">
        <v>17</v>
      </c>
      <c r="C12" s="143"/>
      <c r="D12" s="144"/>
      <c r="E12" s="145"/>
      <c r="F12" s="146" t="s">
        <v>13</v>
      </c>
      <c r="G12" s="147">
        <v>0</v>
      </c>
      <c r="H12" s="148" t="e">
        <v>#NUM!</v>
      </c>
      <c r="I12" s="148">
        <v>0</v>
      </c>
      <c r="J12" s="149" t="e">
        <v>#NUM!</v>
      </c>
    </row>
    <row r="13" spans="1:10" s="154" customFormat="1" ht="17.25" thickTop="1">
      <c r="A13" s="397">
        <v>1</v>
      </c>
      <c r="B13" s="398">
        <v>6</v>
      </c>
      <c r="C13" s="415" t="s">
        <v>106</v>
      </c>
      <c r="D13" s="150">
        <v>2007</v>
      </c>
      <c r="E13" s="151" t="s">
        <v>12</v>
      </c>
      <c r="F13" s="416" t="s">
        <v>13</v>
      </c>
      <c r="G13" s="403">
        <v>2.55</v>
      </c>
      <c r="H13" s="101">
        <v>6.75</v>
      </c>
      <c r="I13" s="152">
        <v>0</v>
      </c>
      <c r="J13" s="153">
        <v>9.3</v>
      </c>
    </row>
    <row r="14" spans="1:10" s="154" customFormat="1" ht="16.5">
      <c r="A14" s="404">
        <v>2</v>
      </c>
      <c r="B14" s="405">
        <v>13</v>
      </c>
      <c r="C14" s="417" t="s">
        <v>126</v>
      </c>
      <c r="D14" s="418">
        <v>2007</v>
      </c>
      <c r="E14" s="419" t="s">
        <v>12</v>
      </c>
      <c r="F14" s="420" t="s">
        <v>13</v>
      </c>
      <c r="G14" s="410">
        <v>2.5</v>
      </c>
      <c r="H14" s="411">
        <v>6.6</v>
      </c>
      <c r="I14" s="412">
        <v>0</v>
      </c>
      <c r="J14" s="413">
        <v>9.1</v>
      </c>
    </row>
    <row r="15" spans="1:10" s="154" customFormat="1" ht="16.5">
      <c r="A15" s="404">
        <v>3</v>
      </c>
      <c r="B15" s="405">
        <v>3</v>
      </c>
      <c r="C15" s="417" t="s">
        <v>98</v>
      </c>
      <c r="D15" s="418">
        <v>2007</v>
      </c>
      <c r="E15" s="419" t="s">
        <v>21</v>
      </c>
      <c r="F15" s="420" t="s">
        <v>22</v>
      </c>
      <c r="G15" s="410">
        <v>1.8</v>
      </c>
      <c r="H15" s="411">
        <v>5.95</v>
      </c>
      <c r="I15" s="412">
        <v>0</v>
      </c>
      <c r="J15" s="413">
        <v>7.75</v>
      </c>
    </row>
    <row r="16" spans="1:10" ht="15">
      <c r="A16" s="155">
        <v>4</v>
      </c>
      <c r="B16" s="131">
        <v>10</v>
      </c>
      <c r="C16" s="156" t="s">
        <v>118</v>
      </c>
      <c r="D16" s="132">
        <v>2007</v>
      </c>
      <c r="E16" s="157" t="s">
        <v>21</v>
      </c>
      <c r="F16" s="158" t="s">
        <v>22</v>
      </c>
      <c r="G16" s="159">
        <v>1.45</v>
      </c>
      <c r="H16" s="161">
        <v>5.55</v>
      </c>
      <c r="I16" s="160">
        <v>0</v>
      </c>
      <c r="J16" s="162">
        <v>7</v>
      </c>
    </row>
    <row r="17" spans="1:10" ht="15">
      <c r="A17" s="321">
        <v>5</v>
      </c>
      <c r="B17" s="140">
        <v>4</v>
      </c>
      <c r="C17" s="322" t="s">
        <v>101</v>
      </c>
      <c r="D17" s="141">
        <v>2007</v>
      </c>
      <c r="E17" s="323" t="s">
        <v>42</v>
      </c>
      <c r="F17" s="324" t="s">
        <v>13</v>
      </c>
      <c r="G17" s="325">
        <v>1.1</v>
      </c>
      <c r="H17" s="105">
        <v>5.85</v>
      </c>
      <c r="I17" s="326">
        <v>0</v>
      </c>
      <c r="J17" s="327">
        <v>6.949999999999999</v>
      </c>
    </row>
    <row r="18" spans="1:10" ht="15">
      <c r="A18" s="155">
        <v>6</v>
      </c>
      <c r="B18" s="140">
        <v>9</v>
      </c>
      <c r="C18" s="322" t="s">
        <v>115</v>
      </c>
      <c r="D18" s="141">
        <v>2007</v>
      </c>
      <c r="E18" s="323" t="s">
        <v>17</v>
      </c>
      <c r="F18" s="324" t="s">
        <v>13</v>
      </c>
      <c r="G18" s="325">
        <v>1.4</v>
      </c>
      <c r="H18" s="105">
        <v>5.3</v>
      </c>
      <c r="I18" s="326">
        <v>0</v>
      </c>
      <c r="J18" s="327">
        <v>6.699999999999999</v>
      </c>
    </row>
    <row r="19" spans="1:10" ht="15">
      <c r="A19" s="321">
        <v>7</v>
      </c>
      <c r="B19" s="140">
        <v>8</v>
      </c>
      <c r="C19" s="322" t="s">
        <v>112</v>
      </c>
      <c r="D19" s="141">
        <v>2007</v>
      </c>
      <c r="E19" s="323" t="s">
        <v>92</v>
      </c>
      <c r="F19" s="324" t="s">
        <v>13</v>
      </c>
      <c r="G19" s="325">
        <v>0.85</v>
      </c>
      <c r="H19" s="105">
        <v>5.25</v>
      </c>
      <c r="I19" s="326">
        <v>0</v>
      </c>
      <c r="J19" s="327">
        <v>6.1</v>
      </c>
    </row>
    <row r="20" spans="1:10" ht="15" customHeight="1">
      <c r="A20" s="155">
        <v>8</v>
      </c>
      <c r="B20" s="140">
        <v>1</v>
      </c>
      <c r="C20" s="322" t="s">
        <v>91</v>
      </c>
      <c r="D20" s="141">
        <v>2007</v>
      </c>
      <c r="E20" s="323" t="s">
        <v>92</v>
      </c>
      <c r="F20" s="324" t="s">
        <v>13</v>
      </c>
      <c r="G20" s="325">
        <v>1.15</v>
      </c>
      <c r="H20" s="105">
        <v>4.85</v>
      </c>
      <c r="I20" s="326">
        <v>0</v>
      </c>
      <c r="J20" s="327">
        <v>6</v>
      </c>
    </row>
    <row r="21" spans="1:10" ht="15">
      <c r="A21" s="321">
        <v>9</v>
      </c>
      <c r="B21" s="140">
        <v>7</v>
      </c>
      <c r="C21" s="322" t="s">
        <v>109</v>
      </c>
      <c r="D21" s="141">
        <v>2007</v>
      </c>
      <c r="E21" s="323" t="s">
        <v>42</v>
      </c>
      <c r="F21" s="324" t="s">
        <v>13</v>
      </c>
      <c r="G21" s="325">
        <v>0.8</v>
      </c>
      <c r="H21" s="105">
        <v>5.1</v>
      </c>
      <c r="I21" s="326">
        <v>0</v>
      </c>
      <c r="J21" s="327">
        <v>5.8999999999999995</v>
      </c>
    </row>
    <row r="22" spans="1:10" ht="15">
      <c r="A22" s="321">
        <v>10</v>
      </c>
      <c r="B22" s="140">
        <v>5</v>
      </c>
      <c r="C22" s="322" t="s">
        <v>103</v>
      </c>
      <c r="D22" s="141">
        <v>2007</v>
      </c>
      <c r="E22" s="323" t="s">
        <v>92</v>
      </c>
      <c r="F22" s="324" t="s">
        <v>13</v>
      </c>
      <c r="G22" s="325">
        <v>1</v>
      </c>
      <c r="H22" s="105">
        <v>4.9</v>
      </c>
      <c r="I22" s="326">
        <v>0</v>
      </c>
      <c r="J22" s="327">
        <v>5.9</v>
      </c>
    </row>
    <row r="23" spans="1:10" ht="15" customHeight="1">
      <c r="A23" s="155">
        <v>11</v>
      </c>
      <c r="B23" s="140">
        <v>12</v>
      </c>
      <c r="C23" s="322" t="s">
        <v>124</v>
      </c>
      <c r="D23" s="141">
        <v>2007</v>
      </c>
      <c r="E23" s="323" t="s">
        <v>92</v>
      </c>
      <c r="F23" s="324" t="s">
        <v>13</v>
      </c>
      <c r="G23" s="325">
        <v>0.8</v>
      </c>
      <c r="H23" s="105">
        <v>5</v>
      </c>
      <c r="I23" s="326">
        <v>0</v>
      </c>
      <c r="J23" s="327">
        <v>5.8</v>
      </c>
    </row>
    <row r="24" spans="1:10" ht="15" customHeight="1">
      <c r="A24" s="321">
        <v>12</v>
      </c>
      <c r="B24" s="140">
        <v>11</v>
      </c>
      <c r="C24" s="322" t="s">
        <v>121</v>
      </c>
      <c r="D24" s="141">
        <v>2007</v>
      </c>
      <c r="E24" s="323" t="s">
        <v>42</v>
      </c>
      <c r="F24" s="324" t="s">
        <v>13</v>
      </c>
      <c r="G24" s="325">
        <v>0.65</v>
      </c>
      <c r="H24" s="105">
        <v>4.8</v>
      </c>
      <c r="I24" s="326">
        <v>0</v>
      </c>
      <c r="J24" s="327">
        <v>5.45</v>
      </c>
    </row>
    <row r="25" spans="1:10" ht="15.75" customHeight="1" thickBot="1">
      <c r="A25" s="163">
        <v>13</v>
      </c>
      <c r="B25" s="164">
        <v>2</v>
      </c>
      <c r="C25" s="165" t="s">
        <v>95</v>
      </c>
      <c r="D25" s="166">
        <v>2007</v>
      </c>
      <c r="E25" s="167" t="s">
        <v>26</v>
      </c>
      <c r="F25" s="168" t="s">
        <v>27</v>
      </c>
      <c r="G25" s="169">
        <v>0.6</v>
      </c>
      <c r="H25" s="113">
        <v>4.75</v>
      </c>
      <c r="I25" s="170">
        <v>0</v>
      </c>
      <c r="J25" s="171">
        <v>5.35</v>
      </c>
    </row>
    <row r="26" ht="15.75" thickTop="1"/>
  </sheetData>
  <sheetProtection/>
  <mergeCells count="5">
    <mergeCell ref="G9:I9"/>
    <mergeCell ref="A1:H1"/>
    <mergeCell ref="A3:H3"/>
    <mergeCell ref="A5:H5"/>
    <mergeCell ref="A7:H7"/>
  </mergeCells>
  <printOptions horizontalCentered="1" vertic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zoomScalePageLayoutView="0" workbookViewId="0" topLeftCell="A7">
      <selection activeCell="N19" sqref="N19"/>
    </sheetView>
  </sheetViews>
  <sheetFormatPr defaultColWidth="9.00390625" defaultRowHeight="12.75"/>
  <cols>
    <col min="1" max="1" width="9.75390625" style="119" customWidth="1"/>
    <col min="2" max="2" width="5.875" style="119" bestFit="1" customWidth="1"/>
    <col min="3" max="3" width="19.25390625" style="119" bestFit="1" customWidth="1"/>
    <col min="4" max="4" width="6.75390625" style="118" customWidth="1"/>
    <col min="5" max="5" width="28.00390625" style="119" customWidth="1"/>
    <col min="6" max="6" width="5.00390625" style="118" customWidth="1"/>
    <col min="7" max="7" width="6.25390625" style="119" bestFit="1" customWidth="1"/>
    <col min="8" max="8" width="9.375" style="119" bestFit="1" customWidth="1"/>
    <col min="9" max="9" width="7.125" style="119" bestFit="1" customWidth="1"/>
    <col min="10" max="10" width="8.875" style="119" bestFit="1" customWidth="1"/>
    <col min="11" max="16384" width="9.125" style="119" customWidth="1"/>
  </cols>
  <sheetData>
    <row r="1" spans="1:10" ht="24.75">
      <c r="A1" s="478" t="s">
        <v>260</v>
      </c>
      <c r="B1" s="478"/>
      <c r="C1" s="478"/>
      <c r="D1" s="478"/>
      <c r="E1" s="478"/>
      <c r="F1" s="478"/>
      <c r="G1" s="478"/>
      <c r="H1" s="478"/>
      <c r="I1" s="62"/>
      <c r="J1" s="62"/>
    </row>
    <row r="2" spans="1:10" ht="15">
      <c r="A2" s="63"/>
      <c r="B2" s="64"/>
      <c r="D2" s="63"/>
      <c r="E2" s="64"/>
      <c r="F2" s="64"/>
      <c r="G2" s="63"/>
      <c r="H2" s="63"/>
      <c r="I2" s="63"/>
      <c r="J2" s="63"/>
    </row>
    <row r="3" spans="1:10" ht="40.5">
      <c r="A3" s="479" t="str">
        <f>Název</f>
        <v>Roztančené náčiní</v>
      </c>
      <c r="B3" s="479"/>
      <c r="C3" s="479"/>
      <c r="D3" s="479"/>
      <c r="E3" s="479"/>
      <c r="F3" s="479"/>
      <c r="G3" s="479"/>
      <c r="H3" s="479"/>
      <c r="I3" s="65"/>
      <c r="J3" s="65"/>
    </row>
    <row r="4" spans="1:10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</row>
    <row r="5" spans="1:10" ht="19.5">
      <c r="A5" s="480" t="str">
        <f>Datum</f>
        <v>14.listopadu 2015</v>
      </c>
      <c r="B5" s="480"/>
      <c r="C5" s="480"/>
      <c r="D5" s="480"/>
      <c r="E5" s="480"/>
      <c r="F5" s="480"/>
      <c r="G5" s="480"/>
      <c r="H5" s="480"/>
      <c r="I5" s="69"/>
      <c r="J5" s="69"/>
    </row>
    <row r="6" spans="1:10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19.5">
      <c r="A7" s="480" t="str">
        <f>Místo</f>
        <v>Milevsko</v>
      </c>
      <c r="B7" s="480"/>
      <c r="C7" s="480"/>
      <c r="D7" s="480"/>
      <c r="E7" s="480"/>
      <c r="F7" s="480"/>
      <c r="G7" s="480"/>
      <c r="H7" s="480"/>
      <c r="I7" s="69"/>
      <c r="J7" s="69"/>
    </row>
    <row r="8" ht="20.25" thickBot="1">
      <c r="A8" s="70" t="str">
        <f>_kat5</f>
        <v>5. kategorie: roč. 2006 - sestava bez náčiní</v>
      </c>
    </row>
    <row r="9" spans="1:10" ht="17.25" thickTop="1">
      <c r="A9" s="120"/>
      <c r="B9" s="121"/>
      <c r="C9" s="122"/>
      <c r="D9" s="123"/>
      <c r="E9" s="124"/>
      <c r="F9" s="125"/>
      <c r="G9" s="476" t="str">
        <f>Kat1S1</f>
        <v>sestava bez náčiní</v>
      </c>
      <c r="H9" s="477"/>
      <c r="I9" s="477"/>
      <c r="J9" s="78"/>
    </row>
    <row r="10" spans="1:10" ht="16.5">
      <c r="A10" s="126" t="s">
        <v>261</v>
      </c>
      <c r="B10" s="127" t="s">
        <v>262</v>
      </c>
      <c r="C10" s="128" t="s">
        <v>263</v>
      </c>
      <c r="D10" s="129" t="s">
        <v>3</v>
      </c>
      <c r="E10" s="130" t="s">
        <v>4</v>
      </c>
      <c r="F10" s="126" t="s">
        <v>5</v>
      </c>
      <c r="G10" s="85" t="s">
        <v>264</v>
      </c>
      <c r="H10" s="85" t="s">
        <v>265</v>
      </c>
      <c r="I10" s="86" t="s">
        <v>228</v>
      </c>
      <c r="J10" s="79" t="s">
        <v>266</v>
      </c>
    </row>
    <row r="11" spans="1:10" ht="15.75" customHeight="1" thickBot="1">
      <c r="A11" s="134"/>
      <c r="B11" s="135"/>
      <c r="C11" s="136"/>
      <c r="D11" s="137"/>
      <c r="E11" s="138"/>
      <c r="F11" s="139"/>
      <c r="G11" s="93" t="s">
        <v>227</v>
      </c>
      <c r="H11" s="93" t="s">
        <v>193</v>
      </c>
      <c r="I11" s="94"/>
      <c r="J11" s="87"/>
    </row>
    <row r="12" spans="1:10" ht="16.5" hidden="1" thickBot="1" thickTop="1">
      <c r="A12" s="125">
        <v>1</v>
      </c>
      <c r="B12" s="121">
        <v>17</v>
      </c>
      <c r="C12" s="143"/>
      <c r="D12" s="144"/>
      <c r="E12" s="145"/>
      <c r="F12" s="146" t="s">
        <v>13</v>
      </c>
      <c r="G12" s="147">
        <v>0</v>
      </c>
      <c r="H12" s="148" t="e">
        <v>#NUM!</v>
      </c>
      <c r="I12" s="148">
        <v>0</v>
      </c>
      <c r="J12" s="149" t="e">
        <v>#NUM!</v>
      </c>
    </row>
    <row r="13" spans="1:10" s="154" customFormat="1" ht="17.25" thickTop="1">
      <c r="A13" s="397">
        <v>1</v>
      </c>
      <c r="B13" s="398">
        <v>3</v>
      </c>
      <c r="C13" s="399" t="s">
        <v>134</v>
      </c>
      <c r="D13" s="400">
        <v>2006</v>
      </c>
      <c r="E13" s="401" t="s">
        <v>135</v>
      </c>
      <c r="F13" s="402" t="s">
        <v>13</v>
      </c>
      <c r="G13" s="403">
        <v>2.45</v>
      </c>
      <c r="H13" s="101">
        <v>6.75</v>
      </c>
      <c r="I13" s="152">
        <v>0</v>
      </c>
      <c r="J13" s="153">
        <v>9.2</v>
      </c>
    </row>
    <row r="14" spans="1:10" s="154" customFormat="1" ht="16.5">
      <c r="A14" s="404">
        <v>2</v>
      </c>
      <c r="B14" s="405">
        <v>7</v>
      </c>
      <c r="C14" s="406" t="s">
        <v>145</v>
      </c>
      <c r="D14" s="407">
        <v>2006</v>
      </c>
      <c r="E14" s="408" t="s">
        <v>135</v>
      </c>
      <c r="F14" s="409" t="s">
        <v>13</v>
      </c>
      <c r="G14" s="410">
        <v>2.45</v>
      </c>
      <c r="H14" s="411">
        <v>6.25</v>
      </c>
      <c r="I14" s="412">
        <v>0</v>
      </c>
      <c r="J14" s="413">
        <v>8.7</v>
      </c>
    </row>
    <row r="15" spans="1:10" s="154" customFormat="1" ht="16.5">
      <c r="A15" s="404">
        <v>3</v>
      </c>
      <c r="B15" s="405">
        <v>8</v>
      </c>
      <c r="C15" s="406" t="s">
        <v>148</v>
      </c>
      <c r="D15" s="407">
        <v>2006</v>
      </c>
      <c r="E15" s="408" t="s">
        <v>12</v>
      </c>
      <c r="F15" s="409" t="s">
        <v>13</v>
      </c>
      <c r="G15" s="410">
        <v>1.95</v>
      </c>
      <c r="H15" s="411">
        <v>6.15</v>
      </c>
      <c r="I15" s="412">
        <v>0</v>
      </c>
      <c r="J15" s="413">
        <v>8.1</v>
      </c>
    </row>
    <row r="16" spans="1:10" ht="15">
      <c r="A16" s="155">
        <v>4</v>
      </c>
      <c r="B16" s="131">
        <v>10</v>
      </c>
      <c r="C16" s="366" t="s">
        <v>152</v>
      </c>
      <c r="D16" s="367">
        <v>2006</v>
      </c>
      <c r="E16" s="368" t="s">
        <v>26</v>
      </c>
      <c r="F16" s="369" t="s">
        <v>27</v>
      </c>
      <c r="G16" s="159">
        <v>1.8</v>
      </c>
      <c r="H16" s="161">
        <v>6.15</v>
      </c>
      <c r="I16" s="160">
        <v>0</v>
      </c>
      <c r="J16" s="162">
        <v>7.95</v>
      </c>
    </row>
    <row r="17" spans="1:10" ht="15">
      <c r="A17" s="321">
        <v>5</v>
      </c>
      <c r="B17" s="140">
        <v>6</v>
      </c>
      <c r="C17" s="322" t="s">
        <v>142</v>
      </c>
      <c r="D17" s="141">
        <v>2006</v>
      </c>
      <c r="E17" s="323" t="s">
        <v>26</v>
      </c>
      <c r="F17" s="324" t="s">
        <v>27</v>
      </c>
      <c r="G17" s="325">
        <v>1.95</v>
      </c>
      <c r="H17" s="105">
        <v>5.95</v>
      </c>
      <c r="I17" s="326">
        <v>0</v>
      </c>
      <c r="J17" s="327">
        <v>7.9</v>
      </c>
    </row>
    <row r="18" spans="1:10" ht="15">
      <c r="A18" s="155">
        <v>6</v>
      </c>
      <c r="B18" s="140">
        <v>4</v>
      </c>
      <c r="C18" s="322" t="s">
        <v>137</v>
      </c>
      <c r="D18" s="141">
        <v>2006</v>
      </c>
      <c r="E18" s="323" t="s">
        <v>26</v>
      </c>
      <c r="F18" s="324" t="s">
        <v>27</v>
      </c>
      <c r="G18" s="325">
        <v>1.85</v>
      </c>
      <c r="H18" s="105">
        <v>5.55</v>
      </c>
      <c r="I18" s="326">
        <v>0</v>
      </c>
      <c r="J18" s="327">
        <v>7.4</v>
      </c>
    </row>
    <row r="19" spans="1:10" ht="15">
      <c r="A19" s="321">
        <v>7</v>
      </c>
      <c r="B19" s="140">
        <v>1</v>
      </c>
      <c r="C19" s="322" t="s">
        <v>128</v>
      </c>
      <c r="D19" s="141">
        <v>2006</v>
      </c>
      <c r="E19" s="323" t="s">
        <v>26</v>
      </c>
      <c r="F19" s="324" t="s">
        <v>27</v>
      </c>
      <c r="G19" s="325">
        <v>1.45</v>
      </c>
      <c r="H19" s="105">
        <v>5.4</v>
      </c>
      <c r="I19" s="326">
        <v>0</v>
      </c>
      <c r="J19" s="327">
        <v>6.8500000000000005</v>
      </c>
    </row>
    <row r="20" spans="1:10" ht="15">
      <c r="A20" s="155">
        <v>8</v>
      </c>
      <c r="B20" s="140">
        <v>9</v>
      </c>
      <c r="C20" s="322" t="s">
        <v>151</v>
      </c>
      <c r="D20" s="141">
        <v>2006</v>
      </c>
      <c r="E20" s="323" t="s">
        <v>92</v>
      </c>
      <c r="F20" s="324" t="s">
        <v>13</v>
      </c>
      <c r="G20" s="325">
        <v>1.15</v>
      </c>
      <c r="H20" s="105">
        <v>5.6</v>
      </c>
      <c r="I20" s="326">
        <v>0</v>
      </c>
      <c r="J20" s="327">
        <v>6.75</v>
      </c>
    </row>
    <row r="21" spans="1:10" ht="15">
      <c r="A21" s="321">
        <v>9</v>
      </c>
      <c r="B21" s="140">
        <v>2</v>
      </c>
      <c r="C21" s="392" t="s">
        <v>131</v>
      </c>
      <c r="D21" s="393">
        <v>2006</v>
      </c>
      <c r="E21" s="394" t="s">
        <v>12</v>
      </c>
      <c r="F21" s="396" t="s">
        <v>13</v>
      </c>
      <c r="G21" s="325">
        <v>0.6</v>
      </c>
      <c r="H21" s="105">
        <v>5</v>
      </c>
      <c r="I21" s="326">
        <v>0</v>
      </c>
      <c r="J21" s="327">
        <v>5.6</v>
      </c>
    </row>
    <row r="22" spans="1:10" ht="15.75" thickBot="1">
      <c r="A22" s="163">
        <v>10</v>
      </c>
      <c r="B22" s="164">
        <v>5</v>
      </c>
      <c r="C22" s="391" t="s">
        <v>140</v>
      </c>
      <c r="D22" s="337">
        <v>2006</v>
      </c>
      <c r="E22" s="338" t="s">
        <v>42</v>
      </c>
      <c r="F22" s="395" t="s">
        <v>13</v>
      </c>
      <c r="G22" s="169">
        <v>0.7</v>
      </c>
      <c r="H22" s="113">
        <v>4.85</v>
      </c>
      <c r="I22" s="170">
        <v>0</v>
      </c>
      <c r="J22" s="171">
        <v>5.55</v>
      </c>
    </row>
    <row r="23" ht="15.75" thickTop="1"/>
  </sheetData>
  <sheetProtection/>
  <mergeCells count="5">
    <mergeCell ref="G9:I9"/>
    <mergeCell ref="A1:H1"/>
    <mergeCell ref="A3:H3"/>
    <mergeCell ref="A5:H5"/>
    <mergeCell ref="A7:H7"/>
  </mergeCells>
  <printOptions horizontalCentered="1" vertic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20">
      <selection activeCell="Q36" sqref="Q36"/>
    </sheetView>
  </sheetViews>
  <sheetFormatPr defaultColWidth="9.00390625" defaultRowHeight="12.75"/>
  <cols>
    <col min="1" max="1" width="9.75390625" style="119" customWidth="1"/>
    <col min="2" max="2" width="5.875" style="119" bestFit="1" customWidth="1"/>
    <col min="3" max="3" width="19.75390625" style="119" bestFit="1" customWidth="1"/>
    <col min="4" max="4" width="6.75390625" style="118" customWidth="1"/>
    <col min="5" max="5" width="27.125" style="119" bestFit="1" customWidth="1"/>
    <col min="6" max="6" width="5.00390625" style="118" hidden="1" customWidth="1"/>
    <col min="7" max="7" width="6.75390625" style="119" hidden="1" customWidth="1"/>
    <col min="8" max="9" width="9.375" style="119" bestFit="1" customWidth="1"/>
    <col min="10" max="10" width="8.875" style="119" bestFit="1" customWidth="1"/>
    <col min="11" max="11" width="8.875" style="119" customWidth="1"/>
    <col min="12" max="12" width="6.75390625" style="119" bestFit="1" customWidth="1"/>
    <col min="13" max="14" width="9.375" style="119" bestFit="1" customWidth="1"/>
    <col min="15" max="16" width="8.875" style="119" bestFit="1" customWidth="1"/>
    <col min="17" max="16384" width="9.125" style="119" customWidth="1"/>
  </cols>
  <sheetData>
    <row r="1" spans="1:12" ht="24.75">
      <c r="A1" s="478" t="s">
        <v>260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1" ht="15">
      <c r="A2" s="63"/>
      <c r="B2" s="64"/>
      <c r="D2" s="63"/>
      <c r="E2" s="64"/>
      <c r="F2" s="64"/>
      <c r="G2" s="63"/>
      <c r="H2" s="63"/>
      <c r="I2" s="63"/>
      <c r="J2" s="63"/>
      <c r="K2" s="71"/>
    </row>
    <row r="3" spans="1:12" ht="40.5">
      <c r="A3" s="479" t="str">
        <f>Název</f>
        <v>Roztančené náčiní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1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  <c r="K4" s="172"/>
    </row>
    <row r="5" spans="1:12" ht="19.5">
      <c r="A5" s="480" t="str">
        <f>Datum</f>
        <v>14.listopadu 2015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1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172"/>
    </row>
    <row r="7" spans="1:12" ht="19.5">
      <c r="A7" s="480" t="str">
        <f>Místo</f>
        <v>Milevsko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</row>
    <row r="8" spans="1:16" ht="19.5">
      <c r="A8" s="116"/>
      <c r="B8" s="117"/>
      <c r="C8" s="117"/>
      <c r="E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ht="20.25" thickBot="1">
      <c r="A9" s="70" t="str">
        <f>_kat6</f>
        <v>6. kategorie: Kadetky mladší</v>
      </c>
    </row>
    <row r="10" spans="1:17" ht="17.25" thickTop="1">
      <c r="A10" s="120"/>
      <c r="B10" s="121"/>
      <c r="C10" s="122"/>
      <c r="D10" s="123"/>
      <c r="E10" s="124"/>
      <c r="F10" s="125"/>
      <c r="G10" s="483" t="str">
        <f>Kat6S1</f>
        <v>sestava bez náčiní</v>
      </c>
      <c r="H10" s="484"/>
      <c r="I10" s="484"/>
      <c r="J10" s="484"/>
      <c r="K10" s="485"/>
      <c r="L10" s="483" t="str">
        <f>Kat6S2</f>
        <v>sestava s libovolným náčiním</v>
      </c>
      <c r="M10" s="484"/>
      <c r="N10" s="484"/>
      <c r="O10" s="484"/>
      <c r="P10" s="485"/>
      <c r="Q10" s="173"/>
    </row>
    <row r="11" spans="1:17" ht="16.5">
      <c r="A11" s="126" t="s">
        <v>261</v>
      </c>
      <c r="B11" s="127" t="s">
        <v>262</v>
      </c>
      <c r="C11" s="128" t="s">
        <v>263</v>
      </c>
      <c r="D11" s="129" t="s">
        <v>3</v>
      </c>
      <c r="E11" s="130" t="s">
        <v>4</v>
      </c>
      <c r="F11" s="126" t="s">
        <v>5</v>
      </c>
      <c r="G11" s="481" t="s">
        <v>233</v>
      </c>
      <c r="H11" s="85" t="s">
        <v>264</v>
      </c>
      <c r="I11" s="132" t="s">
        <v>265</v>
      </c>
      <c r="J11" s="132" t="s">
        <v>228</v>
      </c>
      <c r="K11" s="133" t="s">
        <v>266</v>
      </c>
      <c r="L11" s="481" t="s">
        <v>233</v>
      </c>
      <c r="M11" s="85" t="s">
        <v>264</v>
      </c>
      <c r="N11" s="132" t="s">
        <v>265</v>
      </c>
      <c r="O11" s="132" t="s">
        <v>228</v>
      </c>
      <c r="P11" s="133" t="s">
        <v>266</v>
      </c>
      <c r="Q11" s="174" t="s">
        <v>267</v>
      </c>
    </row>
    <row r="12" spans="1:17" ht="15.75" customHeight="1" thickBot="1">
      <c r="A12" s="134"/>
      <c r="B12" s="135"/>
      <c r="C12" s="136"/>
      <c r="D12" s="137"/>
      <c r="E12" s="138"/>
      <c r="F12" s="139"/>
      <c r="G12" s="482"/>
      <c r="H12" s="93" t="s">
        <v>227</v>
      </c>
      <c r="I12" s="141" t="s">
        <v>193</v>
      </c>
      <c r="J12" s="141"/>
      <c r="K12" s="142"/>
      <c r="L12" s="482"/>
      <c r="M12" s="93" t="s">
        <v>227</v>
      </c>
      <c r="N12" s="141" t="s">
        <v>193</v>
      </c>
      <c r="O12" s="141"/>
      <c r="P12" s="142"/>
      <c r="Q12" s="175"/>
    </row>
    <row r="13" spans="1:17" ht="16.5" customHeight="1" hidden="1">
      <c r="A13" s="125">
        <v>1</v>
      </c>
      <c r="B13" s="121">
        <v>17</v>
      </c>
      <c r="C13" s="143"/>
      <c r="D13" s="144"/>
      <c r="E13" s="145"/>
      <c r="F13" s="146" t="s">
        <v>13</v>
      </c>
      <c r="G13" s="176"/>
      <c r="H13" s="148">
        <v>0</v>
      </c>
      <c r="I13" s="148" t="e">
        <v>#NUM!</v>
      </c>
      <c r="J13" s="148">
        <v>0</v>
      </c>
      <c r="K13" s="149" t="e">
        <v>#NUM!</v>
      </c>
      <c r="L13" s="176"/>
      <c r="M13" s="148">
        <v>0</v>
      </c>
      <c r="N13" s="148" t="e">
        <v>#NUM!</v>
      </c>
      <c r="O13" s="148">
        <v>0</v>
      </c>
      <c r="P13" s="149" t="e">
        <v>#NUM!</v>
      </c>
      <c r="Q13" s="177" t="e">
        <v>#NUM!</v>
      </c>
    </row>
    <row r="14" spans="1:17" s="154" customFormat="1" ht="17.25" thickTop="1">
      <c r="A14" s="331">
        <v>1</v>
      </c>
      <c r="B14" s="331">
        <v>4</v>
      </c>
      <c r="C14" s="421" t="s">
        <v>163</v>
      </c>
      <c r="D14" s="150">
        <v>2003</v>
      </c>
      <c r="E14" s="151" t="s">
        <v>135</v>
      </c>
      <c r="F14" s="331" t="s">
        <v>13</v>
      </c>
      <c r="G14" s="178" t="s">
        <v>259</v>
      </c>
      <c r="H14" s="152">
        <v>2.15</v>
      </c>
      <c r="I14" s="101">
        <v>7.05</v>
      </c>
      <c r="J14" s="152">
        <v>0</v>
      </c>
      <c r="K14" s="153">
        <v>9.2</v>
      </c>
      <c r="L14" s="178" t="s">
        <v>268</v>
      </c>
      <c r="M14" s="152">
        <v>2.3</v>
      </c>
      <c r="N14" s="101">
        <v>6.5</v>
      </c>
      <c r="O14" s="152">
        <v>0</v>
      </c>
      <c r="P14" s="101">
        <v>8.8</v>
      </c>
      <c r="Q14" s="153">
        <v>18</v>
      </c>
    </row>
    <row r="15" spans="1:17" s="154" customFormat="1" ht="16.5">
      <c r="A15" s="422">
        <v>2</v>
      </c>
      <c r="B15" s="422">
        <v>5</v>
      </c>
      <c r="C15" s="423" t="s">
        <v>166</v>
      </c>
      <c r="D15" s="407">
        <v>2004</v>
      </c>
      <c r="E15" s="408" t="s">
        <v>17</v>
      </c>
      <c r="F15" s="422" t="s">
        <v>13</v>
      </c>
      <c r="G15" s="424" t="s">
        <v>259</v>
      </c>
      <c r="H15" s="412">
        <v>1.9</v>
      </c>
      <c r="I15" s="411">
        <v>6.3</v>
      </c>
      <c r="J15" s="412">
        <v>0</v>
      </c>
      <c r="K15" s="413">
        <v>8.2</v>
      </c>
      <c r="L15" s="424" t="s">
        <v>268</v>
      </c>
      <c r="M15" s="412">
        <v>2.45</v>
      </c>
      <c r="N15" s="411">
        <v>6.25</v>
      </c>
      <c r="O15" s="412">
        <v>0</v>
      </c>
      <c r="P15" s="411">
        <v>8.7</v>
      </c>
      <c r="Q15" s="413">
        <v>16.9</v>
      </c>
    </row>
    <row r="16" spans="1:17" s="154" customFormat="1" ht="16.5">
      <c r="A16" s="422">
        <v>3</v>
      </c>
      <c r="B16" s="422">
        <v>8</v>
      </c>
      <c r="C16" s="423" t="s">
        <v>174</v>
      </c>
      <c r="D16" s="407">
        <v>2005</v>
      </c>
      <c r="E16" s="408" t="s">
        <v>17</v>
      </c>
      <c r="F16" s="422" t="s">
        <v>13</v>
      </c>
      <c r="G16" s="424" t="s">
        <v>259</v>
      </c>
      <c r="H16" s="412">
        <v>2</v>
      </c>
      <c r="I16" s="411">
        <v>6.55</v>
      </c>
      <c r="J16" s="412">
        <v>0</v>
      </c>
      <c r="K16" s="413">
        <v>8.55</v>
      </c>
      <c r="L16" s="424" t="s">
        <v>268</v>
      </c>
      <c r="M16" s="412">
        <v>1.6</v>
      </c>
      <c r="N16" s="411">
        <v>6.15</v>
      </c>
      <c r="O16" s="412">
        <v>0</v>
      </c>
      <c r="P16" s="411">
        <v>7.75</v>
      </c>
      <c r="Q16" s="413">
        <v>16.3</v>
      </c>
    </row>
    <row r="17" spans="1:17" s="154" customFormat="1" ht="16.5">
      <c r="A17" s="333">
        <v>4</v>
      </c>
      <c r="B17" s="333">
        <v>7</v>
      </c>
      <c r="C17" s="334" t="s">
        <v>172</v>
      </c>
      <c r="D17" s="132">
        <v>2004</v>
      </c>
      <c r="E17" s="157" t="s">
        <v>12</v>
      </c>
      <c r="F17" s="333" t="s">
        <v>13</v>
      </c>
      <c r="G17" s="179" t="s">
        <v>259</v>
      </c>
      <c r="H17" s="160">
        <v>2.15</v>
      </c>
      <c r="I17" s="161">
        <v>6.65</v>
      </c>
      <c r="J17" s="160">
        <v>0</v>
      </c>
      <c r="K17" s="162">
        <v>8.8</v>
      </c>
      <c r="L17" s="179" t="s">
        <v>268</v>
      </c>
      <c r="M17" s="160">
        <v>2.2</v>
      </c>
      <c r="N17" s="161">
        <v>5.3</v>
      </c>
      <c r="O17" s="160">
        <v>0.3</v>
      </c>
      <c r="P17" s="161">
        <v>7.2</v>
      </c>
      <c r="Q17" s="162">
        <v>16</v>
      </c>
    </row>
    <row r="18" spans="1:17" s="154" customFormat="1" ht="16.5">
      <c r="A18" s="333">
        <v>5</v>
      </c>
      <c r="B18" s="333">
        <v>2</v>
      </c>
      <c r="C18" s="334" t="s">
        <v>158</v>
      </c>
      <c r="D18" s="132">
        <v>2004</v>
      </c>
      <c r="E18" s="157" t="s">
        <v>17</v>
      </c>
      <c r="F18" s="333" t="s">
        <v>13</v>
      </c>
      <c r="G18" s="179" t="s">
        <v>259</v>
      </c>
      <c r="H18" s="160">
        <v>1.55</v>
      </c>
      <c r="I18" s="161">
        <v>5.65</v>
      </c>
      <c r="J18" s="160">
        <v>0</v>
      </c>
      <c r="K18" s="162">
        <v>7.2</v>
      </c>
      <c r="L18" s="179" t="s">
        <v>268</v>
      </c>
      <c r="M18" s="160">
        <v>1.95</v>
      </c>
      <c r="N18" s="161">
        <v>5.6</v>
      </c>
      <c r="O18" s="160">
        <v>0</v>
      </c>
      <c r="P18" s="161">
        <v>7.55</v>
      </c>
      <c r="Q18" s="162">
        <v>14.75</v>
      </c>
    </row>
    <row r="19" spans="1:17" s="154" customFormat="1" ht="16.5">
      <c r="A19" s="333">
        <v>6</v>
      </c>
      <c r="B19" s="333">
        <v>6</v>
      </c>
      <c r="C19" s="334" t="s">
        <v>169</v>
      </c>
      <c r="D19" s="132">
        <v>2004</v>
      </c>
      <c r="E19" s="157" t="s">
        <v>92</v>
      </c>
      <c r="F19" s="333" t="s">
        <v>13</v>
      </c>
      <c r="G19" s="179" t="s">
        <v>259</v>
      </c>
      <c r="H19" s="160">
        <v>1.2</v>
      </c>
      <c r="I19" s="161">
        <v>6.25</v>
      </c>
      <c r="J19" s="160">
        <v>0</v>
      </c>
      <c r="K19" s="162">
        <v>7.45</v>
      </c>
      <c r="L19" s="179" t="s">
        <v>268</v>
      </c>
      <c r="M19" s="160">
        <v>1.1</v>
      </c>
      <c r="N19" s="161">
        <v>5.5</v>
      </c>
      <c r="O19" s="160">
        <v>0</v>
      </c>
      <c r="P19" s="161">
        <v>6.6</v>
      </c>
      <c r="Q19" s="162">
        <v>14.05</v>
      </c>
    </row>
    <row r="20" spans="1:17" s="154" customFormat="1" ht="16.5">
      <c r="A20" s="333">
        <v>7</v>
      </c>
      <c r="B20" s="333">
        <v>1</v>
      </c>
      <c r="C20" s="334" t="s">
        <v>155</v>
      </c>
      <c r="D20" s="132">
        <v>2005</v>
      </c>
      <c r="E20" s="157" t="s">
        <v>92</v>
      </c>
      <c r="F20" s="333" t="s">
        <v>13</v>
      </c>
      <c r="G20" s="179" t="s">
        <v>259</v>
      </c>
      <c r="H20" s="160">
        <v>1.45</v>
      </c>
      <c r="I20" s="161">
        <v>5.65</v>
      </c>
      <c r="J20" s="160">
        <v>0</v>
      </c>
      <c r="K20" s="162">
        <v>7.1000000000000005</v>
      </c>
      <c r="L20" s="179" t="s">
        <v>268</v>
      </c>
      <c r="M20" s="160">
        <v>1.2</v>
      </c>
      <c r="N20" s="161">
        <v>5.3</v>
      </c>
      <c r="O20" s="160">
        <v>0</v>
      </c>
      <c r="P20" s="161">
        <v>6.5</v>
      </c>
      <c r="Q20" s="162">
        <v>13.600000000000001</v>
      </c>
    </row>
    <row r="21" spans="1:17" s="154" customFormat="1" ht="16.5">
      <c r="A21" s="333">
        <v>8</v>
      </c>
      <c r="B21" s="333">
        <v>3</v>
      </c>
      <c r="C21" s="334" t="s">
        <v>161</v>
      </c>
      <c r="D21" s="132">
        <v>2005</v>
      </c>
      <c r="E21" s="157" t="s">
        <v>92</v>
      </c>
      <c r="F21" s="333" t="s">
        <v>13</v>
      </c>
      <c r="G21" s="179" t="s">
        <v>259</v>
      </c>
      <c r="H21" s="160">
        <v>1.3</v>
      </c>
      <c r="I21" s="161">
        <v>5.9</v>
      </c>
      <c r="J21" s="160">
        <v>0</v>
      </c>
      <c r="K21" s="162">
        <v>7.2</v>
      </c>
      <c r="L21" s="179" t="s">
        <v>268</v>
      </c>
      <c r="M21" s="160">
        <v>1.1</v>
      </c>
      <c r="N21" s="161">
        <v>5</v>
      </c>
      <c r="O21" s="160">
        <v>0</v>
      </c>
      <c r="P21" s="161">
        <v>6.1</v>
      </c>
      <c r="Q21" s="162">
        <v>13.3</v>
      </c>
    </row>
    <row r="22" spans="1:17" s="154" customFormat="1" ht="17.25" thickBot="1">
      <c r="A22" s="335">
        <v>9</v>
      </c>
      <c r="B22" s="335">
        <f>Seznam!B58</f>
        <v>0</v>
      </c>
      <c r="C22" s="336">
        <f>Seznam!C58</f>
        <v>0</v>
      </c>
      <c r="D22" s="337">
        <f>Seznam!D58</f>
        <v>0</v>
      </c>
      <c r="E22" s="338">
        <f>Seznam!E58</f>
        <v>0</v>
      </c>
      <c r="F22" s="335">
        <f>Seznam!F58</f>
        <v>0</v>
      </c>
      <c r="G22" s="180">
        <f>'Z6'!W18</f>
        <v>0</v>
      </c>
      <c r="H22" s="170">
        <f>'Z6'!X18</f>
        <v>0</v>
      </c>
      <c r="I22" s="113">
        <f>'Z6'!Y18</f>
        <v>0</v>
      </c>
      <c r="J22" s="170">
        <f>'Z6'!Z18</f>
        <v>0</v>
      </c>
      <c r="K22" s="171">
        <f>'Z6'!AA18</f>
        <v>0</v>
      </c>
      <c r="L22" s="180">
        <f>'Z6'!W31</f>
        <v>0</v>
      </c>
      <c r="M22" s="170">
        <f>'Z6'!X31</f>
        <v>0</v>
      </c>
      <c r="N22" s="113">
        <f>'Z6'!Y31</f>
        <v>0</v>
      </c>
      <c r="O22" s="170">
        <f>'Z6'!Z31</f>
        <v>0</v>
      </c>
      <c r="P22" s="113">
        <f>'Z6'!AA31</f>
        <v>0</v>
      </c>
      <c r="Q22" s="171">
        <f>'Z6'!AB31</f>
        <v>0</v>
      </c>
    </row>
    <row r="23" ht="15.75" thickTop="1"/>
    <row r="24" ht="20.25" thickBot="1">
      <c r="A24" s="70" t="str">
        <f>_kat7</f>
        <v>7. kategorie: Kadetky starší</v>
      </c>
    </row>
    <row r="25" spans="1:17" ht="17.25" thickTop="1">
      <c r="A25" s="120"/>
      <c r="B25" s="121"/>
      <c r="C25" s="122"/>
      <c r="D25" s="123"/>
      <c r="E25" s="124"/>
      <c r="F25" s="125"/>
      <c r="G25" s="483" t="str">
        <f>Kat7S1</f>
        <v>sestava bez náčiní</v>
      </c>
      <c r="H25" s="484"/>
      <c r="I25" s="484"/>
      <c r="J25" s="484"/>
      <c r="K25" s="485"/>
      <c r="L25" s="483" t="str">
        <f>Kat7S2</f>
        <v>sestava s libovolným náčiním</v>
      </c>
      <c r="M25" s="484"/>
      <c r="N25" s="484"/>
      <c r="O25" s="484"/>
      <c r="P25" s="485"/>
      <c r="Q25" s="173"/>
    </row>
    <row r="26" spans="1:17" ht="16.5">
      <c r="A26" s="126" t="s">
        <v>261</v>
      </c>
      <c r="B26" s="127" t="s">
        <v>262</v>
      </c>
      <c r="C26" s="128" t="s">
        <v>263</v>
      </c>
      <c r="D26" s="129" t="s">
        <v>3</v>
      </c>
      <c r="E26" s="130" t="s">
        <v>4</v>
      </c>
      <c r="F26" s="126" t="s">
        <v>5</v>
      </c>
      <c r="G26" s="481" t="s">
        <v>233</v>
      </c>
      <c r="H26" s="85" t="s">
        <v>264</v>
      </c>
      <c r="I26" s="132" t="s">
        <v>265</v>
      </c>
      <c r="J26" s="132" t="s">
        <v>228</v>
      </c>
      <c r="K26" s="133" t="s">
        <v>266</v>
      </c>
      <c r="L26" s="481" t="s">
        <v>233</v>
      </c>
      <c r="M26" s="85" t="s">
        <v>264</v>
      </c>
      <c r="N26" s="132" t="s">
        <v>265</v>
      </c>
      <c r="O26" s="132" t="s">
        <v>228</v>
      </c>
      <c r="P26" s="133" t="s">
        <v>266</v>
      </c>
      <c r="Q26" s="174" t="s">
        <v>267</v>
      </c>
    </row>
    <row r="27" spans="1:17" ht="15.75" customHeight="1" thickBot="1">
      <c r="A27" s="134"/>
      <c r="B27" s="135"/>
      <c r="C27" s="136"/>
      <c r="D27" s="137"/>
      <c r="E27" s="138"/>
      <c r="F27" s="139"/>
      <c r="G27" s="482"/>
      <c r="H27" s="93" t="s">
        <v>227</v>
      </c>
      <c r="I27" s="141" t="s">
        <v>193</v>
      </c>
      <c r="J27" s="141"/>
      <c r="K27" s="142"/>
      <c r="L27" s="482"/>
      <c r="M27" s="93" t="s">
        <v>227</v>
      </c>
      <c r="N27" s="141" t="s">
        <v>193</v>
      </c>
      <c r="O27" s="141"/>
      <c r="P27" s="142"/>
      <c r="Q27" s="175"/>
    </row>
    <row r="28" spans="1:17" ht="16.5" customHeight="1" hidden="1">
      <c r="A28" s="125">
        <v>1</v>
      </c>
      <c r="B28" s="121">
        <v>17</v>
      </c>
      <c r="C28" s="143"/>
      <c r="D28" s="144"/>
      <c r="E28" s="145"/>
      <c r="F28" s="146" t="s">
        <v>13</v>
      </c>
      <c r="G28" s="176"/>
      <c r="H28" s="148">
        <v>0</v>
      </c>
      <c r="I28" s="148" t="e">
        <v>#NUM!</v>
      </c>
      <c r="J28" s="148">
        <v>0</v>
      </c>
      <c r="K28" s="149" t="e">
        <v>#NUM!</v>
      </c>
      <c r="L28" s="176"/>
      <c r="M28" s="148">
        <v>0</v>
      </c>
      <c r="N28" s="148" t="e">
        <v>#NUM!</v>
      </c>
      <c r="O28" s="148">
        <v>0</v>
      </c>
      <c r="P28" s="149" t="e">
        <v>#NUM!</v>
      </c>
      <c r="Q28" s="177" t="e">
        <v>#NUM!</v>
      </c>
    </row>
    <row r="29" spans="1:17" s="154" customFormat="1" ht="17.25" thickTop="1">
      <c r="A29" s="331">
        <v>1</v>
      </c>
      <c r="B29" s="331">
        <v>8</v>
      </c>
      <c r="C29" s="421" t="s">
        <v>190</v>
      </c>
      <c r="D29" s="150">
        <v>2000</v>
      </c>
      <c r="E29" s="151" t="s">
        <v>17</v>
      </c>
      <c r="F29" s="331" t="s">
        <v>13</v>
      </c>
      <c r="G29" s="178">
        <v>0</v>
      </c>
      <c r="H29" s="152">
        <v>3.6</v>
      </c>
      <c r="I29" s="101">
        <v>7.25</v>
      </c>
      <c r="J29" s="152">
        <v>0</v>
      </c>
      <c r="K29" s="153">
        <v>10.85</v>
      </c>
      <c r="L29" s="178">
        <v>0</v>
      </c>
      <c r="M29" s="152">
        <v>3.2</v>
      </c>
      <c r="N29" s="101">
        <v>7.5</v>
      </c>
      <c r="O29" s="152">
        <v>0</v>
      </c>
      <c r="P29" s="101">
        <v>10.7</v>
      </c>
      <c r="Q29" s="153">
        <v>21.55</v>
      </c>
    </row>
    <row r="30" spans="1:17" s="154" customFormat="1" ht="16.5">
      <c r="A30" s="422">
        <v>2</v>
      </c>
      <c r="B30" s="422">
        <v>4</v>
      </c>
      <c r="C30" s="423" t="s">
        <v>182</v>
      </c>
      <c r="D30" s="407">
        <v>2000</v>
      </c>
      <c r="E30" s="408" t="s">
        <v>17</v>
      </c>
      <c r="F30" s="422" t="s">
        <v>13</v>
      </c>
      <c r="G30" s="424" t="s">
        <v>259</v>
      </c>
      <c r="H30" s="412">
        <v>2.6</v>
      </c>
      <c r="I30" s="411">
        <v>6.8</v>
      </c>
      <c r="J30" s="412">
        <v>0</v>
      </c>
      <c r="K30" s="413">
        <v>9.4</v>
      </c>
      <c r="L30" s="424" t="s">
        <v>268</v>
      </c>
      <c r="M30" s="412">
        <v>3.25</v>
      </c>
      <c r="N30" s="411">
        <v>6.95</v>
      </c>
      <c r="O30" s="412">
        <v>0</v>
      </c>
      <c r="P30" s="411">
        <v>10.2</v>
      </c>
      <c r="Q30" s="413">
        <v>19.6</v>
      </c>
    </row>
    <row r="31" spans="1:17" s="154" customFormat="1" ht="16.5">
      <c r="A31" s="422">
        <v>3</v>
      </c>
      <c r="B31" s="422">
        <v>5</v>
      </c>
      <c r="C31" s="423" t="s">
        <v>184</v>
      </c>
      <c r="D31" s="407">
        <v>2001</v>
      </c>
      <c r="E31" s="408" t="s">
        <v>17</v>
      </c>
      <c r="F31" s="422" t="s">
        <v>13</v>
      </c>
      <c r="G31" s="424" t="s">
        <v>259</v>
      </c>
      <c r="H31" s="412">
        <v>2.45</v>
      </c>
      <c r="I31" s="411">
        <v>6.5</v>
      </c>
      <c r="J31" s="412">
        <v>0</v>
      </c>
      <c r="K31" s="413">
        <v>8.95</v>
      </c>
      <c r="L31" s="424" t="s">
        <v>268</v>
      </c>
      <c r="M31" s="412">
        <v>2.9</v>
      </c>
      <c r="N31" s="411">
        <v>6.6</v>
      </c>
      <c r="O31" s="412">
        <v>0</v>
      </c>
      <c r="P31" s="411">
        <v>9.5</v>
      </c>
      <c r="Q31" s="413">
        <v>18.45</v>
      </c>
    </row>
    <row r="32" spans="1:17" s="154" customFormat="1" ht="16.5">
      <c r="A32" s="333">
        <v>4</v>
      </c>
      <c r="B32" s="333">
        <v>6</v>
      </c>
      <c r="C32" s="334" t="s">
        <v>186</v>
      </c>
      <c r="D32" s="132">
        <v>2001</v>
      </c>
      <c r="E32" s="157" t="s">
        <v>92</v>
      </c>
      <c r="F32" s="333" t="s">
        <v>13</v>
      </c>
      <c r="G32" s="179" t="s">
        <v>259</v>
      </c>
      <c r="H32" s="160">
        <v>2.05</v>
      </c>
      <c r="I32" s="161">
        <v>6.3</v>
      </c>
      <c r="J32" s="160">
        <v>0</v>
      </c>
      <c r="K32" s="162">
        <v>8.35</v>
      </c>
      <c r="L32" s="179" t="s">
        <v>268</v>
      </c>
      <c r="M32" s="160">
        <v>3</v>
      </c>
      <c r="N32" s="161">
        <v>6.95</v>
      </c>
      <c r="O32" s="160">
        <v>0</v>
      </c>
      <c r="P32" s="161">
        <v>9.95</v>
      </c>
      <c r="Q32" s="162">
        <v>18.299999999999997</v>
      </c>
    </row>
    <row r="33" spans="1:17" s="154" customFormat="1" ht="16.5">
      <c r="A33" s="333">
        <v>5</v>
      </c>
      <c r="B33" s="333">
        <v>7</v>
      </c>
      <c r="C33" s="334" t="s">
        <v>189</v>
      </c>
      <c r="D33" s="132">
        <v>2000</v>
      </c>
      <c r="E33" s="157" t="s">
        <v>17</v>
      </c>
      <c r="F33" s="333" t="s">
        <v>13</v>
      </c>
      <c r="G33" s="179" t="s">
        <v>259</v>
      </c>
      <c r="H33" s="160">
        <v>2.65</v>
      </c>
      <c r="I33" s="161">
        <v>6.3</v>
      </c>
      <c r="J33" s="160">
        <v>0</v>
      </c>
      <c r="K33" s="162">
        <v>8.95</v>
      </c>
      <c r="L33" s="179" t="s">
        <v>268</v>
      </c>
      <c r="M33" s="160">
        <v>2.95</v>
      </c>
      <c r="N33" s="161">
        <v>6.15</v>
      </c>
      <c r="O33" s="160">
        <v>0</v>
      </c>
      <c r="P33" s="161">
        <v>9.100000000000001</v>
      </c>
      <c r="Q33" s="162">
        <v>18.05</v>
      </c>
    </row>
    <row r="34" spans="1:17" s="154" customFormat="1" ht="16.5">
      <c r="A34" s="333">
        <v>6</v>
      </c>
      <c r="B34" s="333">
        <v>1</v>
      </c>
      <c r="C34" s="334" t="s">
        <v>177</v>
      </c>
      <c r="D34" s="132">
        <v>2001</v>
      </c>
      <c r="E34" s="157" t="s">
        <v>17</v>
      </c>
      <c r="F34" s="333" t="s">
        <v>13</v>
      </c>
      <c r="G34" s="179" t="s">
        <v>259</v>
      </c>
      <c r="H34" s="160">
        <v>2.35</v>
      </c>
      <c r="I34" s="161">
        <v>6.05</v>
      </c>
      <c r="J34" s="160">
        <v>0</v>
      </c>
      <c r="K34" s="162">
        <v>8.4</v>
      </c>
      <c r="L34" s="179" t="s">
        <v>268</v>
      </c>
      <c r="M34" s="160">
        <v>1.95</v>
      </c>
      <c r="N34" s="161">
        <v>5.85</v>
      </c>
      <c r="O34" s="160">
        <v>0</v>
      </c>
      <c r="P34" s="161">
        <v>7.8</v>
      </c>
      <c r="Q34" s="162">
        <v>16.2</v>
      </c>
    </row>
    <row r="35" spans="1:17" s="154" customFormat="1" ht="16.5">
      <c r="A35" s="333">
        <v>7</v>
      </c>
      <c r="B35" s="333">
        <v>3</v>
      </c>
      <c r="C35" s="334" t="s">
        <v>180</v>
      </c>
      <c r="D35" s="132">
        <v>2002</v>
      </c>
      <c r="E35" s="157" t="s">
        <v>92</v>
      </c>
      <c r="F35" s="333" t="s">
        <v>13</v>
      </c>
      <c r="G35" s="179" t="s">
        <v>259</v>
      </c>
      <c r="H35" s="160">
        <v>1.2</v>
      </c>
      <c r="I35" s="161">
        <v>5.2</v>
      </c>
      <c r="J35" s="160">
        <v>0</v>
      </c>
      <c r="K35" s="162">
        <v>6.4</v>
      </c>
      <c r="L35" s="179" t="s">
        <v>268</v>
      </c>
      <c r="M35" s="160">
        <v>1.15</v>
      </c>
      <c r="N35" s="161">
        <v>5.3</v>
      </c>
      <c r="O35" s="160">
        <v>0</v>
      </c>
      <c r="P35" s="161">
        <v>6.449999999999999</v>
      </c>
      <c r="Q35" s="162">
        <v>12.85</v>
      </c>
    </row>
    <row r="36" spans="1:17" s="154" customFormat="1" ht="17.25" thickBot="1">
      <c r="A36" s="335">
        <v>8</v>
      </c>
      <c r="B36" s="335">
        <v>0</v>
      </c>
      <c r="C36" s="336"/>
      <c r="D36" s="337"/>
      <c r="E36" s="338"/>
      <c r="F36" s="335">
        <v>0</v>
      </c>
      <c r="G36" s="180" t="s">
        <v>259</v>
      </c>
      <c r="H36" s="160"/>
      <c r="I36" s="161"/>
      <c r="J36" s="170">
        <v>0</v>
      </c>
      <c r="K36" s="171"/>
      <c r="L36" s="180" t="s">
        <v>268</v>
      </c>
      <c r="M36" s="170"/>
      <c r="N36" s="113"/>
      <c r="O36" s="170">
        <v>0</v>
      </c>
      <c r="P36" s="113"/>
      <c r="Q36" s="171"/>
    </row>
    <row r="37" ht="15.75" thickTop="1"/>
  </sheetData>
  <sheetProtection/>
  <mergeCells count="12">
    <mergeCell ref="A1:L1"/>
    <mergeCell ref="A3:L3"/>
    <mergeCell ref="A5:L5"/>
    <mergeCell ref="A7:L7"/>
    <mergeCell ref="G26:G27"/>
    <mergeCell ref="L26:L27"/>
    <mergeCell ref="L10:P10"/>
    <mergeCell ref="L11:L12"/>
    <mergeCell ref="G10:K10"/>
    <mergeCell ref="G11:G12"/>
    <mergeCell ref="G25:K25"/>
    <mergeCell ref="L25:P25"/>
  </mergeCells>
  <printOptions horizontalCentered="1"/>
  <pageMargins left="0" right="0" top="0.7874015748031497" bottom="0" header="0" footer="0"/>
  <pageSetup fitToHeight="1" fitToWidth="1" horizontalDpi="600" verticalDpi="600" orientation="landscape" paperSize="9" scale="9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Zeros="0" zoomScalePageLayoutView="0" workbookViewId="0" topLeftCell="A7">
      <selection activeCell="Q25" sqref="Q25"/>
    </sheetView>
  </sheetViews>
  <sheetFormatPr defaultColWidth="9.00390625" defaultRowHeight="12.75"/>
  <cols>
    <col min="1" max="1" width="9.75390625" style="119" customWidth="1"/>
    <col min="2" max="2" width="5.875" style="119" bestFit="1" customWidth="1"/>
    <col min="3" max="3" width="21.00390625" style="119" bestFit="1" customWidth="1"/>
    <col min="4" max="4" width="6.75390625" style="118" hidden="1" customWidth="1"/>
    <col min="5" max="5" width="27.125" style="119" hidden="1" customWidth="1"/>
    <col min="6" max="6" width="5.00390625" style="118" hidden="1" customWidth="1"/>
    <col min="7" max="7" width="6.75390625" style="119" hidden="1" customWidth="1"/>
    <col min="8" max="9" width="9.375" style="119" bestFit="1" customWidth="1"/>
    <col min="10" max="10" width="8.875" style="119" bestFit="1" customWidth="1"/>
    <col min="11" max="11" width="8.875" style="119" customWidth="1"/>
    <col min="12" max="12" width="6.75390625" style="119" hidden="1" customWidth="1"/>
    <col min="13" max="14" width="9.375" style="119" bestFit="1" customWidth="1"/>
    <col min="15" max="16" width="8.875" style="119" bestFit="1" customWidth="1"/>
    <col min="17" max="16384" width="9.125" style="119" customWidth="1"/>
  </cols>
  <sheetData>
    <row r="1" spans="1:12" ht="24.75">
      <c r="A1" s="478" t="s">
        <v>260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1" ht="15">
      <c r="A2" s="63"/>
      <c r="B2" s="64"/>
      <c r="D2" s="63"/>
      <c r="E2" s="64"/>
      <c r="F2" s="64"/>
      <c r="G2" s="63"/>
      <c r="H2" s="63"/>
      <c r="I2" s="63"/>
      <c r="J2" s="63"/>
      <c r="K2" s="71"/>
    </row>
    <row r="3" spans="1:12" ht="40.5">
      <c r="A3" s="479" t="str">
        <f>Název</f>
        <v>Roztančené náčiní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1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  <c r="K4" s="172"/>
    </row>
    <row r="5" spans="1:12" s="68" customFormat="1" ht="19.5">
      <c r="A5" s="480" t="s">
        <v>269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1" s="68" customFormat="1" ht="14.25">
      <c r="A6" s="66"/>
      <c r="B6" s="67"/>
      <c r="C6" s="67"/>
      <c r="D6" s="67"/>
      <c r="E6" s="67"/>
      <c r="F6" s="67"/>
      <c r="G6" s="67"/>
      <c r="H6" s="67"/>
      <c r="I6" s="67"/>
      <c r="J6" s="67"/>
      <c r="K6" s="172"/>
    </row>
    <row r="7" spans="1:12" ht="19.5">
      <c r="A7" s="480" t="str">
        <f>Datum</f>
        <v>14.listopadu 2015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</row>
    <row r="8" spans="1:11" s="68" customFormat="1" ht="7.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172"/>
    </row>
    <row r="9" spans="1:12" ht="19.5">
      <c r="A9" s="480" t="str">
        <f>Místo</f>
        <v>Milevsko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</row>
    <row r="10" spans="1:16" ht="19.5">
      <c r="A10" s="116"/>
      <c r="B10" s="117"/>
      <c r="C10" s="117"/>
      <c r="E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ht="20.25" thickBot="1">
      <c r="A11" s="70" t="str">
        <f>_kat8</f>
        <v>8. kategorie: Naděje nejmladší B roč. 2008 a ml. - sestava bez náčiní</v>
      </c>
    </row>
    <row r="12" spans="1:17" ht="17.25" thickTop="1">
      <c r="A12" s="120"/>
      <c r="B12" s="125"/>
      <c r="C12" s="377"/>
      <c r="D12" s="372"/>
      <c r="E12" s="124"/>
      <c r="F12" s="125"/>
      <c r="G12" s="483" t="str">
        <f>Kat8S1</f>
        <v>1.provedení</v>
      </c>
      <c r="H12" s="484"/>
      <c r="I12" s="484"/>
      <c r="J12" s="484"/>
      <c r="K12" s="485"/>
      <c r="L12" s="483" t="str">
        <f>Kat8S2</f>
        <v>2.provedení</v>
      </c>
      <c r="M12" s="484"/>
      <c r="N12" s="484"/>
      <c r="O12" s="484"/>
      <c r="P12" s="485"/>
      <c r="Q12" s="173"/>
    </row>
    <row r="13" spans="1:17" ht="16.5">
      <c r="A13" s="126" t="s">
        <v>261</v>
      </c>
      <c r="B13" s="126" t="s">
        <v>262</v>
      </c>
      <c r="C13" s="378" t="s">
        <v>4</v>
      </c>
      <c r="D13" s="371" t="s">
        <v>3</v>
      </c>
      <c r="E13" s="130" t="s">
        <v>4</v>
      </c>
      <c r="F13" s="126" t="s">
        <v>5</v>
      </c>
      <c r="G13" s="481" t="s">
        <v>233</v>
      </c>
      <c r="H13" s="85" t="s">
        <v>264</v>
      </c>
      <c r="I13" s="132" t="s">
        <v>265</v>
      </c>
      <c r="J13" s="132" t="s">
        <v>228</v>
      </c>
      <c r="K13" s="133" t="s">
        <v>266</v>
      </c>
      <c r="L13" s="481" t="s">
        <v>233</v>
      </c>
      <c r="M13" s="85" t="s">
        <v>264</v>
      </c>
      <c r="N13" s="132" t="s">
        <v>265</v>
      </c>
      <c r="O13" s="132" t="s">
        <v>228</v>
      </c>
      <c r="P13" s="133" t="s">
        <v>266</v>
      </c>
      <c r="Q13" s="174" t="s">
        <v>267</v>
      </c>
    </row>
    <row r="14" spans="1:17" ht="15.75" customHeight="1" thickBot="1">
      <c r="A14" s="134"/>
      <c r="B14" s="139"/>
      <c r="C14" s="379"/>
      <c r="D14" s="373"/>
      <c r="E14" s="138"/>
      <c r="F14" s="139"/>
      <c r="G14" s="482"/>
      <c r="H14" s="93" t="s">
        <v>227</v>
      </c>
      <c r="I14" s="141" t="s">
        <v>193</v>
      </c>
      <c r="J14" s="141"/>
      <c r="K14" s="142"/>
      <c r="L14" s="482"/>
      <c r="M14" s="93" t="s">
        <v>227</v>
      </c>
      <c r="N14" s="141" t="s">
        <v>193</v>
      </c>
      <c r="O14" s="141"/>
      <c r="P14" s="142"/>
      <c r="Q14" s="175"/>
    </row>
    <row r="15" spans="1:17" ht="16.5" customHeight="1" hidden="1">
      <c r="A15" s="125">
        <v>1</v>
      </c>
      <c r="B15" s="121">
        <v>17</v>
      </c>
      <c r="C15" s="145"/>
      <c r="D15" s="374"/>
      <c r="E15" s="145"/>
      <c r="F15" s="146" t="s">
        <v>13</v>
      </c>
      <c r="G15" s="176"/>
      <c r="H15" s="148">
        <v>0</v>
      </c>
      <c r="I15" s="148" t="e">
        <v>#NUM!</v>
      </c>
      <c r="J15" s="148">
        <v>0</v>
      </c>
      <c r="K15" s="149" t="e">
        <v>#NUM!</v>
      </c>
      <c r="L15" s="176"/>
      <c r="M15" s="148">
        <v>0</v>
      </c>
      <c r="N15" s="148" t="e">
        <v>#NUM!</v>
      </c>
      <c r="O15" s="148">
        <v>0</v>
      </c>
      <c r="P15" s="149" t="e">
        <v>#NUM!</v>
      </c>
      <c r="Q15" s="177" t="e">
        <v>#NUM!</v>
      </c>
    </row>
    <row r="16" spans="1:17" s="154" customFormat="1" ht="17.25" thickTop="1">
      <c r="A16" s="331">
        <v>1</v>
      </c>
      <c r="B16" s="331">
        <f>Seznam!B67</f>
        <v>1</v>
      </c>
      <c r="C16" s="380" t="str">
        <f>Seznam!C67</f>
        <v>Slavoj Plzeň A</v>
      </c>
      <c r="D16" s="375"/>
      <c r="E16" s="151"/>
      <c r="F16" s="331">
        <f>Seznam!F67</f>
        <v>0</v>
      </c>
      <c r="G16" s="178" t="str">
        <f>'Z6'!W9</f>
        <v>bez</v>
      </c>
      <c r="H16" s="152">
        <v>1.6</v>
      </c>
      <c r="I16" s="101">
        <v>5.6</v>
      </c>
      <c r="J16" s="152">
        <f>'Z6'!Z9</f>
        <v>0</v>
      </c>
      <c r="K16" s="153">
        <v>7.2</v>
      </c>
      <c r="L16" s="178" t="str">
        <f>'Z6'!W22</f>
        <v> </v>
      </c>
      <c r="M16" s="152">
        <v>1.75</v>
      </c>
      <c r="N16" s="101">
        <v>5.85</v>
      </c>
      <c r="O16" s="152">
        <f>'Z6'!Z22</f>
        <v>0</v>
      </c>
      <c r="P16" s="101">
        <v>7.6</v>
      </c>
      <c r="Q16" s="153">
        <v>14.8</v>
      </c>
    </row>
    <row r="17" spans="1:17" s="154" customFormat="1" ht="17.25" thickBot="1">
      <c r="A17" s="332">
        <v>2</v>
      </c>
      <c r="B17" s="332">
        <f>Seznam!B68</f>
        <v>2</v>
      </c>
      <c r="C17" s="381" t="str">
        <f>Seznam!C68</f>
        <v>Slavoj Plzeň B</v>
      </c>
      <c r="D17" s="376"/>
      <c r="E17" s="181"/>
      <c r="F17" s="332">
        <f>Seznam!F68</f>
        <v>0</v>
      </c>
      <c r="G17" s="182">
        <f>'Z6'!W18</f>
        <v>0</v>
      </c>
      <c r="H17" s="183">
        <v>1</v>
      </c>
      <c r="I17" s="184">
        <v>4.95</v>
      </c>
      <c r="J17" s="183">
        <f>'Z6'!Z18</f>
        <v>0</v>
      </c>
      <c r="K17" s="185">
        <v>5.95</v>
      </c>
      <c r="L17" s="182">
        <f>'Z6'!W31</f>
        <v>0</v>
      </c>
      <c r="M17" s="183">
        <v>1.1</v>
      </c>
      <c r="N17" s="184">
        <v>5.25</v>
      </c>
      <c r="O17" s="183">
        <f>'Z6'!Z31</f>
        <v>0</v>
      </c>
      <c r="P17" s="184">
        <v>6.35</v>
      </c>
      <c r="Q17" s="185">
        <v>12.3</v>
      </c>
    </row>
    <row r="18" ht="15.75" thickTop="1"/>
    <row r="19" ht="20.25" thickBot="1">
      <c r="A19" s="70" t="str">
        <f>_kat9</f>
        <v>9. kategorie: Naděje nejmladší A roč. 2006 a ml. - sestava bez náčiní</v>
      </c>
    </row>
    <row r="20" spans="1:17" ht="17.25" thickTop="1">
      <c r="A20" s="120"/>
      <c r="B20" s="121"/>
      <c r="C20" s="377"/>
      <c r="D20" s="123"/>
      <c r="E20" s="124"/>
      <c r="F20" s="125"/>
      <c r="G20" s="483" t="str">
        <f>Kat9S1</f>
        <v>1.provedení</v>
      </c>
      <c r="H20" s="484"/>
      <c r="I20" s="484"/>
      <c r="J20" s="484"/>
      <c r="K20" s="485"/>
      <c r="L20" s="483" t="str">
        <f>Kat9S2</f>
        <v>2.provedení</v>
      </c>
      <c r="M20" s="484"/>
      <c r="N20" s="484"/>
      <c r="O20" s="484"/>
      <c r="P20" s="485"/>
      <c r="Q20" s="173"/>
    </row>
    <row r="21" spans="1:17" ht="16.5">
      <c r="A21" s="126" t="s">
        <v>261</v>
      </c>
      <c r="B21" s="127" t="s">
        <v>262</v>
      </c>
      <c r="C21" s="378" t="s">
        <v>4</v>
      </c>
      <c r="D21" s="129" t="s">
        <v>3</v>
      </c>
      <c r="E21" s="130" t="s">
        <v>4</v>
      </c>
      <c r="F21" s="126" t="s">
        <v>5</v>
      </c>
      <c r="G21" s="481" t="s">
        <v>233</v>
      </c>
      <c r="H21" s="85" t="s">
        <v>264</v>
      </c>
      <c r="I21" s="132" t="s">
        <v>265</v>
      </c>
      <c r="J21" s="132" t="s">
        <v>228</v>
      </c>
      <c r="K21" s="133" t="s">
        <v>266</v>
      </c>
      <c r="L21" s="481" t="s">
        <v>233</v>
      </c>
      <c r="M21" s="85" t="s">
        <v>264</v>
      </c>
      <c r="N21" s="132" t="s">
        <v>265</v>
      </c>
      <c r="O21" s="132" t="s">
        <v>228</v>
      </c>
      <c r="P21" s="133" t="s">
        <v>266</v>
      </c>
      <c r="Q21" s="174" t="s">
        <v>267</v>
      </c>
    </row>
    <row r="22" spans="1:17" ht="15.75" customHeight="1" thickBot="1">
      <c r="A22" s="134"/>
      <c r="B22" s="135"/>
      <c r="C22" s="379"/>
      <c r="D22" s="137"/>
      <c r="E22" s="138"/>
      <c r="F22" s="139"/>
      <c r="G22" s="482"/>
      <c r="H22" s="93" t="s">
        <v>227</v>
      </c>
      <c r="I22" s="141" t="s">
        <v>193</v>
      </c>
      <c r="J22" s="141"/>
      <c r="K22" s="142"/>
      <c r="L22" s="482"/>
      <c r="M22" s="93" t="s">
        <v>227</v>
      </c>
      <c r="N22" s="141" t="s">
        <v>193</v>
      </c>
      <c r="O22" s="141"/>
      <c r="P22" s="142"/>
      <c r="Q22" s="175"/>
    </row>
    <row r="23" spans="1:17" ht="16.5" customHeight="1" hidden="1">
      <c r="A23" s="125">
        <v>1</v>
      </c>
      <c r="B23" s="121">
        <v>17</v>
      </c>
      <c r="C23" s="145"/>
      <c r="D23" s="144"/>
      <c r="E23" s="145"/>
      <c r="F23" s="146" t="s">
        <v>13</v>
      </c>
      <c r="G23" s="176"/>
      <c r="H23" s="148">
        <v>0</v>
      </c>
      <c r="I23" s="148" t="e">
        <v>#NUM!</v>
      </c>
      <c r="J23" s="148">
        <v>0</v>
      </c>
      <c r="K23" s="149" t="e">
        <v>#NUM!</v>
      </c>
      <c r="L23" s="176"/>
      <c r="M23" s="148">
        <v>0</v>
      </c>
      <c r="N23" s="148" t="e">
        <v>#NUM!</v>
      </c>
      <c r="O23" s="148">
        <v>0</v>
      </c>
      <c r="P23" s="149" t="e">
        <v>#NUM!</v>
      </c>
      <c r="Q23" s="177" t="e">
        <v>#NUM!</v>
      </c>
    </row>
    <row r="24" spans="1:17" s="154" customFormat="1" ht="17.25" thickTop="1">
      <c r="A24" s="331">
        <v>1</v>
      </c>
      <c r="B24" s="331">
        <f>Seznam!B69</f>
        <v>1</v>
      </c>
      <c r="C24" s="380" t="str">
        <f>Seznam!C69</f>
        <v>RG Proactive Milevsko</v>
      </c>
      <c r="D24" s="150"/>
      <c r="E24" s="151"/>
      <c r="F24" s="331">
        <f>Seznam!F69</f>
        <v>0</v>
      </c>
      <c r="G24" s="178" t="str">
        <f>'Z7'!W9</f>
        <v>bez</v>
      </c>
      <c r="H24" s="152">
        <v>2</v>
      </c>
      <c r="I24" s="101">
        <v>6.55</v>
      </c>
      <c r="J24" s="152">
        <f>'Z7'!Z9</f>
        <v>0</v>
      </c>
      <c r="K24" s="153">
        <v>8.55</v>
      </c>
      <c r="L24" s="178" t="str">
        <f>'Z7'!W21</f>
        <v> </v>
      </c>
      <c r="M24" s="152">
        <v>2</v>
      </c>
      <c r="N24" s="101">
        <v>6.3</v>
      </c>
      <c r="O24" s="152">
        <f>'Z7'!Z21</f>
        <v>0</v>
      </c>
      <c r="P24" s="101">
        <v>8.3</v>
      </c>
      <c r="Q24" s="153">
        <v>16.85</v>
      </c>
    </row>
    <row r="25" spans="1:17" s="154" customFormat="1" ht="17.25" thickBot="1">
      <c r="A25" s="335"/>
      <c r="B25" s="335">
        <f>Seznam!B70</f>
        <v>2</v>
      </c>
      <c r="C25" s="381">
        <f>Seznam!C70</f>
        <v>0</v>
      </c>
      <c r="D25" s="337"/>
      <c r="E25" s="338"/>
      <c r="F25" s="335">
        <f>Seznam!F70</f>
        <v>0</v>
      </c>
      <c r="G25" s="180">
        <f>'Z7'!W17</f>
        <v>0</v>
      </c>
      <c r="H25" s="170">
        <f>'Z7'!X17</f>
        <v>0</v>
      </c>
      <c r="I25" s="113">
        <f>'Z7'!Y17</f>
        <v>0</v>
      </c>
      <c r="J25" s="170">
        <f>'Z7'!Z17</f>
        <v>0</v>
      </c>
      <c r="K25" s="171">
        <f>'Z7'!AA17</f>
        <v>0</v>
      </c>
      <c r="L25" s="180">
        <f>'Z7'!W29</f>
        <v>0</v>
      </c>
      <c r="M25" s="170">
        <f>'Z7'!X29</f>
        <v>0</v>
      </c>
      <c r="N25" s="113">
        <f>'Z7'!Y29</f>
        <v>0</v>
      </c>
      <c r="O25" s="170">
        <f>'Z7'!Z29</f>
        <v>0</v>
      </c>
      <c r="P25" s="113">
        <f>'Z7'!AA29</f>
        <v>0</v>
      </c>
      <c r="Q25" s="171">
        <f>'Z7'!AB29</f>
        <v>0</v>
      </c>
    </row>
    <row r="26" ht="15.75" thickTop="1"/>
  </sheetData>
  <sheetProtection/>
  <mergeCells count="13">
    <mergeCell ref="G21:G22"/>
    <mergeCell ref="L21:L22"/>
    <mergeCell ref="A1:L1"/>
    <mergeCell ref="A3:L3"/>
    <mergeCell ref="A7:L7"/>
    <mergeCell ref="A9:L9"/>
    <mergeCell ref="A5:L5"/>
    <mergeCell ref="L12:P12"/>
    <mergeCell ref="L13:L14"/>
    <mergeCell ref="G12:K12"/>
    <mergeCell ref="G13:G14"/>
    <mergeCell ref="G20:K20"/>
    <mergeCell ref="L20:P20"/>
  </mergeCells>
  <printOptions horizont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7.25390625" style="51" bestFit="1" customWidth="1"/>
    <col min="3" max="16384" width="9.125" style="49" customWidth="1"/>
  </cols>
  <sheetData>
    <row r="1" spans="1:2" ht="12.75">
      <c r="A1" s="51" t="s">
        <v>270</v>
      </c>
      <c r="B1" s="51" t="s">
        <v>271</v>
      </c>
    </row>
    <row r="2" spans="1:2" ht="12.75">
      <c r="A2" s="41" t="s">
        <v>94</v>
      </c>
      <c r="B2" s="41" t="s">
        <v>272</v>
      </c>
    </row>
    <row r="3" spans="1:2" ht="12.75">
      <c r="A3" s="51" t="s">
        <v>273</v>
      </c>
      <c r="B3" s="51" t="s">
        <v>274</v>
      </c>
    </row>
    <row r="4" spans="1:2" ht="12.75">
      <c r="A4" s="49" t="s">
        <v>275</v>
      </c>
      <c r="B4" s="49" t="s">
        <v>275</v>
      </c>
    </row>
    <row r="5" spans="1:2" ht="12.75">
      <c r="A5" s="49" t="s">
        <v>276</v>
      </c>
      <c r="B5" s="49" t="s">
        <v>276</v>
      </c>
    </row>
    <row r="6" spans="1:2" ht="12.75">
      <c r="A6" s="52" t="s">
        <v>277</v>
      </c>
      <c r="B6" s="52" t="s">
        <v>277</v>
      </c>
    </row>
    <row r="7" spans="1:2" ht="12.75">
      <c r="A7" s="51" t="s">
        <v>278</v>
      </c>
      <c r="B7" s="51" t="s">
        <v>279</v>
      </c>
    </row>
    <row r="8" spans="1:2" ht="12.75">
      <c r="A8" s="52" t="s">
        <v>111</v>
      </c>
      <c r="B8" s="52" t="s">
        <v>111</v>
      </c>
    </row>
    <row r="9" spans="1:2" ht="12.75">
      <c r="A9" s="50" t="s">
        <v>280</v>
      </c>
      <c r="B9" s="50" t="s">
        <v>281</v>
      </c>
    </row>
    <row r="10" spans="1:2" ht="12.75">
      <c r="A10" s="51" t="s">
        <v>61</v>
      </c>
      <c r="B10" s="51" t="s">
        <v>61</v>
      </c>
    </row>
    <row r="11" spans="1:2" ht="12.75">
      <c r="A11" s="54" t="s">
        <v>282</v>
      </c>
      <c r="B11" s="54" t="s">
        <v>283</v>
      </c>
    </row>
    <row r="12" spans="1:2" ht="12.75">
      <c r="A12" s="52" t="s">
        <v>284</v>
      </c>
      <c r="B12" s="52" t="s">
        <v>284</v>
      </c>
    </row>
    <row r="13" spans="1:2" ht="12.75">
      <c r="A13" s="51" t="s">
        <v>285</v>
      </c>
      <c r="B13" s="51" t="s">
        <v>286</v>
      </c>
    </row>
    <row r="14" spans="1:2" ht="12.75">
      <c r="A14" s="51" t="s">
        <v>87</v>
      </c>
      <c r="B14" s="51" t="s">
        <v>287</v>
      </c>
    </row>
    <row r="15" spans="1:2" ht="12.75">
      <c r="A15" s="49" t="s">
        <v>72</v>
      </c>
      <c r="B15" s="49" t="s">
        <v>72</v>
      </c>
    </row>
    <row r="16" spans="1:2" ht="12.75">
      <c r="A16" s="41" t="s">
        <v>288</v>
      </c>
      <c r="B16" s="41" t="s">
        <v>289</v>
      </c>
    </row>
    <row r="17" spans="1:2" ht="12.75">
      <c r="A17" s="52" t="s">
        <v>290</v>
      </c>
      <c r="B17" s="52" t="s">
        <v>290</v>
      </c>
    </row>
    <row r="18" spans="1:2" ht="12.75">
      <c r="A18" s="51" t="s">
        <v>44</v>
      </c>
      <c r="B18" s="51" t="s">
        <v>291</v>
      </c>
    </row>
    <row r="19" spans="1:2" ht="12.75">
      <c r="A19" s="49" t="s">
        <v>292</v>
      </c>
      <c r="B19" s="49" t="s">
        <v>293</v>
      </c>
    </row>
    <row r="20" spans="1:2" ht="12.75">
      <c r="A20" s="54" t="s">
        <v>294</v>
      </c>
      <c r="B20" s="54" t="s">
        <v>295</v>
      </c>
    </row>
    <row r="21" spans="1:2" ht="12.75">
      <c r="A21" s="51" t="s">
        <v>15</v>
      </c>
      <c r="B21" s="51" t="s">
        <v>296</v>
      </c>
    </row>
    <row r="22" spans="1:2" ht="12.75">
      <c r="A22" s="54" t="s">
        <v>133</v>
      </c>
      <c r="B22" s="54" t="s">
        <v>297</v>
      </c>
    </row>
    <row r="23" spans="1:2" ht="12.75">
      <c r="A23" s="51" t="s">
        <v>298</v>
      </c>
      <c r="B23" s="51" t="s">
        <v>299</v>
      </c>
    </row>
    <row r="24" spans="1:2" ht="12.75">
      <c r="A24" s="49" t="s">
        <v>300</v>
      </c>
      <c r="B24" s="49" t="s">
        <v>300</v>
      </c>
    </row>
    <row r="25" spans="1:2" ht="12.75">
      <c r="A25" s="49" t="s">
        <v>301</v>
      </c>
      <c r="B25" s="49" t="s">
        <v>302</v>
      </c>
    </row>
    <row r="26" spans="1:2" ht="12.75">
      <c r="A26" s="50" t="s">
        <v>303</v>
      </c>
      <c r="B26" s="50" t="s">
        <v>304</v>
      </c>
    </row>
    <row r="27" spans="1:2" ht="12.75">
      <c r="A27" s="49" t="s">
        <v>305</v>
      </c>
      <c r="B27" s="49" t="s">
        <v>305</v>
      </c>
    </row>
    <row r="28" spans="1:2" ht="12.75">
      <c r="A28" s="49" t="s">
        <v>306</v>
      </c>
      <c r="B28" s="51" t="s">
        <v>307</v>
      </c>
    </row>
    <row r="29" spans="1:2" ht="12.75">
      <c r="A29" s="49" t="s">
        <v>308</v>
      </c>
      <c r="B29" s="49" t="s">
        <v>308</v>
      </c>
    </row>
    <row r="30" spans="1:2" ht="12.75">
      <c r="A30" s="51" t="s">
        <v>309</v>
      </c>
      <c r="B30" s="51" t="s">
        <v>310</v>
      </c>
    </row>
    <row r="31" spans="1:2" ht="12.75">
      <c r="A31" s="49" t="s">
        <v>53</v>
      </c>
      <c r="B31" s="49" t="s">
        <v>53</v>
      </c>
    </row>
    <row r="32" spans="1:2" ht="12.75">
      <c r="A32" s="54" t="s">
        <v>311</v>
      </c>
      <c r="B32" s="54" t="s">
        <v>311</v>
      </c>
    </row>
    <row r="33" spans="1:2" ht="12.75">
      <c r="A33" s="51" t="s">
        <v>84</v>
      </c>
      <c r="B33" s="51" t="s">
        <v>312</v>
      </c>
    </row>
    <row r="34" spans="1:2" ht="12.75">
      <c r="A34" s="54" t="s">
        <v>313</v>
      </c>
      <c r="B34" s="54" t="s">
        <v>314</v>
      </c>
    </row>
    <row r="35" spans="1:2" ht="12.75">
      <c r="A35" s="54" t="s">
        <v>315</v>
      </c>
      <c r="B35" s="54" t="s">
        <v>316</v>
      </c>
    </row>
    <row r="36" spans="1:2" ht="12.75">
      <c r="A36" s="52" t="s">
        <v>317</v>
      </c>
      <c r="B36" s="52" t="s">
        <v>317</v>
      </c>
    </row>
    <row r="37" spans="1:2" ht="12.75">
      <c r="A37" s="49" t="s">
        <v>317</v>
      </c>
      <c r="B37" s="49" t="s">
        <v>318</v>
      </c>
    </row>
    <row r="38" spans="1:2" ht="12.75">
      <c r="A38" s="51" t="s">
        <v>150</v>
      </c>
      <c r="B38" s="51" t="s">
        <v>319</v>
      </c>
    </row>
    <row r="39" spans="1:2" ht="12.75">
      <c r="A39" s="51" t="s">
        <v>105</v>
      </c>
      <c r="B39" s="51" t="s">
        <v>320</v>
      </c>
    </row>
    <row r="40" spans="1:2" ht="12.75">
      <c r="A40" s="51" t="s">
        <v>34</v>
      </c>
      <c r="B40" s="51" t="s">
        <v>321</v>
      </c>
    </row>
    <row r="41" spans="1:2" ht="12.75">
      <c r="A41" s="51" t="s">
        <v>50</v>
      </c>
      <c r="B41" s="51" t="s">
        <v>50</v>
      </c>
    </row>
    <row r="42" spans="1:2" ht="12.75">
      <c r="A42" s="51" t="s">
        <v>24</v>
      </c>
      <c r="B42" s="51" t="s">
        <v>24</v>
      </c>
    </row>
    <row r="43" spans="1:2" ht="12.75">
      <c r="A43" s="52" t="s">
        <v>322</v>
      </c>
      <c r="B43" s="52" t="s">
        <v>322</v>
      </c>
    </row>
    <row r="44" spans="1:2" ht="12.75">
      <c r="A44" s="49" t="s">
        <v>323</v>
      </c>
      <c r="B44" s="49" t="s">
        <v>324</v>
      </c>
    </row>
    <row r="45" spans="1:2" ht="12.75">
      <c r="A45" s="51" t="s">
        <v>171</v>
      </c>
      <c r="B45" s="51" t="s">
        <v>325</v>
      </c>
    </row>
    <row r="46" spans="1:2" ht="12.75">
      <c r="A46" s="49" t="s">
        <v>326</v>
      </c>
      <c r="B46" s="49" t="s">
        <v>326</v>
      </c>
    </row>
    <row r="47" spans="1:2" ht="12.75">
      <c r="A47" s="52" t="s">
        <v>327</v>
      </c>
      <c r="B47" s="52" t="s">
        <v>327</v>
      </c>
    </row>
    <row r="48" spans="1:2" ht="12.75">
      <c r="A48" s="50" t="s">
        <v>328</v>
      </c>
      <c r="B48" s="50" t="s">
        <v>329</v>
      </c>
    </row>
    <row r="49" spans="1:2" ht="12.75">
      <c r="A49" s="51" t="s">
        <v>160</v>
      </c>
      <c r="B49" s="51" t="s">
        <v>330</v>
      </c>
    </row>
    <row r="50" spans="1:2" ht="12.75">
      <c r="A50" s="51" t="s">
        <v>19</v>
      </c>
      <c r="B50" s="51" t="s">
        <v>331</v>
      </c>
    </row>
    <row r="51" spans="1:2" ht="12.75">
      <c r="A51" s="51" t="s">
        <v>332</v>
      </c>
      <c r="B51" s="51" t="s">
        <v>333</v>
      </c>
    </row>
    <row r="52" spans="1:2" ht="12.75">
      <c r="A52" s="52" t="s">
        <v>334</v>
      </c>
      <c r="B52" s="52" t="s">
        <v>334</v>
      </c>
    </row>
    <row r="53" spans="1:2" ht="12.75">
      <c r="A53" s="49" t="s">
        <v>335</v>
      </c>
      <c r="B53" s="49" t="s">
        <v>336</v>
      </c>
    </row>
    <row r="54" spans="1:2" ht="12.75">
      <c r="A54" s="52" t="s">
        <v>337</v>
      </c>
      <c r="B54" s="52" t="s">
        <v>337</v>
      </c>
    </row>
    <row r="55" spans="1:2" ht="12.75">
      <c r="A55" s="49" t="s">
        <v>338</v>
      </c>
      <c r="B55" s="49" t="s">
        <v>338</v>
      </c>
    </row>
    <row r="56" spans="1:2" ht="12.75">
      <c r="A56" s="51" t="s">
        <v>339</v>
      </c>
      <c r="B56" s="51" t="s">
        <v>340</v>
      </c>
    </row>
    <row r="57" spans="1:2" ht="12.75">
      <c r="A57" s="49" t="s">
        <v>341</v>
      </c>
      <c r="B57" s="49" t="s">
        <v>342</v>
      </c>
    </row>
    <row r="58" spans="1:2" ht="12.75">
      <c r="A58" s="50" t="s">
        <v>343</v>
      </c>
      <c r="B58" s="50" t="s">
        <v>344</v>
      </c>
    </row>
    <row r="59" spans="1:2" ht="12.75">
      <c r="A59" s="50" t="s">
        <v>345</v>
      </c>
      <c r="B59" s="50" t="s">
        <v>346</v>
      </c>
    </row>
    <row r="60" spans="1:2" ht="12.75">
      <c r="A60" s="51" t="s">
        <v>347</v>
      </c>
      <c r="B60" s="51" t="s">
        <v>348</v>
      </c>
    </row>
    <row r="61" spans="1:2" ht="12.75">
      <c r="A61" s="52" t="s">
        <v>349</v>
      </c>
      <c r="B61" s="52" t="s">
        <v>349</v>
      </c>
    </row>
    <row r="62" spans="1:2" ht="12.75">
      <c r="A62" s="50" t="s">
        <v>350</v>
      </c>
      <c r="B62" s="50" t="s">
        <v>351</v>
      </c>
    </row>
    <row r="63" spans="1:2" ht="12.75">
      <c r="A63" s="52" t="s">
        <v>352</v>
      </c>
      <c r="B63" s="52" t="s">
        <v>352</v>
      </c>
    </row>
    <row r="64" spans="1:2" ht="12.75">
      <c r="A64" s="51" t="s">
        <v>120</v>
      </c>
      <c r="B64" s="51" t="s">
        <v>120</v>
      </c>
    </row>
    <row r="65" spans="1:2" ht="12.75">
      <c r="A65" s="51" t="s">
        <v>353</v>
      </c>
      <c r="B65" s="51" t="s">
        <v>354</v>
      </c>
    </row>
    <row r="66" spans="1:2" ht="12.75">
      <c r="A66" s="51" t="s">
        <v>355</v>
      </c>
      <c r="B66" s="51" t="s">
        <v>356</v>
      </c>
    </row>
    <row r="67" spans="1:2" ht="12.75">
      <c r="A67" s="51" t="s">
        <v>357</v>
      </c>
      <c r="B67" s="51" t="s">
        <v>358</v>
      </c>
    </row>
    <row r="68" spans="1:2" ht="12.75">
      <c r="A68" s="52" t="s">
        <v>359</v>
      </c>
      <c r="B68" s="52" t="s">
        <v>359</v>
      </c>
    </row>
    <row r="69" spans="1:2" ht="12.75">
      <c r="A69" s="52" t="s">
        <v>360</v>
      </c>
      <c r="B69" s="52" t="s">
        <v>361</v>
      </c>
    </row>
    <row r="70" spans="1:2" ht="12.75">
      <c r="A70" s="52" t="s">
        <v>362</v>
      </c>
      <c r="B70" s="52" t="s">
        <v>362</v>
      </c>
    </row>
    <row r="71" spans="1:2" ht="12.75">
      <c r="A71" s="52" t="s">
        <v>363</v>
      </c>
      <c r="B71" s="52" t="s">
        <v>363</v>
      </c>
    </row>
    <row r="72" spans="1:2" ht="12.75">
      <c r="A72" s="52" t="s">
        <v>364</v>
      </c>
      <c r="B72" s="52" t="s">
        <v>364</v>
      </c>
    </row>
    <row r="73" spans="1:2" ht="12.75">
      <c r="A73" s="54" t="s">
        <v>365</v>
      </c>
      <c r="B73" s="54" t="s">
        <v>366</v>
      </c>
    </row>
    <row r="74" spans="1:2" ht="12.75">
      <c r="A74" s="51" t="s">
        <v>66</v>
      </c>
      <c r="B74" s="51" t="s">
        <v>367</v>
      </c>
    </row>
    <row r="75" spans="1:2" ht="12.75">
      <c r="A75" s="49" t="s">
        <v>368</v>
      </c>
      <c r="B75" s="49" t="s">
        <v>368</v>
      </c>
    </row>
    <row r="76" spans="1:2" ht="12.75">
      <c r="A76" s="52" t="s">
        <v>369</v>
      </c>
      <c r="B76" s="52" t="s">
        <v>369</v>
      </c>
    </row>
    <row r="77" spans="1:2" ht="12.75">
      <c r="A77" s="49" t="s">
        <v>370</v>
      </c>
      <c r="B77" s="49" t="s">
        <v>371</v>
      </c>
    </row>
    <row r="78" spans="1:2" ht="12.75">
      <c r="A78" s="52" t="s">
        <v>78</v>
      </c>
      <c r="B78" s="52" t="s">
        <v>78</v>
      </c>
    </row>
    <row r="79" spans="1:2" ht="12.75">
      <c r="A79" s="52" t="s">
        <v>372</v>
      </c>
      <c r="B79" s="52" t="s">
        <v>372</v>
      </c>
    </row>
    <row r="80" spans="1:2" ht="12.75">
      <c r="A80" s="51" t="s">
        <v>97</v>
      </c>
      <c r="B80" s="51" t="s">
        <v>373</v>
      </c>
    </row>
    <row r="81" spans="1:2" ht="12.75">
      <c r="A81" s="49" t="s">
        <v>374</v>
      </c>
      <c r="B81" s="51" t="s">
        <v>375</v>
      </c>
    </row>
    <row r="82" spans="1:2" ht="12.75">
      <c r="A82" s="51" t="s">
        <v>47</v>
      </c>
      <c r="B82" s="51" t="s">
        <v>376</v>
      </c>
    </row>
    <row r="83" spans="1:2" ht="12.75">
      <c r="A83" s="51" t="s">
        <v>377</v>
      </c>
      <c r="B83" s="51" t="s">
        <v>378</v>
      </c>
    </row>
    <row r="84" spans="1:2" ht="12.75">
      <c r="A84" s="49" t="s">
        <v>379</v>
      </c>
      <c r="B84" s="49" t="s">
        <v>379</v>
      </c>
    </row>
    <row r="85" spans="1:2" ht="12.75">
      <c r="A85" s="49" t="s">
        <v>69</v>
      </c>
      <c r="B85" s="51" t="s">
        <v>380</v>
      </c>
    </row>
    <row r="86" spans="1:2" ht="12.75">
      <c r="A86" s="51" t="s">
        <v>381</v>
      </c>
      <c r="B86" s="51" t="s">
        <v>382</v>
      </c>
    </row>
    <row r="87" spans="1:2" ht="12.75">
      <c r="A87" s="51" t="s">
        <v>383</v>
      </c>
      <c r="B87" s="51" t="s">
        <v>384</v>
      </c>
    </row>
    <row r="88" spans="1:2" ht="12.75">
      <c r="A88" s="49" t="s">
        <v>385</v>
      </c>
      <c r="B88" s="51" t="s">
        <v>386</v>
      </c>
    </row>
    <row r="89" spans="1:2" ht="12.75">
      <c r="A89" s="51" t="s">
        <v>40</v>
      </c>
      <c r="B89" s="51" t="s">
        <v>387</v>
      </c>
    </row>
    <row r="90" spans="1:2" ht="12.75">
      <c r="A90" s="52" t="s">
        <v>388</v>
      </c>
      <c r="B90" s="52" t="s">
        <v>388</v>
      </c>
    </row>
    <row r="91" spans="1:2" ht="12.75">
      <c r="A91" s="52" t="s">
        <v>389</v>
      </c>
      <c r="B91" s="52" t="s">
        <v>389</v>
      </c>
    </row>
    <row r="92" spans="1:2" ht="12.75">
      <c r="A92" s="51" t="s">
        <v>390</v>
      </c>
      <c r="B92" s="51" t="s">
        <v>391</v>
      </c>
    </row>
    <row r="93" spans="1:2" ht="12.75">
      <c r="A93" s="50" t="s">
        <v>392</v>
      </c>
      <c r="B93" s="50" t="s">
        <v>393</v>
      </c>
    </row>
    <row r="94" spans="1:2" ht="12.75">
      <c r="A94" s="54" t="s">
        <v>168</v>
      </c>
      <c r="B94" s="54" t="s">
        <v>394</v>
      </c>
    </row>
    <row r="95" spans="1:2" ht="12.75">
      <c r="A95" s="51" t="s">
        <v>130</v>
      </c>
      <c r="B95" s="51" t="s">
        <v>395</v>
      </c>
    </row>
    <row r="96" spans="1:2" ht="12.75">
      <c r="A96" s="49" t="s">
        <v>396</v>
      </c>
      <c r="B96" s="51" t="s">
        <v>397</v>
      </c>
    </row>
    <row r="97" spans="1:2" ht="12.75">
      <c r="A97" s="51" t="s">
        <v>114</v>
      </c>
      <c r="B97" s="51" t="s">
        <v>397</v>
      </c>
    </row>
    <row r="98" spans="1:2" ht="12.75">
      <c r="A98" s="52" t="s">
        <v>398</v>
      </c>
      <c r="B98" s="52" t="s">
        <v>398</v>
      </c>
    </row>
    <row r="99" spans="1:2" ht="12.75">
      <c r="A99" s="51" t="s">
        <v>399</v>
      </c>
      <c r="B99" s="51" t="s">
        <v>400</v>
      </c>
    </row>
    <row r="100" spans="1:2" ht="12.75">
      <c r="A100" s="49" t="s">
        <v>401</v>
      </c>
      <c r="B100" s="49" t="s">
        <v>402</v>
      </c>
    </row>
    <row r="101" spans="1:2" ht="12.75">
      <c r="A101" s="50" t="s">
        <v>403</v>
      </c>
      <c r="B101" s="50" t="s">
        <v>403</v>
      </c>
    </row>
    <row r="102" spans="1:2" ht="12.75">
      <c r="A102" s="52" t="s">
        <v>404</v>
      </c>
      <c r="B102" s="52" t="s">
        <v>404</v>
      </c>
    </row>
    <row r="103" spans="1:2" ht="12.75">
      <c r="A103" s="52" t="s">
        <v>405</v>
      </c>
      <c r="B103" s="52" t="s">
        <v>405</v>
      </c>
    </row>
    <row r="104" spans="1:2" ht="12.75">
      <c r="A104" s="54" t="s">
        <v>406</v>
      </c>
      <c r="B104" s="54" t="s">
        <v>407</v>
      </c>
    </row>
    <row r="105" spans="1:2" ht="12.75">
      <c r="A105" s="49" t="s">
        <v>408</v>
      </c>
      <c r="B105" s="49" t="s">
        <v>409</v>
      </c>
    </row>
    <row r="106" spans="1:2" ht="12.75">
      <c r="A106" s="54" t="s">
        <v>410</v>
      </c>
      <c r="B106" s="54" t="s">
        <v>411</v>
      </c>
    </row>
    <row r="107" spans="1:2" ht="12.75">
      <c r="A107" s="52" t="s">
        <v>412</v>
      </c>
      <c r="B107" s="52" t="s">
        <v>413</v>
      </c>
    </row>
    <row r="108" spans="1:2" ht="12.75">
      <c r="A108" s="51" t="s">
        <v>414</v>
      </c>
      <c r="B108" s="51" t="s">
        <v>409</v>
      </c>
    </row>
    <row r="109" spans="1:2" ht="12.75">
      <c r="A109" s="52" t="s">
        <v>415</v>
      </c>
      <c r="B109" s="52" t="s">
        <v>415</v>
      </c>
    </row>
    <row r="110" spans="1:2" ht="12.75">
      <c r="A110" s="52" t="s">
        <v>416</v>
      </c>
      <c r="B110" s="52" t="s">
        <v>416</v>
      </c>
    </row>
    <row r="111" spans="1:2" ht="12.75">
      <c r="A111" s="52" t="s">
        <v>417</v>
      </c>
      <c r="B111" s="52" t="s">
        <v>417</v>
      </c>
    </row>
    <row r="112" spans="1:2" ht="12.75">
      <c r="A112" s="49" t="s">
        <v>418</v>
      </c>
      <c r="B112" s="49" t="s">
        <v>418</v>
      </c>
    </row>
    <row r="113" spans="1:2" ht="12.75">
      <c r="A113" s="51" t="s">
        <v>117</v>
      </c>
      <c r="B113" s="51" t="s">
        <v>419</v>
      </c>
    </row>
    <row r="114" spans="1:2" ht="12.75">
      <c r="A114" s="52" t="s">
        <v>420</v>
      </c>
      <c r="B114" s="52" t="s">
        <v>420</v>
      </c>
    </row>
    <row r="115" spans="1:2" ht="12.75">
      <c r="A115" s="51" t="s">
        <v>421</v>
      </c>
      <c r="B115" s="51" t="s">
        <v>422</v>
      </c>
    </row>
    <row r="116" spans="1:2" ht="12.75">
      <c r="A116" s="52" t="s">
        <v>423</v>
      </c>
      <c r="B116" s="52" t="s">
        <v>423</v>
      </c>
    </row>
    <row r="117" spans="1:2" ht="12.75">
      <c r="A117" s="51" t="s">
        <v>424</v>
      </c>
      <c r="B117" s="51" t="s">
        <v>425</v>
      </c>
    </row>
    <row r="118" spans="1:2" ht="12.75">
      <c r="A118" s="54" t="s">
        <v>426</v>
      </c>
      <c r="B118" s="54" t="s">
        <v>427</v>
      </c>
    </row>
    <row r="119" spans="1:2" ht="12.75">
      <c r="A119" s="52" t="s">
        <v>428</v>
      </c>
      <c r="B119" s="52" t="s">
        <v>428</v>
      </c>
    </row>
    <row r="120" spans="1:2" ht="12.75">
      <c r="A120" s="51" t="s">
        <v>141</v>
      </c>
      <c r="B120" s="51" t="s">
        <v>429</v>
      </c>
    </row>
    <row r="121" spans="1:2" ht="12.75">
      <c r="A121" s="51" t="s">
        <v>430</v>
      </c>
      <c r="B121" s="51" t="s">
        <v>431</v>
      </c>
    </row>
    <row r="122" spans="1:2" ht="12.75">
      <c r="A122" s="49" t="s">
        <v>432</v>
      </c>
      <c r="B122" s="49" t="s">
        <v>433</v>
      </c>
    </row>
    <row r="123" spans="1:2" ht="12.75">
      <c r="A123" s="49" t="s">
        <v>434</v>
      </c>
      <c r="B123" s="49" t="s">
        <v>434</v>
      </c>
    </row>
    <row r="124" spans="1:2" ht="12.75">
      <c r="A124" s="52" t="s">
        <v>157</v>
      </c>
      <c r="B124" s="52" t="s">
        <v>435</v>
      </c>
    </row>
    <row r="125" spans="1:2" ht="12.75">
      <c r="A125" s="49" t="s">
        <v>436</v>
      </c>
      <c r="B125" s="49" t="s">
        <v>436</v>
      </c>
    </row>
    <row r="126" spans="1:2" ht="12.75">
      <c r="A126" s="54" t="s">
        <v>63</v>
      </c>
      <c r="B126" s="54" t="s">
        <v>437</v>
      </c>
    </row>
    <row r="127" spans="1:2" ht="12.75">
      <c r="A127" s="49" t="s">
        <v>438</v>
      </c>
      <c r="B127" s="49" t="s">
        <v>438</v>
      </c>
    </row>
    <row r="128" spans="1:2" ht="12.75">
      <c r="A128" s="54" t="s">
        <v>439</v>
      </c>
      <c r="B128" s="54" t="s">
        <v>439</v>
      </c>
    </row>
    <row r="129" spans="1:2" ht="12.75">
      <c r="A129" s="54" t="s">
        <v>440</v>
      </c>
      <c r="B129" s="54" t="s">
        <v>440</v>
      </c>
    </row>
    <row r="130" spans="1:2" ht="12.75">
      <c r="A130" s="49" t="s">
        <v>440</v>
      </c>
      <c r="B130" s="49" t="s">
        <v>440</v>
      </c>
    </row>
    <row r="131" spans="1:2" ht="12.75">
      <c r="A131" s="54" t="s">
        <v>441</v>
      </c>
      <c r="B131" s="54" t="s">
        <v>441</v>
      </c>
    </row>
    <row r="132" spans="1:2" ht="12.75">
      <c r="A132" s="49" t="s">
        <v>441</v>
      </c>
      <c r="B132" s="49" t="s">
        <v>441</v>
      </c>
    </row>
    <row r="133" spans="1:2" ht="12.75">
      <c r="A133" s="51" t="s">
        <v>37</v>
      </c>
      <c r="B133" s="51" t="s">
        <v>442</v>
      </c>
    </row>
    <row r="134" spans="1:2" ht="12.75">
      <c r="A134" s="49" t="s">
        <v>443</v>
      </c>
      <c r="B134" s="49" t="s">
        <v>443</v>
      </c>
    </row>
    <row r="135" spans="1:2" ht="12.75">
      <c r="A135" s="49" t="s">
        <v>444</v>
      </c>
      <c r="B135" s="51" t="s">
        <v>445</v>
      </c>
    </row>
    <row r="136" spans="1:2" ht="12.75">
      <c r="A136" s="49" t="s">
        <v>446</v>
      </c>
      <c r="B136" s="49" t="s">
        <v>446</v>
      </c>
    </row>
    <row r="137" spans="1:2" ht="12.75">
      <c r="A137" s="52" t="s">
        <v>447</v>
      </c>
      <c r="B137" s="52" t="s">
        <v>447</v>
      </c>
    </row>
    <row r="138" spans="1:2" ht="12.75">
      <c r="A138" s="52" t="s">
        <v>448</v>
      </c>
      <c r="B138" s="52" t="s">
        <v>449</v>
      </c>
    </row>
    <row r="139" spans="1:2" ht="12.75">
      <c r="A139" s="52" t="s">
        <v>450</v>
      </c>
      <c r="B139" s="52" t="s">
        <v>450</v>
      </c>
    </row>
    <row r="140" spans="1:2" ht="12.75">
      <c r="A140" s="52" t="s">
        <v>451</v>
      </c>
      <c r="B140" s="52" t="s">
        <v>451</v>
      </c>
    </row>
    <row r="141" spans="1:2" ht="12.75">
      <c r="A141" s="49" t="s">
        <v>451</v>
      </c>
      <c r="B141" s="49" t="s">
        <v>451</v>
      </c>
    </row>
    <row r="142" spans="1:2" ht="12.75">
      <c r="A142" s="54" t="s">
        <v>188</v>
      </c>
      <c r="B142" s="54" t="s">
        <v>452</v>
      </c>
    </row>
    <row r="143" spans="1:2" ht="12.75">
      <c r="A143" s="52" t="s">
        <v>453</v>
      </c>
      <c r="B143" s="52" t="s">
        <v>454</v>
      </c>
    </row>
    <row r="144" spans="1:2" ht="12.75">
      <c r="A144" s="51" t="s">
        <v>455</v>
      </c>
      <c r="B144" s="51" t="s">
        <v>456</v>
      </c>
    </row>
    <row r="145" spans="1:2" ht="12.75">
      <c r="A145" s="51" t="s">
        <v>81</v>
      </c>
      <c r="B145" s="51" t="s">
        <v>81</v>
      </c>
    </row>
    <row r="146" spans="1:2" ht="12.75">
      <c r="A146" s="49" t="s">
        <v>457</v>
      </c>
      <c r="B146" s="49" t="s">
        <v>457</v>
      </c>
    </row>
    <row r="147" spans="1:2" ht="12.75">
      <c r="A147" s="50" t="s">
        <v>458</v>
      </c>
      <c r="B147" s="50" t="s">
        <v>459</v>
      </c>
    </row>
    <row r="148" spans="1:2" ht="12.75">
      <c r="A148" s="51" t="s">
        <v>460</v>
      </c>
      <c r="B148" s="51" t="s">
        <v>461</v>
      </c>
    </row>
    <row r="149" spans="1:2" ht="12.75">
      <c r="A149" s="51" t="s">
        <v>75</v>
      </c>
      <c r="B149" s="51" t="s">
        <v>462</v>
      </c>
    </row>
    <row r="150" spans="1:2" ht="12.75">
      <c r="A150" s="41" t="s">
        <v>463</v>
      </c>
      <c r="B150" s="41" t="s">
        <v>464</v>
      </c>
    </row>
    <row r="151" spans="1:2" ht="12.75">
      <c r="A151" s="51" t="s">
        <v>465</v>
      </c>
      <c r="B151" s="51" t="s">
        <v>466</v>
      </c>
    </row>
    <row r="152" spans="1:2" ht="12.75">
      <c r="A152" s="49" t="s">
        <v>465</v>
      </c>
      <c r="B152" s="49" t="s">
        <v>465</v>
      </c>
    </row>
    <row r="153" spans="1:2" ht="12.75">
      <c r="A153" s="52" t="s">
        <v>467</v>
      </c>
      <c r="B153" s="52" t="s">
        <v>467</v>
      </c>
    </row>
    <row r="154" spans="1:2" ht="12.75">
      <c r="A154" s="41" t="s">
        <v>31</v>
      </c>
      <c r="B154" s="41" t="s">
        <v>468</v>
      </c>
    </row>
    <row r="155" spans="1:2" ht="12.75">
      <c r="A155" s="41" t="s">
        <v>469</v>
      </c>
      <c r="B155" s="41" t="s">
        <v>469</v>
      </c>
    </row>
    <row r="156" spans="1:2" ht="12.75">
      <c r="A156" s="51" t="s">
        <v>144</v>
      </c>
      <c r="B156" s="51" t="s">
        <v>470</v>
      </c>
    </row>
    <row r="157" spans="1:2" ht="12.75">
      <c r="A157" s="50" t="s">
        <v>471</v>
      </c>
      <c r="B157" s="50" t="s">
        <v>472</v>
      </c>
    </row>
    <row r="158" spans="1:2" ht="12.75">
      <c r="A158" s="51" t="s">
        <v>473</v>
      </c>
      <c r="B158" s="51" t="s">
        <v>474</v>
      </c>
    </row>
    <row r="159" spans="1:2" ht="12.75">
      <c r="A159" s="49" t="s">
        <v>475</v>
      </c>
      <c r="B159" s="49" t="s">
        <v>475</v>
      </c>
    </row>
    <row r="160" spans="1:2" ht="12.75">
      <c r="A160" s="51" t="s">
        <v>476</v>
      </c>
      <c r="B160" s="51" t="s">
        <v>477</v>
      </c>
    </row>
    <row r="161" spans="1:2" ht="12.75">
      <c r="A161" s="50" t="s">
        <v>478</v>
      </c>
      <c r="B161" s="50" t="s">
        <v>478</v>
      </c>
    </row>
    <row r="162" spans="1:2" ht="12.75">
      <c r="A162" s="51" t="s">
        <v>479</v>
      </c>
      <c r="B162" s="51" t="s">
        <v>480</v>
      </c>
    </row>
    <row r="163" spans="1:2" ht="12.75">
      <c r="A163" s="49" t="s">
        <v>479</v>
      </c>
      <c r="B163" s="49" t="s">
        <v>480</v>
      </c>
    </row>
    <row r="164" spans="1:2" ht="12.75">
      <c r="A164" s="52" t="s">
        <v>481</v>
      </c>
      <c r="B164" s="52" t="s">
        <v>481</v>
      </c>
    </row>
    <row r="165" spans="1:2" ht="12.75">
      <c r="A165" s="49" t="s">
        <v>482</v>
      </c>
      <c r="B165" s="49" t="s">
        <v>483</v>
      </c>
    </row>
    <row r="166" spans="1:2" ht="12.75">
      <c r="A166" s="49" t="s">
        <v>482</v>
      </c>
      <c r="B166" s="49" t="s">
        <v>482</v>
      </c>
    </row>
    <row r="167" spans="1:2" ht="12.75">
      <c r="A167" s="51" t="s">
        <v>29</v>
      </c>
      <c r="B167" s="51" t="s">
        <v>484</v>
      </c>
    </row>
    <row r="168" spans="1:2" ht="12.75">
      <c r="A168" s="49" t="s">
        <v>485</v>
      </c>
      <c r="B168" s="49" t="s">
        <v>485</v>
      </c>
    </row>
    <row r="169" spans="1:2" ht="12.75">
      <c r="A169" s="51" t="s">
        <v>486</v>
      </c>
      <c r="B169" s="51" t="s">
        <v>487</v>
      </c>
    </row>
    <row r="170" spans="1:2" ht="12.75">
      <c r="A170" s="54" t="s">
        <v>488</v>
      </c>
      <c r="B170" s="54" t="s">
        <v>489</v>
      </c>
    </row>
    <row r="171" spans="1:2" ht="12.75">
      <c r="A171" s="41" t="s">
        <v>490</v>
      </c>
      <c r="B171" s="41" t="s">
        <v>491</v>
      </c>
    </row>
    <row r="172" spans="1:2" ht="12.75">
      <c r="A172" s="41" t="s">
        <v>492</v>
      </c>
      <c r="B172" s="41" t="s">
        <v>493</v>
      </c>
    </row>
    <row r="173" spans="1:2" ht="12.75">
      <c r="A173" s="51" t="s">
        <v>108</v>
      </c>
      <c r="B173" s="51" t="s">
        <v>494</v>
      </c>
    </row>
    <row r="174" spans="1:2" ht="12.75">
      <c r="A174" s="50" t="s">
        <v>495</v>
      </c>
      <c r="B174" s="50" t="s">
        <v>496</v>
      </c>
    </row>
    <row r="175" spans="1:2" ht="12.75">
      <c r="A175" s="51" t="s">
        <v>165</v>
      </c>
      <c r="B175" s="51" t="s">
        <v>497</v>
      </c>
    </row>
    <row r="176" spans="1:2" ht="12.75">
      <c r="A176" s="50" t="s">
        <v>498</v>
      </c>
      <c r="B176" s="50" t="s">
        <v>499</v>
      </c>
    </row>
    <row r="177" spans="1:2" ht="12.75">
      <c r="A177" s="51" t="s">
        <v>147</v>
      </c>
      <c r="B177" s="51" t="s">
        <v>500</v>
      </c>
    </row>
    <row r="178" spans="1:2" ht="12.75">
      <c r="A178" s="51" t="s">
        <v>501</v>
      </c>
      <c r="B178" s="51" t="s">
        <v>502</v>
      </c>
    </row>
    <row r="179" spans="1:2" ht="12.75">
      <c r="A179" s="52" t="s">
        <v>503</v>
      </c>
      <c r="B179" s="52" t="s">
        <v>503</v>
      </c>
    </row>
    <row r="180" spans="1:2" ht="12.75">
      <c r="A180" s="51" t="s">
        <v>127</v>
      </c>
      <c r="B180" s="51" t="s">
        <v>504</v>
      </c>
    </row>
    <row r="181" spans="1:2" ht="12.75">
      <c r="A181" s="51" t="s">
        <v>100</v>
      </c>
      <c r="B181" s="51" t="s">
        <v>100</v>
      </c>
    </row>
    <row r="182" spans="1:2" ht="12.75">
      <c r="A182" s="51" t="s">
        <v>123</v>
      </c>
      <c r="B182" s="51" t="s">
        <v>505</v>
      </c>
    </row>
    <row r="183" spans="1:2" ht="12.75">
      <c r="A183" s="51" t="s">
        <v>139</v>
      </c>
      <c r="B183" s="51" t="s">
        <v>506</v>
      </c>
    </row>
    <row r="184" spans="1:2" ht="12.75">
      <c r="A184" s="54" t="s">
        <v>90</v>
      </c>
      <c r="B184" s="54" t="s">
        <v>507</v>
      </c>
    </row>
    <row r="185" spans="1:2" ht="12.75">
      <c r="A185" s="49" t="s">
        <v>508</v>
      </c>
      <c r="B185" s="49" t="s">
        <v>508</v>
      </c>
    </row>
    <row r="186" spans="1:2" ht="12.75">
      <c r="A186" s="41" t="s">
        <v>509</v>
      </c>
      <c r="B186" s="41" t="s">
        <v>509</v>
      </c>
    </row>
    <row r="187" spans="1:2" ht="12.75">
      <c r="A187" s="50" t="s">
        <v>510</v>
      </c>
      <c r="B187" s="50" t="s">
        <v>510</v>
      </c>
    </row>
    <row r="188" spans="1:2" ht="12.75">
      <c r="A188" s="54" t="s">
        <v>511</v>
      </c>
      <c r="B188" s="54" t="s">
        <v>512</v>
      </c>
    </row>
    <row r="189" spans="1:2" ht="12.75">
      <c r="A189" s="51" t="s">
        <v>58</v>
      </c>
      <c r="B189" s="51" t="s">
        <v>513</v>
      </c>
    </row>
    <row r="190" spans="1:2" ht="12.75">
      <c r="A190" s="51" t="s">
        <v>514</v>
      </c>
      <c r="B190" s="51" t="s">
        <v>515</v>
      </c>
    </row>
    <row r="191" spans="1:2" ht="12.75">
      <c r="A191" s="51" t="s">
        <v>154</v>
      </c>
      <c r="B191" s="51" t="s">
        <v>516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0.75390625" style="0" customWidth="1"/>
    <col min="2" max="2" width="22.625" style="0" bestFit="1" customWidth="1"/>
    <col min="3" max="3" width="9.00390625" style="0" customWidth="1"/>
    <col min="4" max="4" width="26.25390625" style="0" bestFit="1" customWidth="1"/>
    <col min="5" max="5" width="6.25390625" style="0" bestFit="1" customWidth="1"/>
    <col min="6" max="15" width="10.75390625" style="49" customWidth="1"/>
    <col min="16" max="17" width="10.75390625" style="0" customWidth="1"/>
  </cols>
  <sheetData>
    <row r="1" spans="1:16" ht="22.5">
      <c r="A1" s="1" t="s">
        <v>224</v>
      </c>
      <c r="B1" s="4"/>
      <c r="C1" s="1"/>
      <c r="D1" s="441" t="str">
        <f>Název</f>
        <v>Roztančené náčiní</v>
      </c>
      <c r="E1" s="441"/>
      <c r="F1" s="441"/>
      <c r="G1" s="186"/>
      <c r="H1" s="186"/>
      <c r="J1" s="187" t="str">
        <f>Datum</f>
        <v>14.listopadu 2015</v>
      </c>
      <c r="K1" s="186"/>
      <c r="L1" s="186"/>
      <c r="M1" s="186"/>
      <c r="N1" s="186"/>
      <c r="O1" s="1"/>
      <c r="P1" s="3"/>
    </row>
    <row r="2" spans="1:16" ht="22.5">
      <c r="A2" s="1"/>
      <c r="B2" s="4"/>
      <c r="C2" s="1"/>
      <c r="D2" s="186"/>
      <c r="E2" s="186"/>
      <c r="F2" s="186"/>
      <c r="G2" s="186"/>
      <c r="H2" s="186"/>
      <c r="I2" s="186"/>
      <c r="J2" s="187" t="str">
        <f>Místo</f>
        <v>Milevsko</v>
      </c>
      <c r="K2" s="186"/>
      <c r="L2" s="186"/>
      <c r="M2" s="186"/>
      <c r="N2" s="186"/>
      <c r="O2" s="1"/>
      <c r="P2" s="3"/>
    </row>
    <row r="3" spans="1:17" ht="23.25" thickBot="1">
      <c r="A3" s="188" t="str">
        <f>_kat1</f>
        <v>1. kategorie: roč. 2010 - sestava bez náčiní</v>
      </c>
      <c r="B3" s="1"/>
      <c r="C3" s="4"/>
      <c r="D3" s="8"/>
      <c r="E3" s="8"/>
      <c r="F3" s="4"/>
      <c r="G3" s="1"/>
      <c r="H3" s="1"/>
      <c r="I3" s="1"/>
      <c r="J3" s="1"/>
      <c r="K3" s="189"/>
      <c r="L3"/>
      <c r="M3"/>
      <c r="N3"/>
      <c r="O3"/>
      <c r="Q3" s="189"/>
    </row>
    <row r="4" spans="1:15" ht="16.5" thickTop="1">
      <c r="A4" s="428" t="s">
        <v>225</v>
      </c>
      <c r="B4" s="430" t="s">
        <v>6</v>
      </c>
      <c r="C4" s="432" t="s">
        <v>3</v>
      </c>
      <c r="D4" s="434" t="s">
        <v>4</v>
      </c>
      <c r="E4" s="442" t="s">
        <v>5</v>
      </c>
      <c r="F4" s="430" t="str">
        <f>Kat1S1</f>
        <v>sestava bez náčiní</v>
      </c>
      <c r="G4" s="438">
        <v>0</v>
      </c>
      <c r="H4" s="438">
        <v>0</v>
      </c>
      <c r="I4" s="434">
        <v>0</v>
      </c>
      <c r="J4" s="449" t="s">
        <v>226</v>
      </c>
      <c r="K4"/>
      <c r="L4"/>
      <c r="M4"/>
      <c r="N4"/>
      <c r="O4"/>
    </row>
    <row r="5" spans="1:15" ht="16.5" customHeight="1" thickBot="1">
      <c r="A5" s="429">
        <v>0</v>
      </c>
      <c r="B5" s="431">
        <v>0</v>
      </c>
      <c r="C5" s="433">
        <v>0</v>
      </c>
      <c r="D5" s="435">
        <v>0</v>
      </c>
      <c r="E5" s="443">
        <v>0</v>
      </c>
      <c r="F5" s="190" t="s">
        <v>227</v>
      </c>
      <c r="G5" s="190" t="s">
        <v>193</v>
      </c>
      <c r="H5" s="190" t="s">
        <v>228</v>
      </c>
      <c r="I5" s="425" t="s">
        <v>229</v>
      </c>
      <c r="J5" s="450"/>
      <c r="K5"/>
      <c r="L5"/>
      <c r="M5"/>
      <c r="N5"/>
      <c r="O5"/>
    </row>
    <row r="6" spans="1:15" ht="30" customHeight="1" thickTop="1">
      <c r="A6" s="191">
        <v>1</v>
      </c>
      <c r="B6" s="192" t="s">
        <v>11</v>
      </c>
      <c r="C6" s="193">
        <v>2010</v>
      </c>
      <c r="D6" s="194" t="s">
        <v>12</v>
      </c>
      <c r="E6" s="310" t="s">
        <v>13</v>
      </c>
      <c r="F6" s="195"/>
      <c r="G6" s="196"/>
      <c r="H6" s="196"/>
      <c r="I6" s="197"/>
      <c r="J6" s="198"/>
      <c r="K6"/>
      <c r="L6"/>
      <c r="M6"/>
      <c r="N6"/>
      <c r="O6"/>
    </row>
    <row r="7" spans="1:15" ht="30" customHeight="1">
      <c r="A7" s="199">
        <v>2</v>
      </c>
      <c r="B7" s="200"/>
      <c r="C7" s="201"/>
      <c r="D7" s="202"/>
      <c r="E7" s="311"/>
      <c r="F7" s="195"/>
      <c r="G7" s="203"/>
      <c r="H7" s="203"/>
      <c r="I7" s="204"/>
      <c r="J7" s="205"/>
      <c r="K7"/>
      <c r="L7"/>
      <c r="M7"/>
      <c r="N7"/>
      <c r="O7"/>
    </row>
    <row r="8" spans="1:15" ht="30" customHeight="1" thickBot="1">
      <c r="A8" s="207"/>
      <c r="B8" s="208"/>
      <c r="C8" s="209"/>
      <c r="D8" s="210"/>
      <c r="E8" s="312"/>
      <c r="F8" s="211"/>
      <c r="G8" s="212"/>
      <c r="H8" s="212"/>
      <c r="I8" s="213"/>
      <c r="J8" s="214"/>
      <c r="K8"/>
      <c r="L8"/>
      <c r="M8"/>
      <c r="N8"/>
      <c r="O8"/>
    </row>
    <row r="9" spans="1:15" ht="30" customHeight="1" thickTop="1">
      <c r="A9" s="215"/>
      <c r="B9" s="216"/>
      <c r="C9" s="217"/>
      <c r="D9" s="218"/>
      <c r="E9" s="218"/>
      <c r="F9" s="219"/>
      <c r="G9" s="215"/>
      <c r="H9" s="215"/>
      <c r="I9" s="215"/>
      <c r="J9" s="215"/>
      <c r="K9" s="215"/>
      <c r="L9"/>
      <c r="M9"/>
      <c r="N9"/>
      <c r="O9"/>
    </row>
    <row r="10" spans="1:17" ht="23.25" thickBot="1">
      <c r="A10" s="6" t="str">
        <f>_kat2</f>
        <v>2. kategorie: roč. 2009 - sestava bez náčiní</v>
      </c>
      <c r="B10" s="1"/>
      <c r="C10" s="4"/>
      <c r="D10" s="1"/>
      <c r="E10" s="1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"/>
      <c r="Q10" s="189"/>
    </row>
    <row r="11" spans="1:15" ht="16.5" thickTop="1">
      <c r="A11" s="436" t="s">
        <v>225</v>
      </c>
      <c r="B11" s="438" t="s">
        <v>6</v>
      </c>
      <c r="C11" s="438" t="s">
        <v>3</v>
      </c>
      <c r="D11" s="434" t="s">
        <v>4</v>
      </c>
      <c r="E11" s="442" t="s">
        <v>5</v>
      </c>
      <c r="F11" s="446" t="str">
        <f>Kat2S1</f>
        <v>sestava bez náčiní</v>
      </c>
      <c r="G11" s="447">
        <v>0</v>
      </c>
      <c r="H11" s="447">
        <v>0</v>
      </c>
      <c r="I11" s="448">
        <v>0</v>
      </c>
      <c r="J11" s="444" t="s">
        <v>226</v>
      </c>
      <c r="K11"/>
      <c r="L11"/>
      <c r="M11"/>
      <c r="N11"/>
      <c r="O11"/>
    </row>
    <row r="12" spans="1:15" ht="16.5" thickBot="1">
      <c r="A12" s="437">
        <v>0</v>
      </c>
      <c r="B12" s="439">
        <v>0</v>
      </c>
      <c r="C12" s="439">
        <v>0</v>
      </c>
      <c r="D12" s="440">
        <v>0</v>
      </c>
      <c r="E12" s="443">
        <v>0</v>
      </c>
      <c r="F12" s="220" t="s">
        <v>227</v>
      </c>
      <c r="G12" s="221" t="s">
        <v>193</v>
      </c>
      <c r="H12" s="221" t="s">
        <v>228</v>
      </c>
      <c r="I12" s="222" t="s">
        <v>229</v>
      </c>
      <c r="J12" s="445">
        <v>0</v>
      </c>
      <c r="K12"/>
      <c r="L12"/>
      <c r="M12"/>
      <c r="N12"/>
      <c r="O12"/>
    </row>
    <row r="13" spans="1:15" ht="31.5" customHeight="1" thickTop="1">
      <c r="A13" s="223">
        <v>1</v>
      </c>
      <c r="B13" s="224" t="s">
        <v>16</v>
      </c>
      <c r="C13" s="201">
        <v>2009</v>
      </c>
      <c r="D13" s="225" t="s">
        <v>17</v>
      </c>
      <c r="E13" s="310" t="s">
        <v>13</v>
      </c>
      <c r="F13" s="226"/>
      <c r="G13" s="227"/>
      <c r="H13" s="227"/>
      <c r="I13" s="228"/>
      <c r="J13" s="229"/>
      <c r="K13"/>
      <c r="L13"/>
      <c r="M13"/>
      <c r="N13"/>
      <c r="O13"/>
    </row>
    <row r="14" spans="1:15" ht="31.5" customHeight="1">
      <c r="A14" s="223">
        <v>2</v>
      </c>
      <c r="B14" s="224" t="s">
        <v>20</v>
      </c>
      <c r="C14" s="201">
        <v>2009</v>
      </c>
      <c r="D14" s="225" t="s">
        <v>21</v>
      </c>
      <c r="E14" s="310" t="s">
        <v>22</v>
      </c>
      <c r="F14" s="226"/>
      <c r="G14" s="227"/>
      <c r="H14" s="227"/>
      <c r="I14" s="228"/>
      <c r="J14" s="229"/>
      <c r="K14"/>
      <c r="L14"/>
      <c r="M14"/>
      <c r="N14"/>
      <c r="O14"/>
    </row>
    <row r="15" spans="1:15" ht="31.5" customHeight="1">
      <c r="A15" s="223">
        <v>3</v>
      </c>
      <c r="B15" s="224" t="s">
        <v>25</v>
      </c>
      <c r="C15" s="201">
        <v>2009</v>
      </c>
      <c r="D15" s="225" t="s">
        <v>26</v>
      </c>
      <c r="E15" s="310" t="s">
        <v>27</v>
      </c>
      <c r="F15" s="226"/>
      <c r="G15" s="227"/>
      <c r="H15" s="227"/>
      <c r="I15" s="228"/>
      <c r="J15" s="229"/>
      <c r="K15"/>
      <c r="L15"/>
      <c r="M15"/>
      <c r="N15"/>
      <c r="O15"/>
    </row>
    <row r="16" spans="1:15" ht="31.5" customHeight="1">
      <c r="A16" s="223">
        <v>4</v>
      </c>
      <c r="B16" s="224" t="s">
        <v>230</v>
      </c>
      <c r="C16" s="201">
        <v>2009</v>
      </c>
      <c r="D16" s="225" t="s">
        <v>17</v>
      </c>
      <c r="E16" s="310" t="s">
        <v>13</v>
      </c>
      <c r="F16" s="226"/>
      <c r="G16" s="227"/>
      <c r="H16" s="227"/>
      <c r="I16" s="228"/>
      <c r="J16" s="229"/>
      <c r="K16"/>
      <c r="L16"/>
      <c r="M16"/>
      <c r="N16"/>
      <c r="O16"/>
    </row>
    <row r="17" spans="1:15" ht="31.5" customHeight="1">
      <c r="A17" s="223">
        <v>5</v>
      </c>
      <c r="B17" s="224" t="s">
        <v>32</v>
      </c>
      <c r="C17" s="201">
        <v>2009</v>
      </c>
      <c r="D17" s="225" t="s">
        <v>12</v>
      </c>
      <c r="E17" s="310" t="s">
        <v>13</v>
      </c>
      <c r="F17" s="226"/>
      <c r="G17" s="227"/>
      <c r="H17" s="227"/>
      <c r="I17" s="228"/>
      <c r="J17" s="229"/>
      <c r="K17"/>
      <c r="L17"/>
      <c r="M17"/>
      <c r="N17"/>
      <c r="O17"/>
    </row>
    <row r="18" spans="1:15" ht="31.5" customHeight="1">
      <c r="A18" s="313">
        <v>6</v>
      </c>
      <c r="B18" s="314" t="s">
        <v>35</v>
      </c>
      <c r="C18" s="206">
        <v>2009</v>
      </c>
      <c r="D18" s="315" t="s">
        <v>26</v>
      </c>
      <c r="E18" s="310" t="s">
        <v>27</v>
      </c>
      <c r="F18" s="316"/>
      <c r="G18" s="317"/>
      <c r="H18" s="317"/>
      <c r="I18" s="318"/>
      <c r="J18" s="319"/>
      <c r="K18"/>
      <c r="L18"/>
      <c r="M18"/>
      <c r="N18"/>
      <c r="O18"/>
    </row>
    <row r="19" spans="1:15" ht="31.5" customHeight="1">
      <c r="A19" s="313">
        <v>7</v>
      </c>
      <c r="B19" s="314" t="s">
        <v>38</v>
      </c>
      <c r="C19" s="206">
        <v>2009</v>
      </c>
      <c r="D19" s="315" t="s">
        <v>17</v>
      </c>
      <c r="E19" s="310" t="s">
        <v>13</v>
      </c>
      <c r="F19" s="316"/>
      <c r="G19" s="317"/>
      <c r="H19" s="317"/>
      <c r="I19" s="318"/>
      <c r="J19" s="319"/>
      <c r="K19"/>
      <c r="L19"/>
      <c r="M19"/>
      <c r="N19"/>
      <c r="O19"/>
    </row>
    <row r="20" spans="1:15" ht="31.5" customHeight="1">
      <c r="A20" s="313">
        <v>8</v>
      </c>
      <c r="B20" s="314" t="s">
        <v>41</v>
      </c>
      <c r="C20" s="206">
        <v>2009</v>
      </c>
      <c r="D20" s="315" t="s">
        <v>42</v>
      </c>
      <c r="E20" s="310" t="s">
        <v>13</v>
      </c>
      <c r="F20" s="316"/>
      <c r="G20" s="317"/>
      <c r="H20" s="317"/>
      <c r="I20" s="318"/>
      <c r="J20" s="319"/>
      <c r="K20"/>
      <c r="L20"/>
      <c r="M20"/>
      <c r="N20"/>
      <c r="O20"/>
    </row>
    <row r="21" spans="1:15" ht="31.5" customHeight="1">
      <c r="A21" s="313">
        <v>9</v>
      </c>
      <c r="B21" s="314" t="s">
        <v>45</v>
      </c>
      <c r="C21" s="206">
        <v>2009</v>
      </c>
      <c r="D21" s="315" t="s">
        <v>12</v>
      </c>
      <c r="E21" s="311" t="s">
        <v>13</v>
      </c>
      <c r="F21" s="316"/>
      <c r="G21" s="317"/>
      <c r="H21" s="317"/>
      <c r="I21" s="318"/>
      <c r="J21" s="319"/>
      <c r="K21"/>
      <c r="L21"/>
      <c r="M21"/>
      <c r="N21"/>
      <c r="O21"/>
    </row>
    <row r="22" spans="1:15" ht="31.5" customHeight="1">
      <c r="A22" s="313">
        <v>10</v>
      </c>
      <c r="B22" s="314" t="s">
        <v>48</v>
      </c>
      <c r="C22" s="206">
        <v>2009</v>
      </c>
      <c r="D22" s="315" t="s">
        <v>21</v>
      </c>
      <c r="E22" s="320" t="s">
        <v>22</v>
      </c>
      <c r="F22" s="316"/>
      <c r="G22" s="317"/>
      <c r="H22" s="317"/>
      <c r="I22" s="318"/>
      <c r="J22" s="319"/>
      <c r="K22"/>
      <c r="L22"/>
      <c r="M22"/>
      <c r="N22"/>
      <c r="O22"/>
    </row>
    <row r="23" spans="1:15" ht="31.5" customHeight="1" thickBot="1">
      <c r="A23" s="230"/>
      <c r="B23" s="231"/>
      <c r="C23" s="209"/>
      <c r="D23" s="232"/>
      <c r="E23" s="312"/>
      <c r="F23" s="233"/>
      <c r="G23" s="234"/>
      <c r="H23" s="234"/>
      <c r="I23" s="235"/>
      <c r="J23" s="236"/>
      <c r="K23"/>
      <c r="L23"/>
      <c r="M23"/>
      <c r="N23"/>
      <c r="O23"/>
    </row>
    <row r="24" ht="13.5" thickTop="1"/>
  </sheetData>
  <sheetProtection/>
  <mergeCells count="15">
    <mergeCell ref="D1:F1"/>
    <mergeCell ref="E4:E5"/>
    <mergeCell ref="E11:E12"/>
    <mergeCell ref="J11:J12"/>
    <mergeCell ref="F11:I11"/>
    <mergeCell ref="F4:I4"/>
    <mergeCell ref="J4:J5"/>
    <mergeCell ref="A4:A5"/>
    <mergeCell ref="B4:B5"/>
    <mergeCell ref="C4:C5"/>
    <mergeCell ref="D4:D5"/>
    <mergeCell ref="A11:A12"/>
    <mergeCell ref="B11:B12"/>
    <mergeCell ref="C11:C12"/>
    <mergeCell ref="D11:D12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467"/>
  <sheetViews>
    <sheetView zoomScalePageLayoutView="0" workbookViewId="0" topLeftCell="A19">
      <selection activeCell="A2" sqref="A2:B467"/>
    </sheetView>
  </sheetViews>
  <sheetFormatPr defaultColWidth="9.00390625" defaultRowHeight="12.75"/>
  <cols>
    <col min="1" max="2" width="14.25390625" style="51" bestFit="1" customWidth="1"/>
    <col min="3" max="16384" width="9.125" style="49" customWidth="1"/>
  </cols>
  <sheetData>
    <row r="1" spans="1:2" ht="12.75">
      <c r="A1" s="51" t="s">
        <v>517</v>
      </c>
      <c r="B1" s="51" t="s">
        <v>518</v>
      </c>
    </row>
    <row r="2" spans="1:2" ht="12.75">
      <c r="A2" s="51" t="s">
        <v>519</v>
      </c>
      <c r="B2" s="51" t="s">
        <v>520</v>
      </c>
    </row>
    <row r="3" spans="1:2" ht="12.75">
      <c r="A3" s="50" t="s">
        <v>521</v>
      </c>
      <c r="B3" s="50" t="s">
        <v>521</v>
      </c>
    </row>
    <row r="4" spans="1:2" ht="12.75">
      <c r="A4" s="49" t="s">
        <v>522</v>
      </c>
      <c r="B4" s="49" t="s">
        <v>522</v>
      </c>
    </row>
    <row r="5" spans="1:2" ht="12.75">
      <c r="A5" s="49" t="s">
        <v>523</v>
      </c>
      <c r="B5" s="49" t="s">
        <v>524</v>
      </c>
    </row>
    <row r="6" spans="1:2" ht="12.75">
      <c r="A6" s="52" t="s">
        <v>525</v>
      </c>
      <c r="B6" s="52" t="s">
        <v>525</v>
      </c>
    </row>
    <row r="7" spans="1:2" ht="12.75">
      <c r="A7" s="53" t="s">
        <v>526</v>
      </c>
      <c r="B7" s="53" t="s">
        <v>527</v>
      </c>
    </row>
    <row r="8" spans="1:2" ht="12.75">
      <c r="A8" s="49" t="s">
        <v>528</v>
      </c>
      <c r="B8" s="49" t="s">
        <v>529</v>
      </c>
    </row>
    <row r="9" spans="1:2" ht="12.75">
      <c r="A9" s="51" t="s">
        <v>530</v>
      </c>
      <c r="B9" s="51" t="s">
        <v>531</v>
      </c>
    </row>
    <row r="10" spans="1:2" ht="12.75">
      <c r="A10" s="51" t="s">
        <v>532</v>
      </c>
      <c r="B10" s="51" t="s">
        <v>533</v>
      </c>
    </row>
    <row r="11" spans="1:2" ht="12.75">
      <c r="A11" s="49" t="s">
        <v>534</v>
      </c>
      <c r="B11" s="49" t="s">
        <v>535</v>
      </c>
    </row>
    <row r="12" spans="1:2" ht="12.75">
      <c r="A12" s="54" t="s">
        <v>99</v>
      </c>
      <c r="B12" s="54" t="s">
        <v>99</v>
      </c>
    </row>
    <row r="13" spans="1:2" ht="12.75">
      <c r="A13" s="52" t="s">
        <v>46</v>
      </c>
      <c r="B13" s="52" t="s">
        <v>536</v>
      </c>
    </row>
    <row r="14" spans="1:2" ht="12.75">
      <c r="A14" s="54" t="s">
        <v>46</v>
      </c>
      <c r="B14" s="54" t="s">
        <v>536</v>
      </c>
    </row>
    <row r="15" spans="1:2" ht="12.75">
      <c r="A15" s="50" t="s">
        <v>537</v>
      </c>
      <c r="B15" s="50" t="s">
        <v>538</v>
      </c>
    </row>
    <row r="16" spans="1:2" ht="12.75">
      <c r="A16" s="54" t="s">
        <v>185</v>
      </c>
      <c r="B16" s="54" t="s">
        <v>539</v>
      </c>
    </row>
    <row r="17" spans="1:2" ht="12.75">
      <c r="A17" s="50" t="s">
        <v>540</v>
      </c>
      <c r="B17" s="50" t="s">
        <v>541</v>
      </c>
    </row>
    <row r="18" spans="1:2" ht="12.75">
      <c r="A18" s="50" t="s">
        <v>542</v>
      </c>
      <c r="B18" s="50" t="s">
        <v>543</v>
      </c>
    </row>
    <row r="19" spans="1:2" ht="12.75">
      <c r="A19" s="39" t="s">
        <v>544</v>
      </c>
      <c r="B19" s="39" t="s">
        <v>545</v>
      </c>
    </row>
    <row r="20" spans="1:2" ht="12.75">
      <c r="A20" s="54" t="s">
        <v>110</v>
      </c>
      <c r="B20" s="54" t="s">
        <v>546</v>
      </c>
    </row>
    <row r="21" spans="1:2" ht="12.75">
      <c r="A21" s="54" t="s">
        <v>547</v>
      </c>
      <c r="B21" s="54" t="s">
        <v>548</v>
      </c>
    </row>
    <row r="22" spans="1:2" ht="12.75">
      <c r="A22" s="49" t="s">
        <v>55</v>
      </c>
      <c r="B22" s="49" t="s">
        <v>549</v>
      </c>
    </row>
    <row r="23" spans="1:2" ht="12.75">
      <c r="A23" s="52" t="s">
        <v>550</v>
      </c>
      <c r="B23" s="52" t="s">
        <v>550</v>
      </c>
    </row>
    <row r="24" spans="1:2" ht="12.75">
      <c r="A24" s="54" t="s">
        <v>551</v>
      </c>
      <c r="B24" s="54" t="s">
        <v>552</v>
      </c>
    </row>
    <row r="25" spans="1:2" ht="12.75">
      <c r="A25" s="50" t="s">
        <v>553</v>
      </c>
      <c r="B25" s="50" t="s">
        <v>554</v>
      </c>
    </row>
    <row r="26" spans="1:2" ht="12.75">
      <c r="A26" s="50" t="s">
        <v>555</v>
      </c>
      <c r="B26" s="50" t="s">
        <v>556</v>
      </c>
    </row>
    <row r="27" spans="1:2" ht="12.75">
      <c r="A27" s="49" t="s">
        <v>557</v>
      </c>
      <c r="B27" s="49" t="s">
        <v>558</v>
      </c>
    </row>
    <row r="28" spans="1:2" ht="12.75">
      <c r="A28" s="49" t="s">
        <v>559</v>
      </c>
      <c r="B28" s="49" t="s">
        <v>560</v>
      </c>
    </row>
    <row r="29" spans="1:2" ht="12.75">
      <c r="A29" s="52" t="s">
        <v>60</v>
      </c>
      <c r="B29" s="52" t="s">
        <v>60</v>
      </c>
    </row>
    <row r="30" spans="1:2" ht="12.75">
      <c r="A30" s="50" t="s">
        <v>561</v>
      </c>
      <c r="B30" s="50" t="s">
        <v>562</v>
      </c>
    </row>
    <row r="31" spans="1:2" ht="12.75">
      <c r="A31" s="54" t="s">
        <v>102</v>
      </c>
      <c r="B31" s="54" t="s">
        <v>563</v>
      </c>
    </row>
    <row r="32" spans="1:2" ht="12.75">
      <c r="A32" s="52" t="s">
        <v>564</v>
      </c>
      <c r="B32" s="52" t="s">
        <v>565</v>
      </c>
    </row>
    <row r="33" spans="1:2" ht="12.75">
      <c r="A33" s="54" t="s">
        <v>176</v>
      </c>
      <c r="B33" s="54" t="s">
        <v>566</v>
      </c>
    </row>
    <row r="34" spans="1:2" ht="12.75">
      <c r="A34" s="51" t="s">
        <v>567</v>
      </c>
      <c r="B34" s="51" t="s">
        <v>568</v>
      </c>
    </row>
    <row r="35" spans="1:2" ht="12.75">
      <c r="A35" s="54" t="s">
        <v>569</v>
      </c>
      <c r="B35" s="54" t="s">
        <v>570</v>
      </c>
    </row>
    <row r="36" spans="1:2" ht="12.75">
      <c r="A36" s="53" t="s">
        <v>571</v>
      </c>
      <c r="B36" s="53" t="s">
        <v>572</v>
      </c>
    </row>
    <row r="37" spans="1:2" ht="12.75">
      <c r="A37" s="54" t="s">
        <v>96</v>
      </c>
      <c r="B37" s="54" t="s">
        <v>573</v>
      </c>
    </row>
    <row r="38" spans="1:2" ht="12.75">
      <c r="A38" s="39" t="s">
        <v>187</v>
      </c>
      <c r="B38" s="39" t="s">
        <v>574</v>
      </c>
    </row>
    <row r="39" spans="1:2" ht="12.75">
      <c r="A39" s="39" t="s">
        <v>575</v>
      </c>
      <c r="B39" s="39" t="s">
        <v>576</v>
      </c>
    </row>
    <row r="40" spans="1:2" ht="12.75">
      <c r="A40" s="49" t="s">
        <v>577</v>
      </c>
      <c r="B40" s="49" t="s">
        <v>578</v>
      </c>
    </row>
    <row r="41" spans="1:2" ht="12.75">
      <c r="A41" s="50" t="s">
        <v>579</v>
      </c>
      <c r="B41" s="50" t="s">
        <v>580</v>
      </c>
    </row>
    <row r="42" spans="1:2" ht="12.75">
      <c r="A42" s="51" t="s">
        <v>581</v>
      </c>
      <c r="B42" s="51" t="s">
        <v>582</v>
      </c>
    </row>
    <row r="43" spans="1:2" ht="12.75">
      <c r="A43" s="51" t="s">
        <v>583</v>
      </c>
      <c r="B43" s="51" t="s">
        <v>584</v>
      </c>
    </row>
    <row r="44" spans="1:2" ht="12.75">
      <c r="A44" s="50" t="s">
        <v>585</v>
      </c>
      <c r="B44" s="50" t="s">
        <v>585</v>
      </c>
    </row>
    <row r="45" spans="1:2" ht="12.75">
      <c r="A45" s="54" t="s">
        <v>586</v>
      </c>
      <c r="B45" s="54" t="s">
        <v>587</v>
      </c>
    </row>
    <row r="46" spans="1:2" ht="12.75">
      <c r="A46" s="52" t="s">
        <v>588</v>
      </c>
      <c r="B46" s="52" t="s">
        <v>588</v>
      </c>
    </row>
    <row r="47" spans="1:2" ht="12.75">
      <c r="A47" s="50" t="s">
        <v>589</v>
      </c>
      <c r="B47" s="50" t="s">
        <v>589</v>
      </c>
    </row>
    <row r="48" spans="1:2" ht="12.75">
      <c r="A48" s="52" t="s">
        <v>590</v>
      </c>
      <c r="B48" s="52" t="s">
        <v>590</v>
      </c>
    </row>
    <row r="49" spans="1:2" ht="12.75">
      <c r="A49" s="54" t="s">
        <v>591</v>
      </c>
      <c r="B49" s="54" t="s">
        <v>592</v>
      </c>
    </row>
    <row r="50" spans="1:2" ht="12.75">
      <c r="A50" s="50" t="s">
        <v>593</v>
      </c>
      <c r="B50" s="50" t="s">
        <v>594</v>
      </c>
    </row>
    <row r="51" spans="1:2" ht="12.75">
      <c r="A51" s="51" t="s">
        <v>595</v>
      </c>
      <c r="B51" s="51" t="s">
        <v>596</v>
      </c>
    </row>
    <row r="52" spans="1:2" ht="12.75">
      <c r="A52" s="51" t="s">
        <v>597</v>
      </c>
      <c r="B52" s="51" t="s">
        <v>598</v>
      </c>
    </row>
    <row r="53" spans="1:2" ht="12.75">
      <c r="A53" s="50" t="s">
        <v>599</v>
      </c>
      <c r="B53" s="50" t="s">
        <v>600</v>
      </c>
    </row>
    <row r="54" spans="1:2" ht="12.75">
      <c r="A54" s="54" t="s">
        <v>601</v>
      </c>
      <c r="B54" s="54" t="s">
        <v>602</v>
      </c>
    </row>
    <row r="55" spans="1:2" ht="12.75">
      <c r="A55" s="49" t="s">
        <v>603</v>
      </c>
      <c r="B55" s="49" t="s">
        <v>603</v>
      </c>
    </row>
    <row r="56" spans="1:2" ht="12.75">
      <c r="A56" s="54" t="s">
        <v>125</v>
      </c>
      <c r="B56" s="54" t="s">
        <v>604</v>
      </c>
    </row>
    <row r="57" spans="1:2" ht="12.75">
      <c r="A57" s="52" t="s">
        <v>49</v>
      </c>
      <c r="B57" s="52" t="s">
        <v>49</v>
      </c>
    </row>
    <row r="58" spans="1:2" ht="12.75">
      <c r="A58" s="54" t="s">
        <v>175</v>
      </c>
      <c r="B58" s="54" t="s">
        <v>605</v>
      </c>
    </row>
    <row r="59" spans="1:2" ht="12.75">
      <c r="A59" s="50" t="s">
        <v>606</v>
      </c>
      <c r="B59" s="50" t="s">
        <v>607</v>
      </c>
    </row>
    <row r="60" spans="1:2" ht="12.75">
      <c r="A60" s="49" t="s">
        <v>608</v>
      </c>
      <c r="B60" s="49" t="s">
        <v>609</v>
      </c>
    </row>
    <row r="61" spans="1:2" ht="12.75">
      <c r="A61" s="49" t="s">
        <v>610</v>
      </c>
      <c r="B61" s="49" t="s">
        <v>610</v>
      </c>
    </row>
    <row r="62" spans="1:2" ht="12.75">
      <c r="A62" s="53" t="s">
        <v>611</v>
      </c>
      <c r="B62" s="53" t="s">
        <v>612</v>
      </c>
    </row>
    <row r="63" spans="1:2" ht="12.75">
      <c r="A63" s="50" t="s">
        <v>613</v>
      </c>
      <c r="B63" s="50" t="s">
        <v>614</v>
      </c>
    </row>
    <row r="64" spans="1:2" ht="12.75">
      <c r="A64" s="49" t="s">
        <v>615</v>
      </c>
      <c r="B64" s="49" t="s">
        <v>616</v>
      </c>
    </row>
    <row r="65" spans="1:2" ht="12.75">
      <c r="A65" s="51" t="s">
        <v>617</v>
      </c>
      <c r="B65" s="51" t="s">
        <v>618</v>
      </c>
    </row>
    <row r="66" spans="1:2" ht="12.75">
      <c r="A66" s="50" t="s">
        <v>619</v>
      </c>
      <c r="B66" s="50" t="s">
        <v>619</v>
      </c>
    </row>
    <row r="67" spans="1:2" ht="12.75">
      <c r="A67" s="54" t="s">
        <v>620</v>
      </c>
      <c r="B67" s="54" t="s">
        <v>621</v>
      </c>
    </row>
    <row r="68" spans="1:2" ht="12.75">
      <c r="A68" s="52" t="s">
        <v>30</v>
      </c>
      <c r="B68" s="52" t="s">
        <v>622</v>
      </c>
    </row>
    <row r="69" spans="1:2" ht="12.75">
      <c r="A69" s="50" t="s">
        <v>623</v>
      </c>
      <c r="B69" s="50" t="s">
        <v>624</v>
      </c>
    </row>
    <row r="70" spans="1:2" ht="12.75">
      <c r="A70" s="52" t="s">
        <v>625</v>
      </c>
      <c r="B70" s="52" t="s">
        <v>625</v>
      </c>
    </row>
    <row r="71" spans="1:2" ht="12.75">
      <c r="A71" s="39" t="s">
        <v>626</v>
      </c>
      <c r="B71" s="39" t="s">
        <v>627</v>
      </c>
    </row>
    <row r="72" spans="1:2" ht="12.75">
      <c r="A72" s="51" t="s">
        <v>628</v>
      </c>
      <c r="B72" s="51" t="s">
        <v>629</v>
      </c>
    </row>
    <row r="73" spans="1:2" ht="12.75">
      <c r="A73" s="39" t="s">
        <v>630</v>
      </c>
      <c r="B73" s="39" t="s">
        <v>631</v>
      </c>
    </row>
    <row r="74" spans="1:2" ht="12.75">
      <c r="A74" s="51" t="s">
        <v>632</v>
      </c>
      <c r="B74" s="51" t="s">
        <v>633</v>
      </c>
    </row>
    <row r="75" spans="1:2" ht="12.75">
      <c r="A75" s="39" t="s">
        <v>634</v>
      </c>
      <c r="B75" s="39" t="s">
        <v>635</v>
      </c>
    </row>
    <row r="76" spans="1:2" ht="12.75">
      <c r="A76" s="54" t="s">
        <v>183</v>
      </c>
      <c r="B76" s="54" t="s">
        <v>636</v>
      </c>
    </row>
    <row r="77" spans="1:2" ht="12.75">
      <c r="A77" s="50" t="s">
        <v>637</v>
      </c>
      <c r="B77" s="50" t="s">
        <v>638</v>
      </c>
    </row>
    <row r="78" spans="1:2" ht="12.75">
      <c r="A78" s="49" t="s">
        <v>639</v>
      </c>
      <c r="B78" s="49" t="s">
        <v>640</v>
      </c>
    </row>
    <row r="79" spans="1:2" ht="12.75">
      <c r="A79" s="39" t="s">
        <v>641</v>
      </c>
      <c r="B79" s="39" t="s">
        <v>642</v>
      </c>
    </row>
    <row r="80" spans="1:2" ht="12.75">
      <c r="A80" s="49" t="s">
        <v>643</v>
      </c>
      <c r="B80" s="49" t="s">
        <v>644</v>
      </c>
    </row>
    <row r="81" spans="1:2" ht="12.75">
      <c r="A81" s="49" t="s">
        <v>645</v>
      </c>
      <c r="B81" s="49" t="s">
        <v>645</v>
      </c>
    </row>
    <row r="82" spans="1:2" ht="12.75">
      <c r="A82" s="51" t="s">
        <v>646</v>
      </c>
      <c r="B82" s="51" t="s">
        <v>647</v>
      </c>
    </row>
    <row r="83" spans="1:2" ht="12.75">
      <c r="A83" s="51" t="s">
        <v>648</v>
      </c>
      <c r="B83" s="51" t="s">
        <v>649</v>
      </c>
    </row>
    <row r="84" spans="1:2" ht="12.75">
      <c r="A84" s="49" t="s">
        <v>650</v>
      </c>
      <c r="B84" s="49" t="s">
        <v>651</v>
      </c>
    </row>
    <row r="85" spans="1:2" ht="12.75">
      <c r="A85" s="50" t="s">
        <v>652</v>
      </c>
      <c r="B85" s="50" t="s">
        <v>652</v>
      </c>
    </row>
    <row r="86" spans="1:2" ht="12.75">
      <c r="A86" s="39" t="s">
        <v>653</v>
      </c>
      <c r="B86" s="39" t="s">
        <v>654</v>
      </c>
    </row>
    <row r="87" spans="1:2" ht="12.75">
      <c r="A87" s="50" t="s">
        <v>655</v>
      </c>
      <c r="B87" s="50" t="s">
        <v>655</v>
      </c>
    </row>
    <row r="88" spans="1:2" ht="12.75">
      <c r="A88" s="50" t="s">
        <v>656</v>
      </c>
      <c r="B88" s="50" t="s">
        <v>656</v>
      </c>
    </row>
    <row r="89" spans="1:2" ht="12.75">
      <c r="A89" s="49" t="s">
        <v>657</v>
      </c>
      <c r="B89" s="49" t="s">
        <v>658</v>
      </c>
    </row>
    <row r="90" spans="1:2" ht="12.75">
      <c r="A90" s="50" t="s">
        <v>659</v>
      </c>
      <c r="B90" s="50" t="s">
        <v>659</v>
      </c>
    </row>
    <row r="91" spans="1:2" ht="12.75">
      <c r="A91" s="49" t="s">
        <v>660</v>
      </c>
      <c r="B91" s="49" t="s">
        <v>660</v>
      </c>
    </row>
    <row r="92" spans="1:2" ht="12.75">
      <c r="A92" s="52" t="s">
        <v>661</v>
      </c>
      <c r="B92" s="52" t="s">
        <v>661</v>
      </c>
    </row>
    <row r="93" spans="1:2" ht="12.75">
      <c r="A93" s="52" t="s">
        <v>662</v>
      </c>
      <c r="B93" s="52" t="s">
        <v>662</v>
      </c>
    </row>
    <row r="94" spans="1:2" ht="12.75">
      <c r="A94" s="49" t="s">
        <v>663</v>
      </c>
      <c r="B94" s="49" t="s">
        <v>664</v>
      </c>
    </row>
    <row r="95" spans="1:2" ht="12.75">
      <c r="A95" s="50" t="s">
        <v>665</v>
      </c>
      <c r="B95" s="50" t="s">
        <v>665</v>
      </c>
    </row>
    <row r="96" spans="1:2" ht="12.75">
      <c r="A96" s="50" t="s">
        <v>666</v>
      </c>
      <c r="B96" s="50" t="s">
        <v>667</v>
      </c>
    </row>
    <row r="97" spans="1:2" ht="12.75">
      <c r="A97" s="54" t="s">
        <v>93</v>
      </c>
      <c r="B97" s="54" t="s">
        <v>668</v>
      </c>
    </row>
    <row r="98" spans="1:2" ht="12.75">
      <c r="A98" s="50" t="s">
        <v>669</v>
      </c>
      <c r="B98" s="50" t="s">
        <v>669</v>
      </c>
    </row>
    <row r="99" spans="1:2" ht="12.75">
      <c r="A99" s="50" t="s">
        <v>670</v>
      </c>
      <c r="B99" s="50" t="s">
        <v>671</v>
      </c>
    </row>
    <row r="100" spans="1:2" ht="12.75">
      <c r="A100" s="50" t="s">
        <v>672</v>
      </c>
      <c r="B100" s="50" t="s">
        <v>673</v>
      </c>
    </row>
    <row r="101" spans="1:2" ht="12.75">
      <c r="A101" s="50" t="s">
        <v>179</v>
      </c>
      <c r="B101" s="50" t="s">
        <v>674</v>
      </c>
    </row>
    <row r="102" spans="1:2" ht="12.75">
      <c r="A102" s="39" t="s">
        <v>675</v>
      </c>
      <c r="B102" s="39" t="s">
        <v>676</v>
      </c>
    </row>
    <row r="103" spans="1:2" ht="12.75">
      <c r="A103" s="51" t="s">
        <v>677</v>
      </c>
      <c r="B103" s="51" t="s">
        <v>678</v>
      </c>
    </row>
    <row r="104" spans="1:2" ht="12.75">
      <c r="A104" s="50" t="s">
        <v>679</v>
      </c>
      <c r="B104" s="50" t="s">
        <v>680</v>
      </c>
    </row>
    <row r="105" spans="1:2" ht="12.75">
      <c r="A105" s="50" t="s">
        <v>681</v>
      </c>
      <c r="B105" s="50" t="s">
        <v>682</v>
      </c>
    </row>
    <row r="106" spans="1:2" ht="12.75">
      <c r="A106" s="49" t="s">
        <v>683</v>
      </c>
      <c r="B106" s="49" t="s">
        <v>684</v>
      </c>
    </row>
    <row r="107" spans="1:2" ht="12.75">
      <c r="A107" s="50" t="s">
        <v>685</v>
      </c>
      <c r="B107" s="50" t="s">
        <v>686</v>
      </c>
    </row>
    <row r="108" spans="1:2" ht="12.75">
      <c r="A108" s="49" t="s">
        <v>687</v>
      </c>
      <c r="B108" s="49" t="s">
        <v>687</v>
      </c>
    </row>
    <row r="109" spans="1:2" ht="12.75">
      <c r="A109" s="50" t="s">
        <v>688</v>
      </c>
      <c r="B109" s="50" t="s">
        <v>688</v>
      </c>
    </row>
    <row r="110" spans="1:2" ht="12.75">
      <c r="A110" s="52" t="s">
        <v>18</v>
      </c>
      <c r="B110" s="52" t="s">
        <v>689</v>
      </c>
    </row>
    <row r="111" spans="1:2" ht="12.75">
      <c r="A111" s="51" t="s">
        <v>690</v>
      </c>
      <c r="B111" s="51" t="s">
        <v>691</v>
      </c>
    </row>
    <row r="112" spans="1:2" ht="12.75">
      <c r="A112" s="54" t="s">
        <v>167</v>
      </c>
      <c r="B112" s="54" t="s">
        <v>692</v>
      </c>
    </row>
    <row r="113" spans="1:2" ht="12.75">
      <c r="A113" s="51" t="s">
        <v>693</v>
      </c>
      <c r="B113" s="51" t="s">
        <v>694</v>
      </c>
    </row>
    <row r="114" spans="1:2" ht="12.75">
      <c r="A114" s="54" t="s">
        <v>122</v>
      </c>
      <c r="B114" s="54" t="s">
        <v>695</v>
      </c>
    </row>
    <row r="115" spans="1:2" ht="12.75">
      <c r="A115" s="50" t="s">
        <v>696</v>
      </c>
      <c r="B115" s="50" t="s">
        <v>697</v>
      </c>
    </row>
    <row r="116" spans="1:2" ht="12.75">
      <c r="A116" s="50" t="s">
        <v>698</v>
      </c>
      <c r="B116" s="50" t="s">
        <v>699</v>
      </c>
    </row>
    <row r="117" spans="1:2" ht="12.75">
      <c r="A117" s="51" t="s">
        <v>700</v>
      </c>
      <c r="B117" s="51" t="s">
        <v>701</v>
      </c>
    </row>
    <row r="118" spans="1:2" ht="12.75">
      <c r="A118" s="50" t="s">
        <v>702</v>
      </c>
      <c r="B118" s="50" t="s">
        <v>702</v>
      </c>
    </row>
    <row r="119" spans="1:2" ht="12.75">
      <c r="A119" s="49" t="s">
        <v>703</v>
      </c>
      <c r="B119" s="49" t="s">
        <v>704</v>
      </c>
    </row>
    <row r="120" spans="1:2" ht="12.75">
      <c r="A120" s="50" t="s">
        <v>705</v>
      </c>
      <c r="B120" s="50" t="s">
        <v>706</v>
      </c>
    </row>
    <row r="121" spans="1:2" ht="12.75">
      <c r="A121" s="54" t="s">
        <v>707</v>
      </c>
      <c r="B121" s="54" t="s">
        <v>708</v>
      </c>
    </row>
    <row r="122" spans="1:2" ht="12.75">
      <c r="A122" s="51" t="s">
        <v>709</v>
      </c>
      <c r="B122" s="51" t="s">
        <v>710</v>
      </c>
    </row>
    <row r="123" spans="1:2" ht="12.75">
      <c r="A123" s="39" t="s">
        <v>173</v>
      </c>
      <c r="B123" s="39" t="s">
        <v>711</v>
      </c>
    </row>
    <row r="124" spans="1:2" ht="12.75">
      <c r="A124" s="49" t="s">
        <v>712</v>
      </c>
      <c r="B124" s="49" t="s">
        <v>713</v>
      </c>
    </row>
    <row r="125" spans="1:2" ht="12.75">
      <c r="A125" s="50" t="s">
        <v>714</v>
      </c>
      <c r="B125" s="50" t="s">
        <v>715</v>
      </c>
    </row>
    <row r="126" spans="1:2" ht="12.75">
      <c r="A126" s="54" t="s">
        <v>716</v>
      </c>
      <c r="B126" s="54" t="s">
        <v>717</v>
      </c>
    </row>
    <row r="127" spans="1:2" ht="12.75">
      <c r="A127" s="54" t="s">
        <v>136</v>
      </c>
      <c r="B127" s="54" t="s">
        <v>718</v>
      </c>
    </row>
    <row r="128" spans="1:2" ht="12.75">
      <c r="A128" s="52" t="s">
        <v>28</v>
      </c>
      <c r="B128" s="52" t="s">
        <v>719</v>
      </c>
    </row>
    <row r="129" spans="1:2" ht="12.75">
      <c r="A129" s="54" t="s">
        <v>720</v>
      </c>
      <c r="B129" s="54" t="s">
        <v>721</v>
      </c>
    </row>
    <row r="130" spans="1:2" ht="12.75">
      <c r="A130" s="54" t="s">
        <v>722</v>
      </c>
      <c r="B130" s="54" t="s">
        <v>723</v>
      </c>
    </row>
    <row r="131" spans="1:2" ht="12.75">
      <c r="A131" s="54" t="s">
        <v>113</v>
      </c>
      <c r="B131" s="54" t="s">
        <v>724</v>
      </c>
    </row>
    <row r="132" spans="1:2" ht="12.75">
      <c r="A132" s="49" t="s">
        <v>725</v>
      </c>
      <c r="B132" s="49" t="s">
        <v>726</v>
      </c>
    </row>
    <row r="133" spans="1:2" ht="12.75">
      <c r="A133" s="52" t="s">
        <v>727</v>
      </c>
      <c r="B133" s="52" t="s">
        <v>728</v>
      </c>
    </row>
    <row r="134" spans="1:2" ht="12.75">
      <c r="A134" s="49" t="s">
        <v>729</v>
      </c>
      <c r="B134" s="49" t="s">
        <v>730</v>
      </c>
    </row>
    <row r="135" spans="1:2" ht="12.75">
      <c r="A135" s="50" t="s">
        <v>731</v>
      </c>
      <c r="B135" s="50" t="s">
        <v>732</v>
      </c>
    </row>
    <row r="136" spans="1:2" ht="12.75">
      <c r="A136" s="52" t="s">
        <v>733</v>
      </c>
      <c r="B136" s="52" t="s">
        <v>733</v>
      </c>
    </row>
    <row r="137" spans="1:2" ht="12.75">
      <c r="A137" s="50" t="s">
        <v>734</v>
      </c>
      <c r="B137" s="50" t="s">
        <v>735</v>
      </c>
    </row>
    <row r="138" spans="1:2" ht="12.75">
      <c r="A138" s="50" t="s">
        <v>736</v>
      </c>
      <c r="B138" s="50" t="s">
        <v>737</v>
      </c>
    </row>
    <row r="139" spans="1:2" ht="12.75">
      <c r="A139" s="54" t="s">
        <v>738</v>
      </c>
      <c r="B139" s="54" t="s">
        <v>739</v>
      </c>
    </row>
    <row r="140" spans="1:2" ht="12.75">
      <c r="A140" s="51" t="s">
        <v>740</v>
      </c>
      <c r="B140" s="51" t="s">
        <v>741</v>
      </c>
    </row>
    <row r="141" spans="1:2" ht="12.75">
      <c r="A141" s="54" t="s">
        <v>742</v>
      </c>
      <c r="B141" s="54" t="s">
        <v>743</v>
      </c>
    </row>
    <row r="142" spans="1:2" ht="12.75">
      <c r="A142" s="54" t="s">
        <v>744</v>
      </c>
      <c r="B142" s="54" t="s">
        <v>745</v>
      </c>
    </row>
    <row r="143" spans="1:2" ht="12.75">
      <c r="A143" s="52" t="s">
        <v>36</v>
      </c>
      <c r="B143" s="52" t="s">
        <v>746</v>
      </c>
    </row>
    <row r="144" spans="1:2" ht="12.75">
      <c r="A144" s="49" t="s">
        <v>747</v>
      </c>
      <c r="B144" s="49" t="s">
        <v>748</v>
      </c>
    </row>
    <row r="145" spans="1:2" ht="12.75">
      <c r="A145" s="54" t="s">
        <v>749</v>
      </c>
      <c r="B145" s="54" t="s">
        <v>750</v>
      </c>
    </row>
    <row r="146" spans="1:2" ht="12.75">
      <c r="A146" s="50" t="s">
        <v>751</v>
      </c>
      <c r="B146" s="50" t="s">
        <v>752</v>
      </c>
    </row>
    <row r="147" spans="1:2" ht="12.75">
      <c r="A147" s="49" t="s">
        <v>753</v>
      </c>
      <c r="B147" s="49" t="s">
        <v>754</v>
      </c>
    </row>
    <row r="148" spans="1:2" ht="12.75">
      <c r="A148" s="52" t="s">
        <v>23</v>
      </c>
      <c r="B148" s="52" t="s">
        <v>23</v>
      </c>
    </row>
    <row r="149" spans="1:2" ht="12.75">
      <c r="A149" s="54" t="s">
        <v>755</v>
      </c>
      <c r="B149" s="54" t="s">
        <v>756</v>
      </c>
    </row>
    <row r="150" spans="1:2" ht="12.75">
      <c r="A150" s="50" t="s">
        <v>757</v>
      </c>
      <c r="B150" s="50" t="s">
        <v>758</v>
      </c>
    </row>
    <row r="151" spans="1:2" ht="12.75">
      <c r="A151" s="50" t="s">
        <v>759</v>
      </c>
      <c r="B151" s="50" t="s">
        <v>760</v>
      </c>
    </row>
    <row r="152" spans="1:2" ht="12.75">
      <c r="A152" s="49" t="s">
        <v>761</v>
      </c>
      <c r="B152" s="49" t="s">
        <v>762</v>
      </c>
    </row>
    <row r="153" spans="1:2" ht="12.75">
      <c r="A153" s="51" t="s">
        <v>763</v>
      </c>
      <c r="B153" s="51" t="s">
        <v>764</v>
      </c>
    </row>
    <row r="154" spans="1:2" ht="12.75">
      <c r="A154" s="50" t="s">
        <v>765</v>
      </c>
      <c r="B154" s="50" t="s">
        <v>765</v>
      </c>
    </row>
    <row r="155" spans="1:2" ht="12.75">
      <c r="A155" s="49" t="s">
        <v>766</v>
      </c>
      <c r="B155" s="49" t="s">
        <v>767</v>
      </c>
    </row>
    <row r="156" spans="1:2" ht="12.75">
      <c r="A156" s="49" t="s">
        <v>768</v>
      </c>
      <c r="B156" s="49" t="s">
        <v>768</v>
      </c>
    </row>
    <row r="157" spans="1:2" ht="12.75">
      <c r="A157" s="51" t="s">
        <v>769</v>
      </c>
      <c r="B157" s="51" t="s">
        <v>770</v>
      </c>
    </row>
    <row r="158" spans="1:2" ht="12.75">
      <c r="A158" s="50" t="s">
        <v>771</v>
      </c>
      <c r="B158" s="50" t="s">
        <v>772</v>
      </c>
    </row>
    <row r="159" spans="1:2" ht="12.75">
      <c r="A159" s="50" t="s">
        <v>773</v>
      </c>
      <c r="B159" s="50" t="s">
        <v>774</v>
      </c>
    </row>
    <row r="160" spans="1:2" ht="12.75">
      <c r="A160" s="50" t="s">
        <v>775</v>
      </c>
      <c r="B160" s="50" t="s">
        <v>775</v>
      </c>
    </row>
    <row r="161" spans="1:2" ht="12.75">
      <c r="A161" s="52" t="s">
        <v>776</v>
      </c>
      <c r="B161" s="52" t="s">
        <v>777</v>
      </c>
    </row>
    <row r="162" spans="1:2" ht="12.75">
      <c r="A162" s="50" t="s">
        <v>778</v>
      </c>
      <c r="B162" s="50" t="s">
        <v>779</v>
      </c>
    </row>
    <row r="163" spans="1:2" ht="12.75">
      <c r="A163" s="39" t="s">
        <v>780</v>
      </c>
      <c r="B163" s="39" t="s">
        <v>780</v>
      </c>
    </row>
    <row r="164" spans="1:2" ht="12.75">
      <c r="A164" s="50" t="s">
        <v>781</v>
      </c>
      <c r="B164" s="50" t="s">
        <v>782</v>
      </c>
    </row>
    <row r="165" spans="1:2" ht="12.75">
      <c r="A165" s="54" t="s">
        <v>783</v>
      </c>
      <c r="B165" s="54" t="s">
        <v>784</v>
      </c>
    </row>
    <row r="166" spans="1:2" ht="12.75">
      <c r="A166" s="49" t="s">
        <v>785</v>
      </c>
      <c r="B166" s="49" t="s">
        <v>786</v>
      </c>
    </row>
    <row r="167" spans="1:2" ht="12.75">
      <c r="A167" s="51" t="s">
        <v>787</v>
      </c>
      <c r="B167" s="51" t="s">
        <v>788</v>
      </c>
    </row>
    <row r="168" spans="1:2" ht="12.75">
      <c r="A168" s="54" t="s">
        <v>789</v>
      </c>
      <c r="B168" s="54" t="s">
        <v>790</v>
      </c>
    </row>
    <row r="169" spans="1:2" ht="12.75">
      <c r="A169" s="50" t="s">
        <v>791</v>
      </c>
      <c r="B169" s="50" t="s">
        <v>792</v>
      </c>
    </row>
    <row r="170" spans="1:2" ht="12.75">
      <c r="A170" s="51" t="s">
        <v>793</v>
      </c>
      <c r="B170" s="51" t="s">
        <v>794</v>
      </c>
    </row>
    <row r="171" spans="1:2" ht="12.75">
      <c r="A171" s="52" t="s">
        <v>43</v>
      </c>
      <c r="B171" s="52" t="s">
        <v>795</v>
      </c>
    </row>
    <row r="172" spans="1:2" ht="12.75">
      <c r="A172" s="50" t="s">
        <v>796</v>
      </c>
      <c r="B172" s="50" t="s">
        <v>797</v>
      </c>
    </row>
    <row r="173" spans="1:2" ht="12.75">
      <c r="A173" s="50" t="s">
        <v>798</v>
      </c>
      <c r="B173" s="50" t="s">
        <v>799</v>
      </c>
    </row>
    <row r="174" spans="1:2" ht="12.75">
      <c r="A174" s="54" t="s">
        <v>800</v>
      </c>
      <c r="B174" s="54" t="s">
        <v>801</v>
      </c>
    </row>
    <row r="175" spans="1:2" ht="12.75">
      <c r="A175" s="50" t="s">
        <v>802</v>
      </c>
      <c r="B175" s="50" t="s">
        <v>803</v>
      </c>
    </row>
    <row r="176" spans="1:2" ht="12.75">
      <c r="A176" s="52" t="s">
        <v>71</v>
      </c>
      <c r="B176" s="52" t="s">
        <v>71</v>
      </c>
    </row>
    <row r="177" spans="1:2" ht="12.75">
      <c r="A177" s="52" t="s">
        <v>804</v>
      </c>
      <c r="B177" s="52" t="s">
        <v>804</v>
      </c>
    </row>
    <row r="178" spans="1:2" ht="12.75">
      <c r="A178" s="51" t="s">
        <v>805</v>
      </c>
      <c r="B178" s="51" t="s">
        <v>806</v>
      </c>
    </row>
    <row r="179" spans="1:2" ht="12.75">
      <c r="A179" s="52" t="s">
        <v>807</v>
      </c>
      <c r="B179" s="52" t="s">
        <v>807</v>
      </c>
    </row>
    <row r="180" spans="1:2" ht="12.75">
      <c r="A180" s="54" t="s">
        <v>119</v>
      </c>
      <c r="B180" s="54" t="s">
        <v>119</v>
      </c>
    </row>
    <row r="181" spans="1:2" ht="12.75">
      <c r="A181" s="49" t="s">
        <v>808</v>
      </c>
      <c r="B181" s="49" t="s">
        <v>809</v>
      </c>
    </row>
    <row r="182" spans="1:2" ht="12.75">
      <c r="A182" s="49" t="s">
        <v>810</v>
      </c>
      <c r="B182" s="49" t="s">
        <v>811</v>
      </c>
    </row>
    <row r="183" spans="1:2" ht="12.75">
      <c r="A183" s="50" t="s">
        <v>812</v>
      </c>
      <c r="B183" s="50" t="s">
        <v>813</v>
      </c>
    </row>
    <row r="184" spans="1:2" ht="12.75">
      <c r="A184" s="51" t="s">
        <v>814</v>
      </c>
      <c r="B184" s="51" t="s">
        <v>815</v>
      </c>
    </row>
    <row r="185" spans="1:2" ht="12.75">
      <c r="A185" s="50" t="s">
        <v>816</v>
      </c>
      <c r="B185" s="50" t="s">
        <v>817</v>
      </c>
    </row>
    <row r="186" spans="1:2" ht="12.75">
      <c r="A186" s="50" t="s">
        <v>818</v>
      </c>
      <c r="B186" s="50" t="s">
        <v>818</v>
      </c>
    </row>
    <row r="187" spans="1:2" ht="12.75">
      <c r="A187" s="54" t="s">
        <v>819</v>
      </c>
      <c r="B187" s="54" t="s">
        <v>820</v>
      </c>
    </row>
    <row r="188" spans="1:2" ht="12.75">
      <c r="A188" s="51" t="s">
        <v>821</v>
      </c>
      <c r="B188" s="51" t="s">
        <v>822</v>
      </c>
    </row>
    <row r="189" spans="1:2" ht="12.75">
      <c r="A189" s="39" t="s">
        <v>823</v>
      </c>
      <c r="B189" s="39" t="s">
        <v>824</v>
      </c>
    </row>
    <row r="190" spans="1:2" ht="12.75">
      <c r="A190" s="51" t="s">
        <v>825</v>
      </c>
      <c r="B190" s="51" t="s">
        <v>826</v>
      </c>
    </row>
    <row r="191" spans="1:2" ht="12.75">
      <c r="A191" s="54" t="s">
        <v>827</v>
      </c>
      <c r="B191" s="54" t="s">
        <v>828</v>
      </c>
    </row>
    <row r="192" spans="1:2" ht="12.75">
      <c r="A192" s="50" t="s">
        <v>829</v>
      </c>
      <c r="B192" s="50" t="s">
        <v>830</v>
      </c>
    </row>
    <row r="193" spans="1:2" ht="12.75">
      <c r="A193" s="49" t="s">
        <v>831</v>
      </c>
      <c r="B193" s="49" t="s">
        <v>832</v>
      </c>
    </row>
    <row r="194" spans="1:2" ht="12.75">
      <c r="A194" s="39" t="s">
        <v>77</v>
      </c>
      <c r="B194" s="39" t="s">
        <v>833</v>
      </c>
    </row>
    <row r="195" spans="1:2" ht="12.75">
      <c r="A195" s="50" t="s">
        <v>834</v>
      </c>
      <c r="B195" s="50" t="s">
        <v>835</v>
      </c>
    </row>
    <row r="196" spans="1:2" ht="12.75">
      <c r="A196" s="54" t="s">
        <v>836</v>
      </c>
      <c r="B196" s="54" t="s">
        <v>837</v>
      </c>
    </row>
    <row r="197" spans="1:2" ht="12.75">
      <c r="A197" s="54" t="s">
        <v>838</v>
      </c>
      <c r="B197" s="54" t="s">
        <v>839</v>
      </c>
    </row>
    <row r="198" spans="1:2" ht="12.75">
      <c r="A198" s="51" t="s">
        <v>840</v>
      </c>
      <c r="B198" s="51" t="s">
        <v>841</v>
      </c>
    </row>
    <row r="199" spans="1:2" ht="12.75">
      <c r="A199" s="54" t="s">
        <v>842</v>
      </c>
      <c r="B199" s="54" t="s">
        <v>843</v>
      </c>
    </row>
    <row r="200" spans="1:2" ht="12.75">
      <c r="A200" s="52" t="s">
        <v>844</v>
      </c>
      <c r="B200" s="52" t="s">
        <v>845</v>
      </c>
    </row>
    <row r="201" spans="1:2" ht="12.75">
      <c r="A201" s="51" t="s">
        <v>846</v>
      </c>
      <c r="B201" s="51" t="s">
        <v>847</v>
      </c>
    </row>
    <row r="202" spans="1:2" ht="12.75">
      <c r="A202" s="51" t="s">
        <v>848</v>
      </c>
      <c r="B202" s="51" t="s">
        <v>849</v>
      </c>
    </row>
    <row r="203" spans="1:2" ht="12.75">
      <c r="A203" s="52" t="s">
        <v>14</v>
      </c>
      <c r="B203" s="52" t="s">
        <v>850</v>
      </c>
    </row>
    <row r="204" spans="1:2" ht="12.75">
      <c r="A204" s="51" t="s">
        <v>851</v>
      </c>
      <c r="B204" s="51" t="s">
        <v>852</v>
      </c>
    </row>
    <row r="205" spans="1:2" ht="12.75">
      <c r="A205" s="50" t="s">
        <v>853</v>
      </c>
      <c r="B205" s="50" t="s">
        <v>854</v>
      </c>
    </row>
    <row r="206" spans="1:2" ht="12.75">
      <c r="A206" s="50" t="s">
        <v>855</v>
      </c>
      <c r="B206" s="50" t="s">
        <v>856</v>
      </c>
    </row>
    <row r="207" spans="1:2" ht="12.75">
      <c r="A207" s="54" t="s">
        <v>857</v>
      </c>
      <c r="B207" s="54" t="s">
        <v>858</v>
      </c>
    </row>
    <row r="208" spans="1:2" ht="12.75">
      <c r="A208" s="51" t="s">
        <v>859</v>
      </c>
      <c r="B208" s="51" t="s">
        <v>860</v>
      </c>
    </row>
    <row r="209" spans="1:2" ht="12.75">
      <c r="A209" s="52" t="s">
        <v>861</v>
      </c>
      <c r="B209" s="52" t="s">
        <v>861</v>
      </c>
    </row>
    <row r="210" spans="1:2" ht="12.75">
      <c r="A210" s="51" t="s">
        <v>862</v>
      </c>
      <c r="B210" s="51" t="s">
        <v>863</v>
      </c>
    </row>
    <row r="211" spans="1:2" ht="12.75">
      <c r="A211" s="54" t="s">
        <v>864</v>
      </c>
      <c r="B211" s="54" t="s">
        <v>865</v>
      </c>
    </row>
    <row r="212" spans="1:2" ht="12.75">
      <c r="A212" s="53" t="s">
        <v>866</v>
      </c>
      <c r="B212" s="53" t="s">
        <v>867</v>
      </c>
    </row>
    <row r="213" spans="1:2" ht="12.75">
      <c r="A213" s="51" t="s">
        <v>868</v>
      </c>
      <c r="B213" s="51" t="s">
        <v>869</v>
      </c>
    </row>
    <row r="214" spans="1:2" ht="12.75">
      <c r="A214" s="51" t="s">
        <v>33</v>
      </c>
      <c r="B214" s="51" t="s">
        <v>870</v>
      </c>
    </row>
    <row r="215" spans="1:2" ht="12.75">
      <c r="A215" s="50" t="s">
        <v>871</v>
      </c>
      <c r="B215" s="50" t="s">
        <v>872</v>
      </c>
    </row>
    <row r="216" spans="1:2" ht="12.75">
      <c r="A216" s="54" t="s">
        <v>159</v>
      </c>
      <c r="B216" s="54" t="s">
        <v>873</v>
      </c>
    </row>
    <row r="217" spans="1:2" ht="12.75">
      <c r="A217" s="52" t="s">
        <v>874</v>
      </c>
      <c r="B217" s="52" t="s">
        <v>875</v>
      </c>
    </row>
    <row r="218" spans="1:2" ht="12.75">
      <c r="A218" s="50" t="s">
        <v>876</v>
      </c>
      <c r="B218" s="50" t="s">
        <v>877</v>
      </c>
    </row>
    <row r="219" spans="1:2" ht="12.75">
      <c r="A219" s="51" t="s">
        <v>878</v>
      </c>
      <c r="B219" s="51" t="s">
        <v>879</v>
      </c>
    </row>
    <row r="220" spans="1:2" ht="12.75">
      <c r="A220" s="52" t="s">
        <v>880</v>
      </c>
      <c r="B220" s="52" t="s">
        <v>880</v>
      </c>
    </row>
    <row r="221" spans="1:2" ht="12.75">
      <c r="A221" s="51" t="s">
        <v>881</v>
      </c>
      <c r="B221" s="51" t="s">
        <v>882</v>
      </c>
    </row>
    <row r="222" spans="1:2" ht="12.75">
      <c r="A222" s="51" t="s">
        <v>883</v>
      </c>
      <c r="B222" s="51" t="s">
        <v>884</v>
      </c>
    </row>
    <row r="223" spans="1:2" ht="12.75">
      <c r="A223" s="39" t="s">
        <v>885</v>
      </c>
      <c r="B223" s="39" t="s">
        <v>886</v>
      </c>
    </row>
    <row r="224" spans="1:2" ht="12.75">
      <c r="A224" s="50" t="s">
        <v>887</v>
      </c>
      <c r="B224" s="50" t="s">
        <v>887</v>
      </c>
    </row>
    <row r="225" spans="1:2" ht="12.75">
      <c r="A225" s="52" t="s">
        <v>57</v>
      </c>
      <c r="B225" s="52" t="s">
        <v>888</v>
      </c>
    </row>
    <row r="226" spans="1:2" ht="12.75">
      <c r="A226" s="54" t="s">
        <v>57</v>
      </c>
      <c r="B226" s="54" t="s">
        <v>888</v>
      </c>
    </row>
    <row r="227" spans="1:2" ht="12.75">
      <c r="A227" s="50" t="s">
        <v>889</v>
      </c>
      <c r="B227" s="50" t="s">
        <v>890</v>
      </c>
    </row>
    <row r="228" spans="1:2" ht="12.75">
      <c r="A228" s="50" t="s">
        <v>891</v>
      </c>
      <c r="B228" s="50" t="s">
        <v>892</v>
      </c>
    </row>
    <row r="229" spans="1:2" ht="12.75">
      <c r="A229" s="50" t="s">
        <v>893</v>
      </c>
      <c r="B229" s="50" t="s">
        <v>893</v>
      </c>
    </row>
    <row r="230" spans="1:2" ht="12.75">
      <c r="A230" s="50" t="s">
        <v>894</v>
      </c>
      <c r="B230" s="50" t="s">
        <v>894</v>
      </c>
    </row>
    <row r="231" spans="1:2" ht="12.75">
      <c r="A231" s="52" t="s">
        <v>895</v>
      </c>
      <c r="B231" s="52" t="s">
        <v>895</v>
      </c>
    </row>
    <row r="232" spans="1:2" ht="12.75">
      <c r="A232" s="50" t="s">
        <v>896</v>
      </c>
      <c r="B232" s="50" t="s">
        <v>897</v>
      </c>
    </row>
    <row r="233" spans="1:2" ht="12.75">
      <c r="A233" s="52" t="s">
        <v>898</v>
      </c>
      <c r="B233" s="52" t="s">
        <v>898</v>
      </c>
    </row>
    <row r="234" spans="1:2" ht="12.75">
      <c r="A234" s="50" t="s">
        <v>899</v>
      </c>
      <c r="B234" s="50" t="s">
        <v>900</v>
      </c>
    </row>
    <row r="235" spans="1:2" ht="12.75">
      <c r="A235" s="54" t="s">
        <v>149</v>
      </c>
      <c r="B235" s="54" t="s">
        <v>901</v>
      </c>
    </row>
    <row r="236" spans="1:2" ht="12.75">
      <c r="A236" s="52" t="s">
        <v>902</v>
      </c>
      <c r="B236" s="52" t="s">
        <v>903</v>
      </c>
    </row>
    <row r="237" spans="1:2" ht="12.75">
      <c r="A237" s="54" t="s">
        <v>132</v>
      </c>
      <c r="B237" s="54" t="s">
        <v>904</v>
      </c>
    </row>
    <row r="238" spans="1:2" ht="12.75">
      <c r="A238" s="50" t="s">
        <v>905</v>
      </c>
      <c r="B238" s="50" t="s">
        <v>906</v>
      </c>
    </row>
    <row r="239" spans="1:2" ht="12.75">
      <c r="A239" s="50" t="s">
        <v>907</v>
      </c>
      <c r="B239" s="50" t="s">
        <v>907</v>
      </c>
    </row>
    <row r="240" spans="1:2" ht="12.75">
      <c r="A240" s="52" t="s">
        <v>908</v>
      </c>
      <c r="B240" s="52" t="s">
        <v>908</v>
      </c>
    </row>
    <row r="241" spans="1:2" ht="12.75">
      <c r="A241" s="50" t="s">
        <v>909</v>
      </c>
      <c r="B241" s="50" t="s">
        <v>910</v>
      </c>
    </row>
    <row r="242" spans="1:2" ht="12.75">
      <c r="A242" s="51" t="s">
        <v>911</v>
      </c>
      <c r="B242" s="51" t="s">
        <v>912</v>
      </c>
    </row>
    <row r="243" spans="1:2" ht="12.75">
      <c r="A243" s="49" t="s">
        <v>913</v>
      </c>
      <c r="B243" s="49" t="s">
        <v>914</v>
      </c>
    </row>
    <row r="244" spans="1:2" ht="12.75">
      <c r="A244" s="39" t="s">
        <v>915</v>
      </c>
      <c r="B244" s="39" t="s">
        <v>916</v>
      </c>
    </row>
    <row r="245" spans="1:2" ht="12.75">
      <c r="A245" s="54" t="s">
        <v>917</v>
      </c>
      <c r="B245" s="54" t="s">
        <v>918</v>
      </c>
    </row>
    <row r="246" spans="1:2" ht="12.75">
      <c r="A246" s="50" t="s">
        <v>919</v>
      </c>
      <c r="B246" s="50" t="s">
        <v>920</v>
      </c>
    </row>
    <row r="247" spans="1:2" ht="12.75">
      <c r="A247" s="54" t="s">
        <v>129</v>
      </c>
      <c r="B247" s="54" t="s">
        <v>921</v>
      </c>
    </row>
    <row r="248" spans="1:2" ht="12.75">
      <c r="A248" s="52" t="s">
        <v>922</v>
      </c>
      <c r="B248" s="52" t="s">
        <v>923</v>
      </c>
    </row>
    <row r="249" spans="1:2" ht="12.75">
      <c r="A249" s="39" t="s">
        <v>924</v>
      </c>
      <c r="B249" s="39" t="s">
        <v>925</v>
      </c>
    </row>
    <row r="250" spans="1:2" ht="12.75">
      <c r="A250" s="51" t="s">
        <v>926</v>
      </c>
      <c r="B250" s="51" t="s">
        <v>927</v>
      </c>
    </row>
    <row r="251" spans="1:2" ht="12.75">
      <c r="A251" s="54" t="s">
        <v>153</v>
      </c>
      <c r="B251" s="54" t="s">
        <v>928</v>
      </c>
    </row>
    <row r="252" spans="1:2" ht="12.75">
      <c r="A252" s="54" t="s">
        <v>929</v>
      </c>
      <c r="B252" s="54" t="s">
        <v>929</v>
      </c>
    </row>
    <row r="253" spans="1:2" ht="12.75">
      <c r="A253" s="50" t="s">
        <v>930</v>
      </c>
      <c r="B253" s="50" t="s">
        <v>931</v>
      </c>
    </row>
    <row r="254" spans="1:2" ht="12.75">
      <c r="A254" s="49" t="s">
        <v>932</v>
      </c>
      <c r="B254" s="49" t="s">
        <v>933</v>
      </c>
    </row>
    <row r="255" spans="1:2" ht="12.75">
      <c r="A255" s="54" t="s">
        <v>143</v>
      </c>
      <c r="B255" s="54" t="s">
        <v>934</v>
      </c>
    </row>
    <row r="256" spans="1:2" ht="12.75">
      <c r="A256" s="49" t="s">
        <v>935</v>
      </c>
      <c r="B256" s="49" t="s">
        <v>936</v>
      </c>
    </row>
    <row r="257" spans="1:2" ht="12.75">
      <c r="A257" s="52" t="s">
        <v>937</v>
      </c>
      <c r="B257" s="52" t="s">
        <v>937</v>
      </c>
    </row>
    <row r="258" spans="1:2" ht="12.75">
      <c r="A258" s="52" t="s">
        <v>938</v>
      </c>
      <c r="B258" s="52" t="s">
        <v>938</v>
      </c>
    </row>
    <row r="259" spans="1:2" ht="12.75">
      <c r="A259" s="50" t="s">
        <v>939</v>
      </c>
      <c r="B259" s="50" t="s">
        <v>939</v>
      </c>
    </row>
    <row r="260" spans="1:2" ht="12.75">
      <c r="A260" s="50" t="s">
        <v>940</v>
      </c>
      <c r="B260" s="50" t="s">
        <v>941</v>
      </c>
    </row>
    <row r="261" spans="1:2" ht="12.75">
      <c r="A261" s="54" t="s">
        <v>942</v>
      </c>
      <c r="B261" s="54" t="s">
        <v>942</v>
      </c>
    </row>
    <row r="262" spans="1:2" ht="12.75">
      <c r="A262" s="51" t="s">
        <v>943</v>
      </c>
      <c r="B262" s="51" t="s">
        <v>944</v>
      </c>
    </row>
    <row r="263" spans="1:2" ht="12.75">
      <c r="A263" s="51" t="s">
        <v>945</v>
      </c>
      <c r="B263" s="51" t="s">
        <v>946</v>
      </c>
    </row>
    <row r="264" spans="1:2" ht="12.75">
      <c r="A264" s="50" t="s">
        <v>947</v>
      </c>
      <c r="B264" s="50" t="s">
        <v>947</v>
      </c>
    </row>
    <row r="265" spans="1:2" ht="12.75">
      <c r="A265" s="49" t="s">
        <v>948</v>
      </c>
      <c r="B265" s="49" t="s">
        <v>948</v>
      </c>
    </row>
    <row r="266" spans="1:2" ht="12.75">
      <c r="A266" s="50" t="s">
        <v>949</v>
      </c>
      <c r="B266" s="50" t="s">
        <v>950</v>
      </c>
    </row>
    <row r="267" spans="1:2" ht="12.75">
      <c r="A267" s="49" t="s">
        <v>951</v>
      </c>
      <c r="B267" s="49" t="s">
        <v>952</v>
      </c>
    </row>
    <row r="268" spans="1:2" ht="12.75">
      <c r="A268" s="51" t="s">
        <v>953</v>
      </c>
      <c r="B268" s="51" t="s">
        <v>954</v>
      </c>
    </row>
    <row r="269" spans="1:2" ht="12.75">
      <c r="A269" s="51" t="s">
        <v>955</v>
      </c>
      <c r="B269" s="51" t="s">
        <v>956</v>
      </c>
    </row>
    <row r="270" spans="1:2" ht="12.75">
      <c r="A270" s="49" t="s">
        <v>957</v>
      </c>
      <c r="B270" s="49" t="s">
        <v>958</v>
      </c>
    </row>
    <row r="271" spans="1:2" ht="12.75">
      <c r="A271" s="54" t="s">
        <v>959</v>
      </c>
      <c r="B271" s="54" t="s">
        <v>960</v>
      </c>
    </row>
    <row r="272" spans="1:2" ht="12.75">
      <c r="A272" s="50" t="s">
        <v>961</v>
      </c>
      <c r="B272" s="50" t="s">
        <v>962</v>
      </c>
    </row>
    <row r="273" spans="1:2" ht="12.75">
      <c r="A273" s="50" t="s">
        <v>963</v>
      </c>
      <c r="B273" s="50" t="s">
        <v>964</v>
      </c>
    </row>
    <row r="274" spans="1:2" ht="12.75">
      <c r="A274" s="50" t="s">
        <v>965</v>
      </c>
      <c r="B274" s="50" t="s">
        <v>965</v>
      </c>
    </row>
    <row r="275" spans="1:2" ht="12.75">
      <c r="A275" s="50" t="s">
        <v>966</v>
      </c>
      <c r="B275" s="50" t="s">
        <v>967</v>
      </c>
    </row>
    <row r="276" spans="1:2" ht="12.75">
      <c r="A276" s="51" t="s">
        <v>116</v>
      </c>
      <c r="B276" s="51" t="s">
        <v>968</v>
      </c>
    </row>
    <row r="277" spans="1:2" ht="12.75">
      <c r="A277" s="50" t="s">
        <v>969</v>
      </c>
      <c r="B277" s="50" t="s">
        <v>970</v>
      </c>
    </row>
    <row r="278" spans="1:2" ht="12.75">
      <c r="A278" s="51" t="s">
        <v>971</v>
      </c>
      <c r="B278" s="51" t="s">
        <v>972</v>
      </c>
    </row>
    <row r="279" spans="1:2" ht="12.75">
      <c r="A279" s="50" t="s">
        <v>973</v>
      </c>
      <c r="B279" s="50" t="s">
        <v>973</v>
      </c>
    </row>
    <row r="280" spans="1:2" ht="12.75">
      <c r="A280" s="50" t="s">
        <v>974</v>
      </c>
      <c r="B280" s="50" t="s">
        <v>975</v>
      </c>
    </row>
    <row r="281" spans="1:2" ht="12.75">
      <c r="A281" s="50" t="s">
        <v>976</v>
      </c>
      <c r="B281" s="50" t="s">
        <v>977</v>
      </c>
    </row>
    <row r="282" spans="1:2" ht="12.75">
      <c r="A282" s="50" t="s">
        <v>978</v>
      </c>
      <c r="B282" s="50" t="s">
        <v>979</v>
      </c>
    </row>
    <row r="283" spans="1:2" ht="12.75">
      <c r="A283" s="54" t="s">
        <v>980</v>
      </c>
      <c r="B283" s="54" t="s">
        <v>981</v>
      </c>
    </row>
    <row r="284" spans="1:2" ht="12.75">
      <c r="A284" s="50" t="s">
        <v>982</v>
      </c>
      <c r="B284" s="50" t="s">
        <v>983</v>
      </c>
    </row>
    <row r="285" spans="1:2" ht="12.75">
      <c r="A285" s="54" t="s">
        <v>984</v>
      </c>
      <c r="B285" s="54" t="s">
        <v>985</v>
      </c>
    </row>
    <row r="286" spans="1:2" ht="12.75">
      <c r="A286" s="50" t="s">
        <v>986</v>
      </c>
      <c r="B286" s="50" t="s">
        <v>986</v>
      </c>
    </row>
    <row r="287" spans="1:2" ht="12.75">
      <c r="A287" s="52" t="s">
        <v>987</v>
      </c>
      <c r="B287" s="52" t="s">
        <v>988</v>
      </c>
    </row>
    <row r="288" spans="1:2" ht="12.75">
      <c r="A288" s="51" t="s">
        <v>989</v>
      </c>
      <c r="B288" s="51" t="s">
        <v>990</v>
      </c>
    </row>
    <row r="289" spans="1:2" ht="12.75">
      <c r="A289" s="50" t="s">
        <v>991</v>
      </c>
      <c r="B289" s="50" t="s">
        <v>991</v>
      </c>
    </row>
    <row r="290" spans="1:2" ht="12.75">
      <c r="A290" s="50" t="s">
        <v>992</v>
      </c>
      <c r="B290" s="50" t="s">
        <v>992</v>
      </c>
    </row>
    <row r="291" spans="1:2" ht="12.75">
      <c r="A291" s="54" t="s">
        <v>993</v>
      </c>
      <c r="B291" s="54" t="s">
        <v>994</v>
      </c>
    </row>
    <row r="292" spans="1:2" ht="12.75">
      <c r="A292" s="52" t="s">
        <v>62</v>
      </c>
      <c r="B292" s="52" t="s">
        <v>995</v>
      </c>
    </row>
    <row r="293" spans="1:2" ht="12.75">
      <c r="A293" s="54" t="s">
        <v>996</v>
      </c>
      <c r="B293" s="54" t="s">
        <v>997</v>
      </c>
    </row>
    <row r="294" spans="1:2" ht="12.75">
      <c r="A294" s="39" t="s">
        <v>998</v>
      </c>
      <c r="B294" s="39" t="s">
        <v>999</v>
      </c>
    </row>
    <row r="295" spans="1:2" ht="12.75">
      <c r="A295" s="39" t="s">
        <v>1000</v>
      </c>
      <c r="B295" s="39" t="s">
        <v>1001</v>
      </c>
    </row>
    <row r="296" spans="1:2" ht="12.75">
      <c r="A296" s="54" t="s">
        <v>1002</v>
      </c>
      <c r="B296" s="54" t="s">
        <v>1003</v>
      </c>
    </row>
    <row r="297" spans="1:2" ht="12.75">
      <c r="A297" s="54" t="s">
        <v>107</v>
      </c>
      <c r="B297" s="54" t="s">
        <v>1004</v>
      </c>
    </row>
    <row r="298" spans="1:2" ht="12.75">
      <c r="A298" s="49" t="s">
        <v>1005</v>
      </c>
      <c r="B298" s="49" t="s">
        <v>1005</v>
      </c>
    </row>
    <row r="299" spans="1:2" ht="12.75">
      <c r="A299" s="52" t="s">
        <v>1006</v>
      </c>
      <c r="B299" s="52" t="s">
        <v>1006</v>
      </c>
    </row>
    <row r="300" spans="1:2" ht="12.75">
      <c r="A300" s="49" t="s">
        <v>1007</v>
      </c>
      <c r="B300" s="49" t="s">
        <v>1008</v>
      </c>
    </row>
    <row r="301" spans="1:2" ht="12.75">
      <c r="A301" s="50" t="s">
        <v>1009</v>
      </c>
      <c r="B301" s="50" t="s">
        <v>1010</v>
      </c>
    </row>
    <row r="302" spans="1:2" ht="12.75">
      <c r="A302" s="49" t="s">
        <v>1011</v>
      </c>
      <c r="B302" s="49" t="s">
        <v>1012</v>
      </c>
    </row>
    <row r="303" spans="1:2" ht="12.75">
      <c r="A303" s="54" t="s">
        <v>1013</v>
      </c>
      <c r="B303" s="54" t="s">
        <v>1014</v>
      </c>
    </row>
    <row r="304" spans="1:2" ht="12.75">
      <c r="A304" s="49" t="s">
        <v>1015</v>
      </c>
      <c r="B304" s="49" t="s">
        <v>1016</v>
      </c>
    </row>
    <row r="305" spans="1:2" ht="12.75">
      <c r="A305" s="51" t="s">
        <v>1017</v>
      </c>
      <c r="B305" s="51" t="s">
        <v>1018</v>
      </c>
    </row>
    <row r="306" spans="1:2" ht="12.75">
      <c r="A306" s="54" t="s">
        <v>162</v>
      </c>
      <c r="B306" s="54" t="s">
        <v>1019</v>
      </c>
    </row>
    <row r="307" spans="1:2" ht="12.75">
      <c r="A307" s="49" t="s">
        <v>1020</v>
      </c>
      <c r="B307" s="49" t="s">
        <v>1021</v>
      </c>
    </row>
    <row r="308" spans="1:2" ht="12.75">
      <c r="A308" s="50" t="s">
        <v>1022</v>
      </c>
      <c r="B308" s="50" t="s">
        <v>1023</v>
      </c>
    </row>
    <row r="309" spans="1:2" ht="12.75">
      <c r="A309" s="50" t="s">
        <v>1024</v>
      </c>
      <c r="B309" s="50" t="s">
        <v>1025</v>
      </c>
    </row>
    <row r="310" spans="1:2" ht="12.75">
      <c r="A310" s="51" t="s">
        <v>1026</v>
      </c>
      <c r="B310" s="51" t="s">
        <v>1027</v>
      </c>
    </row>
    <row r="311" spans="1:2" ht="12.75">
      <c r="A311" s="52" t="s">
        <v>80</v>
      </c>
      <c r="B311" s="52" t="s">
        <v>80</v>
      </c>
    </row>
    <row r="312" spans="1:2" ht="12.75">
      <c r="A312" s="51" t="s">
        <v>1028</v>
      </c>
      <c r="B312" s="51" t="s">
        <v>1029</v>
      </c>
    </row>
    <row r="313" spans="1:2" ht="12.75">
      <c r="A313" s="51" t="s">
        <v>1030</v>
      </c>
      <c r="B313" s="51" t="s">
        <v>1031</v>
      </c>
    </row>
    <row r="314" spans="1:2" ht="12.75">
      <c r="A314" s="49" t="s">
        <v>1032</v>
      </c>
      <c r="B314" s="49" t="s">
        <v>1032</v>
      </c>
    </row>
    <row r="315" spans="1:2" ht="12.75">
      <c r="A315" s="51" t="s">
        <v>1033</v>
      </c>
      <c r="B315" s="51" t="s">
        <v>1034</v>
      </c>
    </row>
    <row r="316" spans="1:2" ht="12.75">
      <c r="A316" s="54" t="s">
        <v>1035</v>
      </c>
      <c r="B316" s="54" t="s">
        <v>1036</v>
      </c>
    </row>
    <row r="317" spans="1:2" ht="12.75">
      <c r="A317" s="54" t="s">
        <v>68</v>
      </c>
      <c r="B317" s="54" t="s">
        <v>1037</v>
      </c>
    </row>
    <row r="318" spans="1:2" ht="12.75">
      <c r="A318" s="49" t="s">
        <v>1038</v>
      </c>
      <c r="B318" s="49" t="s">
        <v>1039</v>
      </c>
    </row>
    <row r="319" spans="1:2" ht="12.75">
      <c r="A319" s="39" t="s">
        <v>1040</v>
      </c>
      <c r="B319" s="39" t="s">
        <v>1041</v>
      </c>
    </row>
    <row r="320" spans="1:2" ht="12.75">
      <c r="A320" s="50" t="s">
        <v>1042</v>
      </c>
      <c r="B320" s="50" t="s">
        <v>1043</v>
      </c>
    </row>
    <row r="321" spans="1:2" ht="12.75">
      <c r="A321" s="49" t="s">
        <v>1044</v>
      </c>
      <c r="B321" s="49" t="s">
        <v>1045</v>
      </c>
    </row>
    <row r="322" spans="1:2" ht="12.75">
      <c r="A322" s="51" t="s">
        <v>1046</v>
      </c>
      <c r="B322" s="51" t="s">
        <v>1047</v>
      </c>
    </row>
    <row r="323" spans="1:2" ht="12.75">
      <c r="A323" s="52" t="s">
        <v>1048</v>
      </c>
      <c r="B323" s="52" t="s">
        <v>1048</v>
      </c>
    </row>
    <row r="324" spans="1:2" ht="12.75">
      <c r="A324" s="50" t="s">
        <v>1049</v>
      </c>
      <c r="B324" s="50" t="s">
        <v>1050</v>
      </c>
    </row>
    <row r="325" spans="1:2" ht="12.75">
      <c r="A325" s="39" t="s">
        <v>181</v>
      </c>
      <c r="B325" s="39" t="s">
        <v>1051</v>
      </c>
    </row>
    <row r="326" spans="1:2" ht="12.75">
      <c r="A326" s="51" t="s">
        <v>1052</v>
      </c>
      <c r="B326" s="51" t="s">
        <v>1053</v>
      </c>
    </row>
    <row r="327" spans="1:2" ht="12.75">
      <c r="A327" s="54" t="s">
        <v>1054</v>
      </c>
      <c r="B327" s="54" t="s">
        <v>1055</v>
      </c>
    </row>
    <row r="328" spans="1:2" ht="12.75">
      <c r="A328" s="52" t="s">
        <v>1056</v>
      </c>
      <c r="B328" s="52" t="s">
        <v>1056</v>
      </c>
    </row>
    <row r="329" spans="1:2" ht="12.75">
      <c r="A329" s="54" t="s">
        <v>178</v>
      </c>
      <c r="B329" s="54" t="s">
        <v>1057</v>
      </c>
    </row>
    <row r="330" spans="1:2" ht="12.75">
      <c r="A330" s="49" t="s">
        <v>1058</v>
      </c>
      <c r="B330" s="49" t="s">
        <v>1059</v>
      </c>
    </row>
    <row r="331" spans="1:2" ht="12.75">
      <c r="A331" s="51" t="s">
        <v>1060</v>
      </c>
      <c r="B331" s="51" t="s">
        <v>1061</v>
      </c>
    </row>
    <row r="332" spans="1:2" ht="12.75">
      <c r="A332" s="50" t="s">
        <v>1062</v>
      </c>
      <c r="B332" s="50" t="s">
        <v>1062</v>
      </c>
    </row>
    <row r="333" spans="1:2" ht="12.75">
      <c r="A333" s="51" t="s">
        <v>1063</v>
      </c>
      <c r="B333" s="51" t="s">
        <v>1064</v>
      </c>
    </row>
    <row r="334" spans="1:2" ht="12.75">
      <c r="A334" s="51" t="s">
        <v>1065</v>
      </c>
      <c r="B334" s="51" t="s">
        <v>1066</v>
      </c>
    </row>
    <row r="335" spans="1:2" ht="12.75">
      <c r="A335" s="50" t="s">
        <v>1067</v>
      </c>
      <c r="B335" s="50" t="s">
        <v>1068</v>
      </c>
    </row>
    <row r="336" spans="1:2" ht="12.75">
      <c r="A336" s="52" t="s">
        <v>1069</v>
      </c>
      <c r="B336" s="52" t="s">
        <v>1069</v>
      </c>
    </row>
    <row r="337" spans="1:2" ht="12.75">
      <c r="A337" s="54" t="s">
        <v>1070</v>
      </c>
      <c r="B337" s="54" t="s">
        <v>1071</v>
      </c>
    </row>
    <row r="338" spans="1:2" ht="12.75">
      <c r="A338" s="49" t="s">
        <v>1072</v>
      </c>
      <c r="B338" s="49" t="s">
        <v>1073</v>
      </c>
    </row>
    <row r="339" spans="1:2" ht="12.75">
      <c r="A339" s="54" t="s">
        <v>1074</v>
      </c>
      <c r="B339" s="54" t="s">
        <v>1075</v>
      </c>
    </row>
    <row r="340" spans="1:2" ht="12.75">
      <c r="A340" s="49" t="s">
        <v>1076</v>
      </c>
      <c r="B340" s="49" t="s">
        <v>1077</v>
      </c>
    </row>
    <row r="341" spans="1:2" ht="12.75">
      <c r="A341" s="51" t="s">
        <v>1078</v>
      </c>
      <c r="B341" s="51" t="s">
        <v>1079</v>
      </c>
    </row>
    <row r="342" spans="1:2" ht="12.75">
      <c r="A342" s="54" t="s">
        <v>146</v>
      </c>
      <c r="B342" s="54" t="s">
        <v>1080</v>
      </c>
    </row>
    <row r="343" spans="1:2" ht="12.75">
      <c r="A343" s="49" t="s">
        <v>1081</v>
      </c>
      <c r="B343" s="49" t="s">
        <v>1081</v>
      </c>
    </row>
    <row r="344" spans="1:2" ht="12.75">
      <c r="A344" s="50" t="s">
        <v>1082</v>
      </c>
      <c r="B344" s="50" t="s">
        <v>1082</v>
      </c>
    </row>
    <row r="345" spans="1:2" ht="12.75">
      <c r="A345" s="50" t="s">
        <v>1083</v>
      </c>
      <c r="B345" s="50" t="s">
        <v>1084</v>
      </c>
    </row>
    <row r="346" spans="1:2" ht="12.75">
      <c r="A346" s="50" t="s">
        <v>1085</v>
      </c>
      <c r="B346" s="50" t="s">
        <v>1086</v>
      </c>
    </row>
    <row r="347" spans="1:2" ht="12.75">
      <c r="A347" s="49" t="s">
        <v>1087</v>
      </c>
      <c r="B347" s="49" t="s">
        <v>1087</v>
      </c>
    </row>
    <row r="348" spans="1:2" ht="12.75">
      <c r="A348" s="52" t="s">
        <v>52</v>
      </c>
      <c r="B348" s="52" t="s">
        <v>52</v>
      </c>
    </row>
    <row r="349" spans="1:2" ht="12.75">
      <c r="A349" s="52" t="s">
        <v>1088</v>
      </c>
      <c r="B349" s="52" t="s">
        <v>1088</v>
      </c>
    </row>
    <row r="350" spans="1:2" ht="12.75">
      <c r="A350" s="49" t="s">
        <v>1089</v>
      </c>
      <c r="B350" s="49" t="s">
        <v>1090</v>
      </c>
    </row>
    <row r="351" spans="1:2" ht="12.75">
      <c r="A351" s="54" t="s">
        <v>1091</v>
      </c>
      <c r="B351" s="54" t="s">
        <v>1091</v>
      </c>
    </row>
    <row r="352" spans="1:2" ht="12.75">
      <c r="A352" s="50" t="s">
        <v>1092</v>
      </c>
      <c r="B352" s="50" t="s">
        <v>1093</v>
      </c>
    </row>
    <row r="353" spans="1:2" ht="12.75">
      <c r="A353" s="51" t="s">
        <v>1094</v>
      </c>
      <c r="B353" s="51" t="s">
        <v>1095</v>
      </c>
    </row>
    <row r="354" spans="1:2" ht="12.75">
      <c r="A354" s="50" t="s">
        <v>1096</v>
      </c>
      <c r="B354" s="50" t="s">
        <v>1097</v>
      </c>
    </row>
    <row r="355" spans="1:2" ht="12.75">
      <c r="A355" s="49" t="s">
        <v>1098</v>
      </c>
      <c r="B355" s="49" t="s">
        <v>1099</v>
      </c>
    </row>
    <row r="356" spans="1:2" ht="12.75">
      <c r="A356" s="49" t="s">
        <v>1100</v>
      </c>
      <c r="B356" s="49" t="s">
        <v>1101</v>
      </c>
    </row>
    <row r="357" spans="1:2" ht="12.75">
      <c r="A357" s="49" t="s">
        <v>1102</v>
      </c>
      <c r="B357" s="49" t="s">
        <v>1103</v>
      </c>
    </row>
    <row r="358" spans="1:2" ht="12.75">
      <c r="A358" s="50" t="s">
        <v>1104</v>
      </c>
      <c r="B358" s="50" t="s">
        <v>1105</v>
      </c>
    </row>
    <row r="359" spans="1:2" ht="12.75">
      <c r="A359" s="50" t="s">
        <v>1106</v>
      </c>
      <c r="B359" s="50" t="s">
        <v>1107</v>
      </c>
    </row>
    <row r="360" spans="1:2" ht="12.75">
      <c r="A360" s="51" t="s">
        <v>1108</v>
      </c>
      <c r="B360" s="51" t="s">
        <v>1109</v>
      </c>
    </row>
    <row r="361" spans="1:2" ht="12.75">
      <c r="A361" s="50" t="s">
        <v>1110</v>
      </c>
      <c r="B361" s="50" t="s">
        <v>1111</v>
      </c>
    </row>
    <row r="362" spans="1:2" ht="12.75">
      <c r="A362" s="54" t="s">
        <v>104</v>
      </c>
      <c r="B362" s="54" t="s">
        <v>1112</v>
      </c>
    </row>
    <row r="363" spans="1:2" ht="12.75">
      <c r="A363" s="52" t="s">
        <v>83</v>
      </c>
      <c r="B363" s="52" t="s">
        <v>1113</v>
      </c>
    </row>
    <row r="364" spans="1:2" ht="12.75">
      <c r="A364" s="52" t="s">
        <v>1114</v>
      </c>
      <c r="B364" s="52" t="s">
        <v>1114</v>
      </c>
    </row>
    <row r="365" spans="1:2" ht="12.75">
      <c r="A365" s="39" t="s">
        <v>1115</v>
      </c>
      <c r="B365" s="39" t="s">
        <v>1116</v>
      </c>
    </row>
    <row r="366" spans="1:2" ht="12.75">
      <c r="A366" s="50" t="s">
        <v>1117</v>
      </c>
      <c r="B366" s="50" t="s">
        <v>1118</v>
      </c>
    </row>
    <row r="367" spans="1:2" ht="12.75">
      <c r="A367" s="52" t="s">
        <v>1119</v>
      </c>
      <c r="B367" s="52" t="s">
        <v>1119</v>
      </c>
    </row>
    <row r="368" spans="1:2" ht="12.75">
      <c r="A368" s="51" t="s">
        <v>1120</v>
      </c>
      <c r="B368" s="51" t="s">
        <v>1121</v>
      </c>
    </row>
    <row r="369" spans="1:2" ht="12.75">
      <c r="A369" s="49" t="s">
        <v>1122</v>
      </c>
      <c r="B369" s="49" t="s">
        <v>1123</v>
      </c>
    </row>
    <row r="370" spans="1:2" ht="12.75">
      <c r="A370" s="49" t="s">
        <v>1124</v>
      </c>
      <c r="B370" s="49" t="s">
        <v>1125</v>
      </c>
    </row>
    <row r="371" spans="1:2" ht="12.75">
      <c r="A371" s="53" t="s">
        <v>1126</v>
      </c>
      <c r="B371" s="53" t="s">
        <v>1127</v>
      </c>
    </row>
    <row r="372" spans="1:2" ht="12.75">
      <c r="A372" s="39" t="s">
        <v>1128</v>
      </c>
      <c r="B372" s="39" t="s">
        <v>1129</v>
      </c>
    </row>
    <row r="373" spans="1:2" ht="12.75">
      <c r="A373" s="49" t="s">
        <v>1130</v>
      </c>
      <c r="B373" s="49" t="s">
        <v>1131</v>
      </c>
    </row>
    <row r="374" spans="1:2" ht="12.75">
      <c r="A374" s="49" t="s">
        <v>1130</v>
      </c>
      <c r="B374" s="49" t="s">
        <v>1131</v>
      </c>
    </row>
    <row r="375" spans="1:2" ht="12.75">
      <c r="A375" s="49" t="s">
        <v>1132</v>
      </c>
      <c r="B375" s="49" t="s">
        <v>1132</v>
      </c>
    </row>
    <row r="376" spans="1:2" ht="12.75">
      <c r="A376" s="49" t="s">
        <v>1133</v>
      </c>
      <c r="B376" s="49" t="s">
        <v>1134</v>
      </c>
    </row>
    <row r="377" spans="1:2" ht="12.75">
      <c r="A377" s="50" t="s">
        <v>1135</v>
      </c>
      <c r="B377" s="50" t="s">
        <v>1135</v>
      </c>
    </row>
    <row r="378" spans="1:2" ht="12.75">
      <c r="A378" s="50" t="s">
        <v>1136</v>
      </c>
      <c r="B378" s="50" t="s">
        <v>1136</v>
      </c>
    </row>
    <row r="379" spans="1:2" ht="12.75">
      <c r="A379" s="50" t="s">
        <v>1137</v>
      </c>
      <c r="B379" s="50" t="s">
        <v>1138</v>
      </c>
    </row>
    <row r="380" spans="1:2" ht="12.75">
      <c r="A380" s="49" t="s">
        <v>1139</v>
      </c>
      <c r="B380" s="49" t="s">
        <v>1140</v>
      </c>
    </row>
    <row r="381" spans="1:2" ht="12.75">
      <c r="A381" s="49" t="s">
        <v>1141</v>
      </c>
      <c r="B381" s="49" t="s">
        <v>1142</v>
      </c>
    </row>
    <row r="382" spans="1:2" ht="12.75">
      <c r="A382" s="51" t="s">
        <v>1143</v>
      </c>
      <c r="B382" s="51" t="s">
        <v>1144</v>
      </c>
    </row>
    <row r="383" spans="1:2" ht="12.75">
      <c r="A383" s="50" t="s">
        <v>1145</v>
      </c>
      <c r="B383" s="50" t="s">
        <v>1146</v>
      </c>
    </row>
    <row r="384" spans="1:2" ht="12.75">
      <c r="A384" s="54" t="s">
        <v>170</v>
      </c>
      <c r="B384" s="54" t="s">
        <v>1147</v>
      </c>
    </row>
    <row r="385" spans="1:2" ht="12.75">
      <c r="A385" s="51" t="s">
        <v>1148</v>
      </c>
      <c r="B385" s="51" t="s">
        <v>1149</v>
      </c>
    </row>
    <row r="386" spans="1:2" ht="12.75">
      <c r="A386" s="54" t="s">
        <v>86</v>
      </c>
      <c r="B386" s="54" t="s">
        <v>1150</v>
      </c>
    </row>
    <row r="387" spans="1:2" ht="12.75">
      <c r="A387" s="54" t="s">
        <v>86</v>
      </c>
      <c r="B387" s="54" t="s">
        <v>1150</v>
      </c>
    </row>
    <row r="388" spans="1:2" ht="12.75">
      <c r="A388" s="50" t="s">
        <v>1151</v>
      </c>
      <c r="B388" s="50" t="s">
        <v>1152</v>
      </c>
    </row>
    <row r="389" spans="1:2" ht="12.75">
      <c r="A389" s="51" t="s">
        <v>1153</v>
      </c>
      <c r="B389" s="51" t="s">
        <v>1154</v>
      </c>
    </row>
    <row r="390" spans="1:2" ht="12.75">
      <c r="A390" s="50" t="s">
        <v>1155</v>
      </c>
      <c r="B390" s="50" t="s">
        <v>1156</v>
      </c>
    </row>
    <row r="391" spans="1:2" ht="12.75">
      <c r="A391" s="50" t="s">
        <v>1157</v>
      </c>
      <c r="B391" s="50" t="s">
        <v>1158</v>
      </c>
    </row>
    <row r="392" spans="1:2" ht="12.75">
      <c r="A392" s="50" t="s">
        <v>1159</v>
      </c>
      <c r="B392" s="50" t="s">
        <v>1160</v>
      </c>
    </row>
    <row r="393" spans="1:2" ht="12.75">
      <c r="A393" s="49" t="s">
        <v>1161</v>
      </c>
      <c r="B393" s="49" t="s">
        <v>1162</v>
      </c>
    </row>
    <row r="394" spans="1:2" ht="12.75">
      <c r="A394" s="50" t="s">
        <v>1163</v>
      </c>
      <c r="B394" s="50" t="s">
        <v>1164</v>
      </c>
    </row>
    <row r="395" spans="1:2" ht="12.75">
      <c r="A395" s="52" t="s">
        <v>1165</v>
      </c>
      <c r="B395" s="52" t="s">
        <v>1166</v>
      </c>
    </row>
    <row r="396" spans="1:2" ht="12.75">
      <c r="A396" s="49" t="s">
        <v>1167</v>
      </c>
      <c r="B396" s="49" t="s">
        <v>1168</v>
      </c>
    </row>
    <row r="397" spans="1:2" ht="12.75">
      <c r="A397" s="54" t="s">
        <v>138</v>
      </c>
      <c r="B397" s="54" t="s">
        <v>1169</v>
      </c>
    </row>
    <row r="398" spans="1:2" ht="12.75">
      <c r="A398" s="50" t="s">
        <v>1170</v>
      </c>
      <c r="B398" s="50" t="s">
        <v>1171</v>
      </c>
    </row>
    <row r="399" spans="1:2" ht="12.75">
      <c r="A399" s="50" t="s">
        <v>1172</v>
      </c>
      <c r="B399" s="50" t="s">
        <v>1173</v>
      </c>
    </row>
    <row r="400" spans="1:2" ht="12.75">
      <c r="A400" s="51" t="s">
        <v>1174</v>
      </c>
      <c r="B400" s="51" t="s">
        <v>1175</v>
      </c>
    </row>
    <row r="401" spans="1:2" ht="12.75">
      <c r="A401" s="49" t="s">
        <v>1176</v>
      </c>
      <c r="B401" s="49" t="s">
        <v>1177</v>
      </c>
    </row>
    <row r="402" spans="1:2" ht="12.75">
      <c r="A402" s="50" t="s">
        <v>1178</v>
      </c>
      <c r="B402" s="50" t="s">
        <v>1179</v>
      </c>
    </row>
    <row r="403" spans="1:2" ht="12.75">
      <c r="A403" s="50" t="s">
        <v>1180</v>
      </c>
      <c r="B403" s="50" t="s">
        <v>1181</v>
      </c>
    </row>
    <row r="404" spans="1:2" ht="12.75">
      <c r="A404" s="51" t="s">
        <v>1182</v>
      </c>
      <c r="B404" s="51" t="s">
        <v>1183</v>
      </c>
    </row>
    <row r="405" spans="1:2" ht="12.75">
      <c r="A405" s="49" t="s">
        <v>1184</v>
      </c>
      <c r="B405" s="49" t="s">
        <v>1185</v>
      </c>
    </row>
    <row r="406" spans="1:2" ht="12.75">
      <c r="A406" s="49" t="s">
        <v>1186</v>
      </c>
      <c r="B406" s="49" t="s">
        <v>1187</v>
      </c>
    </row>
    <row r="407" spans="1:2" ht="12.75">
      <c r="A407" s="51" t="s">
        <v>1188</v>
      </c>
      <c r="B407" s="51" t="s">
        <v>1189</v>
      </c>
    </row>
    <row r="408" spans="1:2" ht="12.75">
      <c r="A408" s="39" t="s">
        <v>1190</v>
      </c>
      <c r="B408" s="39" t="s">
        <v>1191</v>
      </c>
    </row>
    <row r="409" spans="1:2" ht="12.75">
      <c r="A409" s="50" t="s">
        <v>1192</v>
      </c>
      <c r="B409" s="50" t="s">
        <v>1192</v>
      </c>
    </row>
    <row r="410" spans="1:2" ht="12.75">
      <c r="A410" s="49" t="s">
        <v>156</v>
      </c>
      <c r="B410" s="49" t="s">
        <v>1193</v>
      </c>
    </row>
    <row r="411" spans="1:2" ht="12.75">
      <c r="A411" s="52" t="s">
        <v>1194</v>
      </c>
      <c r="B411" s="52" t="s">
        <v>1195</v>
      </c>
    </row>
    <row r="412" spans="1:2" ht="12.75">
      <c r="A412" s="49" t="s">
        <v>1196</v>
      </c>
      <c r="B412" s="49" t="s">
        <v>1196</v>
      </c>
    </row>
    <row r="413" spans="1:2" ht="12.75">
      <c r="A413" s="51" t="s">
        <v>1197</v>
      </c>
      <c r="B413" s="51" t="s">
        <v>1198</v>
      </c>
    </row>
    <row r="414" spans="1:2" ht="12.75">
      <c r="A414" s="51" t="s">
        <v>1199</v>
      </c>
      <c r="B414" s="51" t="s">
        <v>1200</v>
      </c>
    </row>
    <row r="415" spans="1:2" ht="12.75">
      <c r="A415" s="54" t="s">
        <v>1201</v>
      </c>
      <c r="B415" s="54" t="s">
        <v>1202</v>
      </c>
    </row>
    <row r="416" spans="1:2" ht="12.75">
      <c r="A416" s="51" t="s">
        <v>1203</v>
      </c>
      <c r="B416" s="51" t="s">
        <v>1204</v>
      </c>
    </row>
    <row r="417" spans="1:2" ht="12.75">
      <c r="A417" s="49" t="s">
        <v>1205</v>
      </c>
      <c r="B417" s="49" t="s">
        <v>1206</v>
      </c>
    </row>
    <row r="418" spans="1:2" ht="12.75">
      <c r="A418" s="39" t="s">
        <v>1207</v>
      </c>
      <c r="B418" s="39" t="s">
        <v>1208</v>
      </c>
    </row>
    <row r="419" spans="1:2" ht="12.75">
      <c r="A419" s="51" t="s">
        <v>1209</v>
      </c>
      <c r="B419" s="51" t="s">
        <v>1210</v>
      </c>
    </row>
    <row r="420" spans="1:2" ht="12.75">
      <c r="A420" s="50" t="s">
        <v>1211</v>
      </c>
      <c r="B420" s="50" t="s">
        <v>1212</v>
      </c>
    </row>
    <row r="421" spans="1:2" ht="12.75">
      <c r="A421" s="49" t="s">
        <v>1213</v>
      </c>
      <c r="B421" s="49" t="s">
        <v>1214</v>
      </c>
    </row>
    <row r="422" spans="1:2" ht="12.75">
      <c r="A422" s="54" t="s">
        <v>74</v>
      </c>
      <c r="B422" s="54" t="s">
        <v>1215</v>
      </c>
    </row>
    <row r="423" spans="1:2" ht="12.75">
      <c r="A423" s="49" t="s">
        <v>1216</v>
      </c>
      <c r="B423" s="49" t="s">
        <v>1217</v>
      </c>
    </row>
    <row r="424" spans="1:2" ht="12.75">
      <c r="A424" s="52" t="s">
        <v>39</v>
      </c>
      <c r="B424" s="52" t="s">
        <v>1218</v>
      </c>
    </row>
    <row r="425" spans="1:2" ht="12.75">
      <c r="A425" s="50" t="s">
        <v>1219</v>
      </c>
      <c r="B425" s="50" t="s">
        <v>1220</v>
      </c>
    </row>
    <row r="426" spans="1:2" ht="12.75">
      <c r="A426" s="39" t="s">
        <v>1221</v>
      </c>
      <c r="B426" s="39" t="s">
        <v>1222</v>
      </c>
    </row>
    <row r="427" spans="1:2" ht="12.75">
      <c r="A427" s="52" t="s">
        <v>89</v>
      </c>
      <c r="B427" s="52" t="s">
        <v>1223</v>
      </c>
    </row>
    <row r="428" spans="1:2" ht="12.75">
      <c r="A428" s="49" t="s">
        <v>1224</v>
      </c>
      <c r="B428" s="49" t="s">
        <v>1225</v>
      </c>
    </row>
    <row r="429" spans="1:2" ht="12.75">
      <c r="A429" s="49" t="s">
        <v>1224</v>
      </c>
      <c r="B429" s="49" t="s">
        <v>1225</v>
      </c>
    </row>
    <row r="430" spans="1:2" ht="12.75">
      <c r="A430" s="39" t="s">
        <v>1226</v>
      </c>
      <c r="B430" s="39" t="s">
        <v>1227</v>
      </c>
    </row>
    <row r="431" spans="1:2" ht="12.75">
      <c r="A431" s="54" t="s">
        <v>1228</v>
      </c>
      <c r="B431" s="54" t="s">
        <v>1229</v>
      </c>
    </row>
    <row r="432" spans="1:2" ht="12.75">
      <c r="A432" s="52" t="s">
        <v>1230</v>
      </c>
      <c r="B432" s="52" t="s">
        <v>1231</v>
      </c>
    </row>
    <row r="433" spans="1:2" ht="12.75">
      <c r="A433" s="52" t="s">
        <v>1232</v>
      </c>
      <c r="B433" s="52" t="s">
        <v>1232</v>
      </c>
    </row>
    <row r="434" spans="1:2" ht="12.75">
      <c r="A434" s="50" t="s">
        <v>1233</v>
      </c>
      <c r="B434" s="50" t="s">
        <v>1234</v>
      </c>
    </row>
    <row r="435" spans="1:2" ht="12.75">
      <c r="A435" s="49" t="s">
        <v>1235</v>
      </c>
      <c r="B435" s="49" t="s">
        <v>1236</v>
      </c>
    </row>
    <row r="436" spans="1:2" ht="12.75">
      <c r="A436" s="50" t="s">
        <v>1237</v>
      </c>
      <c r="B436" s="50" t="s">
        <v>1238</v>
      </c>
    </row>
    <row r="437" spans="1:2" ht="12.75">
      <c r="A437" s="52" t="s">
        <v>1239</v>
      </c>
      <c r="B437" s="52" t="s">
        <v>1239</v>
      </c>
    </row>
    <row r="438" spans="1:2" ht="12.75">
      <c r="A438" s="50" t="s">
        <v>1240</v>
      </c>
      <c r="B438" s="50" t="s">
        <v>1240</v>
      </c>
    </row>
    <row r="439" spans="1:2" ht="12.75">
      <c r="A439" s="50" t="s">
        <v>1241</v>
      </c>
      <c r="B439" s="50" t="s">
        <v>1242</v>
      </c>
    </row>
    <row r="440" spans="1:2" ht="12.75">
      <c r="A440" s="49" t="s">
        <v>1243</v>
      </c>
      <c r="B440" s="49" t="s">
        <v>1244</v>
      </c>
    </row>
    <row r="441" spans="1:2" ht="12.75">
      <c r="A441" s="49" t="s">
        <v>1245</v>
      </c>
      <c r="B441" s="49" t="s">
        <v>1246</v>
      </c>
    </row>
    <row r="442" spans="1:2" ht="12.75">
      <c r="A442" s="49" t="s">
        <v>1247</v>
      </c>
      <c r="B442" s="49" t="s">
        <v>1248</v>
      </c>
    </row>
    <row r="443" spans="1:2" ht="12.75">
      <c r="A443" s="50" t="s">
        <v>1249</v>
      </c>
      <c r="B443" s="50" t="s">
        <v>1249</v>
      </c>
    </row>
    <row r="444" spans="1:2" ht="12.75">
      <c r="A444" s="50" t="s">
        <v>1250</v>
      </c>
      <c r="B444" s="50" t="s">
        <v>1251</v>
      </c>
    </row>
    <row r="445" spans="1:2" ht="12.75">
      <c r="A445" s="54" t="s">
        <v>164</v>
      </c>
      <c r="B445" s="54" t="s">
        <v>1252</v>
      </c>
    </row>
    <row r="446" spans="1:2" ht="12.75">
      <c r="A446" s="52" t="s">
        <v>65</v>
      </c>
      <c r="B446" s="52" t="s">
        <v>1253</v>
      </c>
    </row>
    <row r="447" spans="1:2" ht="12.75">
      <c r="A447" s="50" t="s">
        <v>1254</v>
      </c>
      <c r="B447" s="50" t="s">
        <v>1255</v>
      </c>
    </row>
    <row r="448" spans="1:2" ht="12.75">
      <c r="A448" s="50" t="s">
        <v>1256</v>
      </c>
      <c r="B448" s="50" t="s">
        <v>1256</v>
      </c>
    </row>
    <row r="449" spans="1:2" ht="12.75">
      <c r="A449" s="49" t="s">
        <v>1257</v>
      </c>
      <c r="B449" s="49" t="s">
        <v>1258</v>
      </c>
    </row>
    <row r="450" spans="1:2" ht="12.75">
      <c r="A450" s="50" t="s">
        <v>1259</v>
      </c>
      <c r="B450" s="50" t="s">
        <v>1260</v>
      </c>
    </row>
    <row r="451" spans="1:2" ht="12.75">
      <c r="A451" s="49" t="s">
        <v>1261</v>
      </c>
      <c r="B451" s="49" t="s">
        <v>1262</v>
      </c>
    </row>
    <row r="452" spans="1:2" ht="12.75">
      <c r="A452" s="50" t="s">
        <v>1263</v>
      </c>
      <c r="B452" s="50" t="s">
        <v>1263</v>
      </c>
    </row>
    <row r="453" spans="1:2" ht="12.75">
      <c r="A453" s="50" t="s">
        <v>1264</v>
      </c>
      <c r="B453" s="50" t="s">
        <v>1264</v>
      </c>
    </row>
    <row r="454" spans="1:2" ht="12.75">
      <c r="A454" s="50" t="s">
        <v>1265</v>
      </c>
      <c r="B454" s="50" t="s">
        <v>1266</v>
      </c>
    </row>
    <row r="455" spans="1:2" ht="12.75">
      <c r="A455" s="50" t="s">
        <v>1267</v>
      </c>
      <c r="B455" s="50" t="s">
        <v>1267</v>
      </c>
    </row>
    <row r="456" spans="1:2" ht="12.75">
      <c r="A456" s="39" t="s">
        <v>1268</v>
      </c>
      <c r="B456" s="39" t="s">
        <v>1269</v>
      </c>
    </row>
    <row r="457" spans="1:2" ht="12.75">
      <c r="A457" s="52" t="s">
        <v>1270</v>
      </c>
      <c r="B457" s="52" t="s">
        <v>1271</v>
      </c>
    </row>
    <row r="458" spans="1:2" ht="12.75">
      <c r="A458" s="52" t="s">
        <v>1272</v>
      </c>
      <c r="B458" s="52" t="s">
        <v>1273</v>
      </c>
    </row>
    <row r="459" spans="1:2" ht="12.75">
      <c r="A459" s="39" t="s">
        <v>1274</v>
      </c>
      <c r="B459" s="39" t="s">
        <v>1275</v>
      </c>
    </row>
    <row r="460" spans="1:2" ht="12.75">
      <c r="A460" s="50" t="s">
        <v>1276</v>
      </c>
      <c r="B460" s="50" t="s">
        <v>1277</v>
      </c>
    </row>
    <row r="461" spans="1:2" ht="12.75">
      <c r="A461" s="54" t="s">
        <v>1278</v>
      </c>
      <c r="B461" s="54" t="s">
        <v>1279</v>
      </c>
    </row>
    <row r="462" spans="1:2" ht="12.75">
      <c r="A462" s="51" t="s">
        <v>1280</v>
      </c>
      <c r="B462" s="51" t="s">
        <v>1281</v>
      </c>
    </row>
    <row r="463" spans="1:2" ht="12.75">
      <c r="A463" s="50" t="s">
        <v>1282</v>
      </c>
      <c r="B463" s="50" t="s">
        <v>1283</v>
      </c>
    </row>
    <row r="464" spans="1:2" ht="12.75">
      <c r="A464" s="51" t="s">
        <v>1284</v>
      </c>
      <c r="B464" s="51" t="s">
        <v>1285</v>
      </c>
    </row>
    <row r="465" spans="1:2" ht="12.75">
      <c r="A465" s="49" t="s">
        <v>1286</v>
      </c>
      <c r="B465" s="49" t="s">
        <v>1287</v>
      </c>
    </row>
    <row r="466" spans="1:2" ht="12.75">
      <c r="A466" s="52" t="s">
        <v>1288</v>
      </c>
      <c r="B466" s="52" t="s">
        <v>1289</v>
      </c>
    </row>
    <row r="467" spans="1:2" ht="12.75">
      <c r="A467" s="50" t="s">
        <v>1290</v>
      </c>
      <c r="B467" s="50" t="s">
        <v>1291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10.75390625" style="0" customWidth="1"/>
    <col min="2" max="2" width="25.875" style="0" bestFit="1" customWidth="1"/>
    <col min="3" max="3" width="9.00390625" style="0" customWidth="1"/>
    <col min="4" max="4" width="26.25390625" style="0" bestFit="1" customWidth="1"/>
    <col min="5" max="5" width="6.25390625" style="0" bestFit="1" customWidth="1"/>
    <col min="6" max="15" width="10.75390625" style="49" customWidth="1"/>
    <col min="16" max="17" width="10.75390625" style="0" customWidth="1"/>
  </cols>
  <sheetData>
    <row r="1" spans="1:16" ht="22.5">
      <c r="A1" s="1" t="s">
        <v>224</v>
      </c>
      <c r="B1" s="4"/>
      <c r="C1" s="1"/>
      <c r="D1" s="441" t="str">
        <f>Název</f>
        <v>Roztančené náčiní</v>
      </c>
      <c r="E1" s="441"/>
      <c r="F1" s="441"/>
      <c r="G1" s="186"/>
      <c r="H1" s="186"/>
      <c r="J1" s="187" t="str">
        <f>Datum</f>
        <v>14.listopadu 2015</v>
      </c>
      <c r="K1" s="186"/>
      <c r="L1" s="186"/>
      <c r="M1" s="186"/>
      <c r="N1" s="186"/>
      <c r="O1" s="1"/>
      <c r="P1" s="3"/>
    </row>
    <row r="2" spans="1:16" ht="22.5">
      <c r="A2" s="1"/>
      <c r="B2" s="4"/>
      <c r="C2" s="1"/>
      <c r="D2" s="186"/>
      <c r="E2" s="186"/>
      <c r="F2" s="186"/>
      <c r="G2" s="186"/>
      <c r="H2" s="186"/>
      <c r="I2" s="186"/>
      <c r="J2" s="187" t="str">
        <f>Místo</f>
        <v>Milevsko</v>
      </c>
      <c r="K2" s="186"/>
      <c r="L2" s="186"/>
      <c r="M2" s="186"/>
      <c r="N2" s="186"/>
      <c r="O2" s="1"/>
      <c r="P2" s="3"/>
    </row>
    <row r="3" spans="1:17" ht="23.25" thickBot="1">
      <c r="A3" s="6" t="str">
        <f>_kat3</f>
        <v>3. kategorie: roč. 2008 - sestava bez náčiní</v>
      </c>
      <c r="B3" s="1"/>
      <c r="C3" s="4"/>
      <c r="D3" s="1"/>
      <c r="E3" s="1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"/>
      <c r="Q3" s="189"/>
    </row>
    <row r="4" spans="1:15" ht="16.5" thickTop="1">
      <c r="A4" s="436" t="s">
        <v>225</v>
      </c>
      <c r="B4" s="438" t="s">
        <v>6</v>
      </c>
      <c r="C4" s="438" t="s">
        <v>3</v>
      </c>
      <c r="D4" s="434" t="s">
        <v>4</v>
      </c>
      <c r="E4" s="442" t="s">
        <v>5</v>
      </c>
      <c r="F4" s="446" t="str">
        <f>Kat3S1</f>
        <v>sestava bez náčiní</v>
      </c>
      <c r="G4" s="447">
        <v>0</v>
      </c>
      <c r="H4" s="447">
        <v>0</v>
      </c>
      <c r="I4" s="448">
        <v>0</v>
      </c>
      <c r="J4" s="444" t="s">
        <v>226</v>
      </c>
      <c r="K4"/>
      <c r="L4"/>
      <c r="M4"/>
      <c r="N4"/>
      <c r="O4"/>
    </row>
    <row r="5" spans="1:15" ht="16.5" thickBot="1">
      <c r="A5" s="437">
        <v>0</v>
      </c>
      <c r="B5" s="439">
        <v>0</v>
      </c>
      <c r="C5" s="439">
        <v>0</v>
      </c>
      <c r="D5" s="440">
        <v>0</v>
      </c>
      <c r="E5" s="443">
        <v>0</v>
      </c>
      <c r="F5" s="220" t="s">
        <v>227</v>
      </c>
      <c r="G5" s="221" t="s">
        <v>193</v>
      </c>
      <c r="H5" s="221" t="s">
        <v>228</v>
      </c>
      <c r="I5" s="222" t="s">
        <v>229</v>
      </c>
      <c r="J5" s="445">
        <v>0</v>
      </c>
      <c r="K5"/>
      <c r="L5"/>
      <c r="M5"/>
      <c r="N5"/>
      <c r="O5"/>
    </row>
    <row r="6" spans="1:15" ht="31.5" customHeight="1" thickTop="1">
      <c r="A6" s="223">
        <f>Seznam!B13</f>
        <v>1</v>
      </c>
      <c r="B6" s="224" t="str">
        <f>Seznam!C13</f>
        <v>Schokin Diana</v>
      </c>
      <c r="C6" s="201">
        <f>Seznam!D13</f>
        <v>2008</v>
      </c>
      <c r="D6" s="225" t="str">
        <f>Seznam!E13</f>
        <v>SVNA - Hamburg</v>
      </c>
      <c r="E6" s="310" t="str">
        <f>Seznam!F13</f>
        <v>GER</v>
      </c>
      <c r="F6" s="226"/>
      <c r="G6" s="227"/>
      <c r="H6" s="227"/>
      <c r="I6" s="228"/>
      <c r="J6" s="229"/>
      <c r="K6"/>
      <c r="L6"/>
      <c r="M6"/>
      <c r="N6"/>
      <c r="O6"/>
    </row>
    <row r="7" spans="1:15" ht="31.5" customHeight="1">
      <c r="A7" s="223">
        <f>Seznam!B14</f>
        <v>2</v>
      </c>
      <c r="B7" s="224" t="str">
        <f>Seznam!C14</f>
        <v>Blažková Nikola</v>
      </c>
      <c r="C7" s="201">
        <f>Seznam!D14</f>
        <v>2008</v>
      </c>
      <c r="D7" s="225" t="str">
        <f>Seznam!E14</f>
        <v>RG Proactive Milevsko</v>
      </c>
      <c r="E7" s="310" t="str">
        <f>Seznam!F14</f>
        <v>CZE</v>
      </c>
      <c r="F7" s="226"/>
      <c r="G7" s="227"/>
      <c r="H7" s="227"/>
      <c r="I7" s="228"/>
      <c r="J7" s="229"/>
      <c r="K7"/>
      <c r="L7"/>
      <c r="M7"/>
      <c r="N7"/>
      <c r="O7"/>
    </row>
    <row r="8" spans="1:15" ht="31.5" customHeight="1">
      <c r="A8" s="223">
        <f>Seznam!B15</f>
        <v>3</v>
      </c>
      <c r="B8" s="224" t="str">
        <f>Seznam!C15</f>
        <v>Lázníčková Zita</v>
      </c>
      <c r="C8" s="201">
        <f>Seznam!D15</f>
        <v>2008</v>
      </c>
      <c r="D8" s="225" t="str">
        <f>Seznam!E15</f>
        <v>La Pirouette - Jeseník</v>
      </c>
      <c r="E8" s="310" t="str">
        <f>Seznam!F15</f>
        <v>CZE</v>
      </c>
      <c r="F8" s="226"/>
      <c r="G8" s="227"/>
      <c r="H8" s="227"/>
      <c r="I8" s="228"/>
      <c r="J8" s="229"/>
      <c r="K8"/>
      <c r="L8"/>
      <c r="M8"/>
      <c r="N8"/>
      <c r="O8"/>
    </row>
    <row r="9" spans="1:15" ht="31.5" customHeight="1">
      <c r="A9" s="223">
        <f>Seznam!B16</f>
        <v>4</v>
      </c>
      <c r="B9" s="224" t="str">
        <f>Seznam!C16</f>
        <v>Braun Alisa</v>
      </c>
      <c r="C9" s="201">
        <f>Seznam!D16</f>
        <v>2008</v>
      </c>
      <c r="D9" s="225" t="str">
        <f>Seznam!E16</f>
        <v>SVNA - Hamburg</v>
      </c>
      <c r="E9" s="310" t="str">
        <f>Seznam!F16</f>
        <v>GER</v>
      </c>
      <c r="F9" s="226"/>
      <c r="G9" s="227"/>
      <c r="H9" s="227"/>
      <c r="I9" s="228"/>
      <c r="J9" s="229"/>
      <c r="K9"/>
      <c r="L9"/>
      <c r="M9"/>
      <c r="N9"/>
      <c r="O9"/>
    </row>
    <row r="10" spans="1:15" ht="31.5" customHeight="1">
      <c r="A10" s="223">
        <f>Seznam!B17</f>
        <v>0</v>
      </c>
      <c r="B10" s="224">
        <f>Seznam!C17</f>
        <v>0</v>
      </c>
      <c r="C10" s="201">
        <f>Seznam!D17</f>
        <v>0</v>
      </c>
      <c r="D10" s="225">
        <f>Seznam!E17</f>
        <v>0</v>
      </c>
      <c r="E10" s="310">
        <f>Seznam!F17</f>
        <v>0</v>
      </c>
      <c r="F10" s="226"/>
      <c r="G10" s="227"/>
      <c r="H10" s="227"/>
      <c r="I10" s="228"/>
      <c r="J10" s="229"/>
      <c r="K10"/>
      <c r="L10"/>
      <c r="M10"/>
      <c r="N10"/>
      <c r="O10"/>
    </row>
    <row r="11" spans="1:15" ht="31.5" customHeight="1">
      <c r="A11" s="313">
        <f>Seznam!B18</f>
        <v>6</v>
      </c>
      <c r="B11" s="314" t="str">
        <f>Seznam!C18</f>
        <v>Vršanová Jůlie</v>
      </c>
      <c r="C11" s="206">
        <f>Seznam!D18</f>
        <v>2008</v>
      </c>
      <c r="D11" s="315" t="str">
        <f>Seznam!E18</f>
        <v>La Pirouette - Jeseník</v>
      </c>
      <c r="E11" s="310" t="str">
        <f>Seznam!F18</f>
        <v>CZE</v>
      </c>
      <c r="F11" s="316"/>
      <c r="G11" s="317"/>
      <c r="H11" s="317"/>
      <c r="I11" s="318"/>
      <c r="J11" s="319"/>
      <c r="K11"/>
      <c r="L11"/>
      <c r="M11"/>
      <c r="N11"/>
      <c r="O11"/>
    </row>
    <row r="12" spans="1:15" ht="31.5" customHeight="1">
      <c r="A12" s="313">
        <f>Seznam!B19</f>
        <v>7</v>
      </c>
      <c r="B12" s="314" t="str">
        <f>Seznam!C19</f>
        <v>Procházková Kristina</v>
      </c>
      <c r="C12" s="206">
        <f>Seznam!D19</f>
        <v>2008</v>
      </c>
      <c r="D12" s="315" t="str">
        <f>Seznam!E19</f>
        <v>RG Proactive Milevsko</v>
      </c>
      <c r="E12" s="310" t="str">
        <f>Seznam!F19</f>
        <v>CZE</v>
      </c>
      <c r="F12" s="316"/>
      <c r="G12" s="317"/>
      <c r="H12" s="317"/>
      <c r="I12" s="318"/>
      <c r="J12" s="319"/>
      <c r="K12"/>
      <c r="L12"/>
      <c r="M12"/>
      <c r="N12"/>
      <c r="O12"/>
    </row>
    <row r="13" spans="1:15" ht="31.5" customHeight="1">
      <c r="A13" s="313">
        <f>Seznam!B20</f>
        <v>8</v>
      </c>
      <c r="B13" s="314" t="str">
        <f>Seznam!C20</f>
        <v>Kolm Angelina</v>
      </c>
      <c r="C13" s="206">
        <f>Seznam!D20</f>
        <v>2008</v>
      </c>
      <c r="D13" s="315" t="str">
        <f>Seznam!E20</f>
        <v>SVNA - Hamburg</v>
      </c>
      <c r="E13" s="310" t="str">
        <f>Seznam!F20</f>
        <v>GER</v>
      </c>
      <c r="F13" s="316"/>
      <c r="G13" s="317"/>
      <c r="H13" s="317"/>
      <c r="I13" s="318"/>
      <c r="J13" s="319"/>
      <c r="K13"/>
      <c r="L13"/>
      <c r="M13"/>
      <c r="N13"/>
      <c r="O13"/>
    </row>
    <row r="14" spans="1:15" ht="31.5" customHeight="1">
      <c r="A14" s="313">
        <f>Seznam!B21</f>
        <v>9</v>
      </c>
      <c r="B14" s="314" t="str">
        <f>Seznam!C21</f>
        <v>Uhlířová Rozálie</v>
      </c>
      <c r="C14" s="206">
        <f>Seznam!D21</f>
        <v>2008</v>
      </c>
      <c r="D14" s="315" t="str">
        <f>Seznam!E21</f>
        <v>La Pirouette - Jeseník</v>
      </c>
      <c r="E14" s="311" t="str">
        <f>Seznam!F21</f>
        <v>CZE</v>
      </c>
      <c r="F14" s="316"/>
      <c r="G14" s="317"/>
      <c r="H14" s="317"/>
      <c r="I14" s="318"/>
      <c r="J14" s="319"/>
      <c r="K14"/>
      <c r="L14"/>
      <c r="M14"/>
      <c r="N14"/>
      <c r="O14"/>
    </row>
    <row r="15" spans="1:15" ht="31.5" customHeight="1">
      <c r="A15" s="313">
        <f>Seznam!B22</f>
        <v>10</v>
      </c>
      <c r="B15" s="314" t="str">
        <f>Seznam!C22</f>
        <v>Králová Karin</v>
      </c>
      <c r="C15" s="206">
        <f>Seznam!D22</f>
        <v>2008</v>
      </c>
      <c r="D15" s="315" t="str">
        <f>Seznam!E22</f>
        <v>RG Proactive Milevsko</v>
      </c>
      <c r="E15" s="320" t="str">
        <f>Seznam!F22</f>
        <v>CZE</v>
      </c>
      <c r="F15" s="316"/>
      <c r="G15" s="317"/>
      <c r="H15" s="317"/>
      <c r="I15" s="318"/>
      <c r="J15" s="319"/>
      <c r="K15"/>
      <c r="L15"/>
      <c r="M15"/>
      <c r="N15"/>
      <c r="O15"/>
    </row>
    <row r="16" spans="1:15" ht="31.5" customHeight="1">
      <c r="A16" s="313">
        <f>Seznam!B23</f>
        <v>11</v>
      </c>
      <c r="B16" s="314" t="str">
        <f>Seznam!C23</f>
        <v>Popova Polina</v>
      </c>
      <c r="C16" s="206">
        <f>Seznam!D23</f>
        <v>2008</v>
      </c>
      <c r="D16" s="315" t="str">
        <f>Seznam!E23</f>
        <v>SVNA - Hamburg</v>
      </c>
      <c r="E16" s="320" t="str">
        <f>Seznam!F23</f>
        <v>GER</v>
      </c>
      <c r="F16" s="316"/>
      <c r="G16" s="317"/>
      <c r="H16" s="317"/>
      <c r="I16" s="318"/>
      <c r="J16" s="319"/>
      <c r="K16"/>
      <c r="L16"/>
      <c r="M16"/>
      <c r="N16"/>
      <c r="O16"/>
    </row>
    <row r="17" spans="1:15" ht="31.5" customHeight="1">
      <c r="A17" s="313">
        <f>Seznam!B24</f>
        <v>12</v>
      </c>
      <c r="B17" s="314" t="str">
        <f>Seznam!C24</f>
        <v>Spillerová Dominika</v>
      </c>
      <c r="C17" s="206">
        <f>Seznam!D24</f>
        <v>2008</v>
      </c>
      <c r="D17" s="315" t="str">
        <f>Seznam!E24</f>
        <v>La Pirouette - Jeseník</v>
      </c>
      <c r="E17" s="320" t="str">
        <f>Seznam!F24</f>
        <v>CZE</v>
      </c>
      <c r="F17" s="316"/>
      <c r="G17" s="317"/>
      <c r="H17" s="317"/>
      <c r="I17" s="318"/>
      <c r="J17" s="319"/>
      <c r="K17"/>
      <c r="L17"/>
      <c r="M17"/>
      <c r="N17"/>
      <c r="O17"/>
    </row>
    <row r="18" spans="1:15" ht="31.5" customHeight="1">
      <c r="A18" s="313">
        <f>Seznam!B25</f>
        <v>13</v>
      </c>
      <c r="B18" s="314" t="str">
        <f>Seznam!C25</f>
        <v>Šimáková Aneta</v>
      </c>
      <c r="C18" s="206">
        <f>Seznam!D25</f>
        <v>2008</v>
      </c>
      <c r="D18" s="315" t="str">
        <f>Seznam!E25</f>
        <v>RG Proactive Milevsko</v>
      </c>
      <c r="E18" s="320" t="str">
        <f>Seznam!F25</f>
        <v>CZE</v>
      </c>
      <c r="F18" s="316"/>
      <c r="G18" s="317"/>
      <c r="H18" s="317"/>
      <c r="I18" s="318"/>
      <c r="J18" s="319"/>
      <c r="K18"/>
      <c r="L18"/>
      <c r="M18"/>
      <c r="N18"/>
      <c r="O18"/>
    </row>
    <row r="19" spans="1:15" ht="31.5" customHeight="1">
      <c r="A19" s="313">
        <f>Seznam!B26</f>
        <v>14</v>
      </c>
      <c r="B19" s="314" t="str">
        <f>Seznam!C26</f>
        <v>Vaiglová Viktorie</v>
      </c>
      <c r="C19" s="206">
        <f>Seznam!D26</f>
        <v>2008</v>
      </c>
      <c r="D19" s="315" t="str">
        <f>Seznam!E26</f>
        <v>La Pirouette - Jeseník</v>
      </c>
      <c r="E19" s="320" t="str">
        <f>Seznam!F26</f>
        <v>CZE</v>
      </c>
      <c r="F19" s="316"/>
      <c r="G19" s="317"/>
      <c r="H19" s="317"/>
      <c r="I19" s="318"/>
      <c r="J19" s="319"/>
      <c r="K19"/>
      <c r="L19"/>
      <c r="M19"/>
      <c r="N19"/>
      <c r="O19"/>
    </row>
    <row r="20" spans="1:15" ht="31.5" customHeight="1" thickBot="1">
      <c r="A20" s="230"/>
      <c r="B20" s="231"/>
      <c r="C20" s="209"/>
      <c r="D20" s="232"/>
      <c r="E20" s="312"/>
      <c r="F20" s="233"/>
      <c r="G20" s="234"/>
      <c r="H20" s="234"/>
      <c r="I20" s="235"/>
      <c r="J20" s="236"/>
      <c r="K20"/>
      <c r="L20"/>
      <c r="M20"/>
      <c r="N20"/>
      <c r="O20"/>
    </row>
    <row r="21" ht="13.5" thickTop="1"/>
  </sheetData>
  <sheetProtection/>
  <mergeCells count="8">
    <mergeCell ref="J4:J5"/>
    <mergeCell ref="F4:I4"/>
    <mergeCell ref="E4:E5"/>
    <mergeCell ref="D1:F1"/>
    <mergeCell ref="A4:A5"/>
    <mergeCell ref="B4:B5"/>
    <mergeCell ref="C4:C5"/>
    <mergeCell ref="D4:D5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10.75390625" style="0" customWidth="1"/>
    <col min="2" max="2" width="22.625" style="0" bestFit="1" customWidth="1"/>
    <col min="3" max="3" width="9.00390625" style="0" customWidth="1"/>
    <col min="4" max="4" width="26.25390625" style="0" bestFit="1" customWidth="1"/>
    <col min="5" max="5" width="6.25390625" style="0" bestFit="1" customWidth="1"/>
    <col min="6" max="15" width="10.75390625" style="49" customWidth="1"/>
    <col min="16" max="17" width="10.75390625" style="0" customWidth="1"/>
  </cols>
  <sheetData>
    <row r="1" spans="1:16" ht="22.5">
      <c r="A1" s="1" t="s">
        <v>224</v>
      </c>
      <c r="B1" s="4"/>
      <c r="C1" s="1"/>
      <c r="D1" s="441" t="str">
        <f>Název</f>
        <v>Roztančené náčiní</v>
      </c>
      <c r="E1" s="441"/>
      <c r="F1" s="441"/>
      <c r="G1" s="186"/>
      <c r="H1" s="186"/>
      <c r="J1" s="187" t="str">
        <f>Datum</f>
        <v>14.listopadu 2015</v>
      </c>
      <c r="K1" s="186"/>
      <c r="L1" s="186"/>
      <c r="M1" s="186"/>
      <c r="N1" s="186"/>
      <c r="O1" s="1"/>
      <c r="P1" s="3"/>
    </row>
    <row r="2" spans="1:16" ht="22.5">
      <c r="A2" s="1"/>
      <c r="B2" s="4"/>
      <c r="C2" s="1"/>
      <c r="D2" s="186"/>
      <c r="E2" s="186"/>
      <c r="F2" s="186"/>
      <c r="G2" s="186"/>
      <c r="H2" s="186"/>
      <c r="I2" s="186"/>
      <c r="J2" s="187" t="str">
        <f>Místo</f>
        <v>Milevsko</v>
      </c>
      <c r="K2" s="186"/>
      <c r="L2" s="186"/>
      <c r="M2" s="186"/>
      <c r="N2" s="186"/>
      <c r="O2" s="1"/>
      <c r="P2" s="3"/>
    </row>
    <row r="3" spans="1:17" ht="23.25" thickBot="1">
      <c r="A3" s="6" t="s">
        <v>231</v>
      </c>
      <c r="B3" s="1"/>
      <c r="C3" s="4"/>
      <c r="D3" s="1"/>
      <c r="E3" s="1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"/>
      <c r="Q3" s="189"/>
    </row>
    <row r="4" spans="1:15" ht="16.5" thickTop="1">
      <c r="A4" s="436" t="s">
        <v>225</v>
      </c>
      <c r="B4" s="438" t="s">
        <v>6</v>
      </c>
      <c r="C4" s="438" t="s">
        <v>3</v>
      </c>
      <c r="D4" s="434" t="s">
        <v>4</v>
      </c>
      <c r="E4" s="442" t="s">
        <v>5</v>
      </c>
      <c r="F4" s="446" t="str">
        <f>Kat4S1</f>
        <v>sestava bez náčiní</v>
      </c>
      <c r="G4" s="447">
        <v>0</v>
      </c>
      <c r="H4" s="447">
        <v>0</v>
      </c>
      <c r="I4" s="448">
        <v>0</v>
      </c>
      <c r="J4" s="444" t="s">
        <v>226</v>
      </c>
      <c r="K4"/>
      <c r="L4"/>
      <c r="M4"/>
      <c r="N4"/>
      <c r="O4"/>
    </row>
    <row r="5" spans="1:15" ht="16.5" thickBot="1">
      <c r="A5" s="437">
        <v>0</v>
      </c>
      <c r="B5" s="439">
        <v>0</v>
      </c>
      <c r="C5" s="439">
        <v>0</v>
      </c>
      <c r="D5" s="440">
        <v>0</v>
      </c>
      <c r="E5" s="443">
        <v>0</v>
      </c>
      <c r="F5" s="220" t="s">
        <v>227</v>
      </c>
      <c r="G5" s="221" t="s">
        <v>193</v>
      </c>
      <c r="H5" s="221" t="s">
        <v>228</v>
      </c>
      <c r="I5" s="222" t="s">
        <v>229</v>
      </c>
      <c r="J5" s="445">
        <v>0</v>
      </c>
      <c r="K5"/>
      <c r="L5"/>
      <c r="M5"/>
      <c r="N5"/>
      <c r="O5"/>
    </row>
    <row r="6" spans="1:15" ht="31.5" customHeight="1" thickTop="1">
      <c r="A6" s="223">
        <f>Seznam!B27</f>
        <v>1</v>
      </c>
      <c r="B6" s="224" t="str">
        <f>Seznam!C27</f>
        <v>Gregorová Adéla</v>
      </c>
      <c r="C6" s="201">
        <f>Seznam!D27</f>
        <v>2007</v>
      </c>
      <c r="D6" s="225" t="str">
        <f>Seznam!E27</f>
        <v>GSK Tábor</v>
      </c>
      <c r="E6" s="310" t="str">
        <f>Seznam!F27</f>
        <v>CZE</v>
      </c>
      <c r="F6" s="226"/>
      <c r="G6" s="227"/>
      <c r="H6" s="227"/>
      <c r="I6" s="228"/>
      <c r="J6" s="229"/>
      <c r="K6"/>
      <c r="L6"/>
      <c r="M6"/>
      <c r="N6"/>
      <c r="O6"/>
    </row>
    <row r="7" spans="1:15" ht="31.5" customHeight="1">
      <c r="A7" s="223">
        <f>Seznam!B28</f>
        <v>2</v>
      </c>
      <c r="B7" s="224" t="str">
        <f>Seznam!C28</f>
        <v>Burzová Karolína</v>
      </c>
      <c r="C7" s="201">
        <f>Seznam!D28</f>
        <v>2007</v>
      </c>
      <c r="D7" s="225" t="str">
        <f>Seznam!E28</f>
        <v>KMG ARGO Prievidza</v>
      </c>
      <c r="E7" s="310" t="str">
        <f>Seznam!F28</f>
        <v>SVK</v>
      </c>
      <c r="F7" s="226"/>
      <c r="G7" s="227"/>
      <c r="H7" s="227"/>
      <c r="I7" s="228"/>
      <c r="J7" s="229"/>
      <c r="K7"/>
      <c r="L7"/>
      <c r="M7"/>
      <c r="N7"/>
      <c r="O7"/>
    </row>
    <row r="8" spans="1:15" ht="31.5" customHeight="1">
      <c r="A8" s="223">
        <f>Seznam!B29</f>
        <v>3</v>
      </c>
      <c r="B8" s="224" t="str">
        <f>Seznam!C29</f>
        <v>Belan Victoria</v>
      </c>
      <c r="C8" s="201">
        <f>Seznam!D29</f>
        <v>2007</v>
      </c>
      <c r="D8" s="225" t="str">
        <f>Seznam!E29</f>
        <v>SVNA - Hamburg</v>
      </c>
      <c r="E8" s="310" t="str">
        <f>Seznam!F29</f>
        <v>GER</v>
      </c>
      <c r="F8" s="226"/>
      <c r="G8" s="227"/>
      <c r="H8" s="227"/>
      <c r="I8" s="228"/>
      <c r="J8" s="229"/>
      <c r="K8"/>
      <c r="L8"/>
      <c r="M8"/>
      <c r="N8"/>
      <c r="O8"/>
    </row>
    <row r="9" spans="1:15" ht="31.5" customHeight="1">
      <c r="A9" s="223">
        <f>Seznam!B30</f>
        <v>4</v>
      </c>
      <c r="B9" s="224" t="str">
        <f>Seznam!C30</f>
        <v>Brumovská Dominika</v>
      </c>
      <c r="C9" s="201">
        <f>Seznam!D30</f>
        <v>2007</v>
      </c>
      <c r="D9" s="225" t="str">
        <f>Seznam!E30</f>
        <v>La Pirouette - Jeseník</v>
      </c>
      <c r="E9" s="310" t="str">
        <f>Seznam!F30</f>
        <v>CZE</v>
      </c>
      <c r="F9" s="226"/>
      <c r="G9" s="227"/>
      <c r="H9" s="227"/>
      <c r="I9" s="228"/>
      <c r="J9" s="229"/>
      <c r="K9"/>
      <c r="L9"/>
      <c r="M9"/>
      <c r="N9"/>
      <c r="O9"/>
    </row>
    <row r="10" spans="1:15" ht="31.5" customHeight="1">
      <c r="A10" s="223">
        <f>Seznam!B31</f>
        <v>5</v>
      </c>
      <c r="B10" s="224" t="str">
        <f>Seznam!C31</f>
        <v>Spálenková Ella</v>
      </c>
      <c r="C10" s="201">
        <f>Seznam!D31</f>
        <v>2007</v>
      </c>
      <c r="D10" s="225" t="str">
        <f>Seznam!E31</f>
        <v>GSK Tábor</v>
      </c>
      <c r="E10" s="310" t="str">
        <f>Seznam!F31</f>
        <v>CZE</v>
      </c>
      <c r="F10" s="226"/>
      <c r="G10" s="227"/>
      <c r="H10" s="227"/>
      <c r="I10" s="228"/>
      <c r="J10" s="229"/>
      <c r="K10"/>
      <c r="L10"/>
      <c r="M10"/>
      <c r="N10"/>
      <c r="O10"/>
    </row>
    <row r="11" spans="1:15" ht="31.5" customHeight="1">
      <c r="A11" s="313">
        <f>Seznam!B32</f>
        <v>6</v>
      </c>
      <c r="B11" s="314" t="str">
        <f>Seznam!C32</f>
        <v>Petříková Valentýna</v>
      </c>
      <c r="C11" s="206">
        <f>Seznam!D32</f>
        <v>2007</v>
      </c>
      <c r="D11" s="315" t="str">
        <f>Seznam!E32</f>
        <v>RG Proactive Milevsko</v>
      </c>
      <c r="E11" s="310" t="str">
        <f>Seznam!F32</f>
        <v>CZE</v>
      </c>
      <c r="F11" s="316"/>
      <c r="G11" s="317"/>
      <c r="H11" s="317"/>
      <c r="I11" s="318"/>
      <c r="J11" s="319"/>
      <c r="K11"/>
      <c r="L11"/>
      <c r="M11"/>
      <c r="N11"/>
      <c r="O11"/>
    </row>
    <row r="12" spans="1:15" ht="31.5" customHeight="1">
      <c r="A12" s="313">
        <f>Seznam!B33</f>
        <v>7</v>
      </c>
      <c r="B12" s="314" t="str">
        <f>Seznam!C33</f>
        <v>Bílková Alexandra</v>
      </c>
      <c r="C12" s="206">
        <f>Seznam!D33</f>
        <v>2007</v>
      </c>
      <c r="D12" s="315" t="str">
        <f>Seznam!E33</f>
        <v>La Pirouette - Jeseník</v>
      </c>
      <c r="E12" s="310" t="str">
        <f>Seznam!F33</f>
        <v>CZE</v>
      </c>
      <c r="F12" s="316"/>
      <c r="G12" s="317"/>
      <c r="H12" s="317"/>
      <c r="I12" s="318"/>
      <c r="J12" s="319"/>
      <c r="K12"/>
      <c r="L12"/>
      <c r="M12"/>
      <c r="N12"/>
      <c r="O12"/>
    </row>
    <row r="13" spans="1:15" ht="31.5" customHeight="1">
      <c r="A13" s="313">
        <f>Seznam!B34</f>
        <v>8</v>
      </c>
      <c r="B13" s="314" t="str">
        <f>Seznam!C34</f>
        <v>Chmátalová Lucie</v>
      </c>
      <c r="C13" s="206">
        <f>Seznam!D34</f>
        <v>2007</v>
      </c>
      <c r="D13" s="315" t="str">
        <f>Seznam!E34</f>
        <v>GSK Tábor</v>
      </c>
      <c r="E13" s="310" t="str">
        <f>Seznam!F34</f>
        <v>CZE</v>
      </c>
      <c r="F13" s="316"/>
      <c r="G13" s="317"/>
      <c r="H13" s="317"/>
      <c r="I13" s="318"/>
      <c r="J13" s="319"/>
      <c r="K13"/>
      <c r="L13"/>
      <c r="M13"/>
      <c r="N13"/>
      <c r="O13"/>
    </row>
    <row r="14" spans="1:15" ht="31.5" customHeight="1">
      <c r="A14" s="313">
        <f>Seznam!B35</f>
        <v>9</v>
      </c>
      <c r="B14" s="314" t="str">
        <f>Seznam!C35</f>
        <v>Nováková Markéta </v>
      </c>
      <c r="C14" s="206">
        <f>Seznam!D35</f>
        <v>2007</v>
      </c>
      <c r="D14" s="315" t="str">
        <f>Seznam!E35</f>
        <v>Slavia SK Rapid Plzeň</v>
      </c>
      <c r="E14" s="311" t="str">
        <f>Seznam!F35</f>
        <v>CZE</v>
      </c>
      <c r="F14" s="316"/>
      <c r="G14" s="317"/>
      <c r="H14" s="317"/>
      <c r="I14" s="318"/>
      <c r="J14" s="319"/>
      <c r="K14"/>
      <c r="L14"/>
      <c r="M14"/>
      <c r="N14"/>
      <c r="O14"/>
    </row>
    <row r="15" spans="1:15" ht="31.5" customHeight="1">
      <c r="A15" s="313">
        <f>Seznam!B36</f>
        <v>10</v>
      </c>
      <c r="B15" s="314" t="str">
        <f>Seznam!C36</f>
        <v>Kopin Jennifer</v>
      </c>
      <c r="C15" s="206">
        <f>Seznam!D36</f>
        <v>2007</v>
      </c>
      <c r="D15" s="315" t="str">
        <f>Seznam!E36</f>
        <v>SVNA - Hamburg</v>
      </c>
      <c r="E15" s="320" t="str">
        <f>Seznam!F36</f>
        <v>GER</v>
      </c>
      <c r="F15" s="316"/>
      <c r="G15" s="317"/>
      <c r="H15" s="317"/>
      <c r="I15" s="318"/>
      <c r="J15" s="319"/>
      <c r="K15"/>
      <c r="L15"/>
      <c r="M15"/>
      <c r="N15"/>
      <c r="O15"/>
    </row>
    <row r="16" spans="1:15" ht="31.5" customHeight="1">
      <c r="A16" s="313">
        <f>Seznam!B37</f>
        <v>11</v>
      </c>
      <c r="B16" s="314" t="str">
        <f>Seznam!C37</f>
        <v>Heckelová Viktoria</v>
      </c>
      <c r="C16" s="206">
        <f>Seznam!D37</f>
        <v>2007</v>
      </c>
      <c r="D16" s="315" t="str">
        <f>Seznam!E37</f>
        <v>La Pirouette - Jeseník</v>
      </c>
      <c r="E16" s="320" t="str">
        <f>Seznam!F37</f>
        <v>CZE</v>
      </c>
      <c r="F16" s="316"/>
      <c r="G16" s="317"/>
      <c r="H16" s="317"/>
      <c r="I16" s="318"/>
      <c r="J16" s="319"/>
      <c r="K16"/>
      <c r="L16"/>
      <c r="M16"/>
      <c r="N16"/>
      <c r="O16"/>
    </row>
    <row r="17" spans="1:15" ht="31.5" customHeight="1">
      <c r="A17" s="313">
        <f>Seznam!B38</f>
        <v>12</v>
      </c>
      <c r="B17" s="314" t="str">
        <f>Seznam!C38</f>
        <v>Deimová Anna</v>
      </c>
      <c r="C17" s="206">
        <f>Seznam!D38</f>
        <v>2007</v>
      </c>
      <c r="D17" s="315" t="str">
        <f>Seznam!E38</f>
        <v>GSK Tábor</v>
      </c>
      <c r="E17" s="320" t="str">
        <f>Seznam!F38</f>
        <v>CZE</v>
      </c>
      <c r="F17" s="316"/>
      <c r="G17" s="317"/>
      <c r="H17" s="317"/>
      <c r="I17" s="318"/>
      <c r="J17" s="319"/>
      <c r="K17"/>
      <c r="L17"/>
      <c r="M17"/>
      <c r="N17"/>
      <c r="O17"/>
    </row>
    <row r="18" spans="1:15" ht="31.5" customHeight="1">
      <c r="A18" s="313">
        <f>Seznam!B39</f>
        <v>13</v>
      </c>
      <c r="B18" s="314" t="str">
        <f>Seznam!C39</f>
        <v>Šimáková Veronika</v>
      </c>
      <c r="C18" s="206">
        <f>Seznam!D39</f>
        <v>2007</v>
      </c>
      <c r="D18" s="315" t="str">
        <f>Seznam!E39</f>
        <v>RG Proactive Milevsko</v>
      </c>
      <c r="E18" s="320" t="str">
        <f>Seznam!F39</f>
        <v>CZE</v>
      </c>
      <c r="F18" s="316"/>
      <c r="G18" s="317"/>
      <c r="H18" s="317"/>
      <c r="I18" s="318"/>
      <c r="J18" s="319"/>
      <c r="K18"/>
      <c r="L18"/>
      <c r="M18"/>
      <c r="N18"/>
      <c r="O18"/>
    </row>
    <row r="19" spans="1:15" ht="31.5" customHeight="1" thickBot="1">
      <c r="A19" s="230"/>
      <c r="B19" s="231"/>
      <c r="C19" s="209"/>
      <c r="D19" s="232"/>
      <c r="E19" s="312"/>
      <c r="F19" s="233"/>
      <c r="G19" s="234"/>
      <c r="H19" s="234"/>
      <c r="I19" s="235"/>
      <c r="J19" s="236"/>
      <c r="K19"/>
      <c r="L19"/>
      <c r="M19"/>
      <c r="N19"/>
      <c r="O19"/>
    </row>
    <row r="20" ht="13.5" thickTop="1"/>
  </sheetData>
  <sheetProtection/>
  <mergeCells count="8">
    <mergeCell ref="J4:J5"/>
    <mergeCell ref="F4:I4"/>
    <mergeCell ref="E4:E5"/>
    <mergeCell ref="D1:F1"/>
    <mergeCell ref="A4:A5"/>
    <mergeCell ref="B4:B5"/>
    <mergeCell ref="C4:C5"/>
    <mergeCell ref="D4:D5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10.75390625" style="0" customWidth="1"/>
    <col min="2" max="2" width="23.375" style="0" bestFit="1" customWidth="1"/>
    <col min="3" max="3" width="9.00390625" style="0" customWidth="1"/>
    <col min="4" max="4" width="29.125" style="0" bestFit="1" customWidth="1"/>
    <col min="5" max="5" width="6.25390625" style="0" bestFit="1" customWidth="1"/>
    <col min="6" max="15" width="10.75390625" style="49" customWidth="1"/>
    <col min="16" max="17" width="10.75390625" style="0" customWidth="1"/>
  </cols>
  <sheetData>
    <row r="1" spans="1:16" ht="22.5">
      <c r="A1" s="1" t="s">
        <v>224</v>
      </c>
      <c r="B1" s="4"/>
      <c r="C1" s="1"/>
      <c r="D1" s="441" t="str">
        <f>Název</f>
        <v>Roztančené náčiní</v>
      </c>
      <c r="E1" s="441"/>
      <c r="F1" s="441"/>
      <c r="G1" s="186"/>
      <c r="H1" s="186"/>
      <c r="J1" s="187" t="str">
        <f>Datum</f>
        <v>14.listopadu 2015</v>
      </c>
      <c r="K1" s="186"/>
      <c r="L1" s="186"/>
      <c r="M1" s="186"/>
      <c r="N1" s="186"/>
      <c r="O1" s="1"/>
      <c r="P1" s="3"/>
    </row>
    <row r="2" spans="1:16" ht="22.5">
      <c r="A2" s="1"/>
      <c r="B2" s="4"/>
      <c r="C2" s="1"/>
      <c r="D2" s="186"/>
      <c r="E2" s="186"/>
      <c r="F2" s="186"/>
      <c r="G2" s="186"/>
      <c r="H2" s="186"/>
      <c r="I2" s="186"/>
      <c r="J2" s="187" t="str">
        <f>Místo</f>
        <v>Milevsko</v>
      </c>
      <c r="K2" s="186"/>
      <c r="L2" s="186"/>
      <c r="M2" s="186"/>
      <c r="N2" s="186"/>
      <c r="O2" s="1"/>
      <c r="P2" s="3"/>
    </row>
    <row r="3" spans="1:17" ht="23.25" thickBot="1">
      <c r="A3" s="6" t="str">
        <f>_kat5</f>
        <v>5. kategorie: roč. 2006 - sestava bez náčiní</v>
      </c>
      <c r="B3" s="1"/>
      <c r="C3" s="4"/>
      <c r="D3" s="1"/>
      <c r="E3" s="1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"/>
      <c r="Q3" s="189"/>
    </row>
    <row r="4" spans="1:15" ht="16.5" thickTop="1">
      <c r="A4" s="436" t="s">
        <v>225</v>
      </c>
      <c r="B4" s="438" t="s">
        <v>6</v>
      </c>
      <c r="C4" s="438" t="s">
        <v>3</v>
      </c>
      <c r="D4" s="434" t="s">
        <v>4</v>
      </c>
      <c r="E4" s="442" t="s">
        <v>5</v>
      </c>
      <c r="F4" s="446" t="str">
        <f>Kat5S1</f>
        <v>sestava bez náčiní</v>
      </c>
      <c r="G4" s="447">
        <v>0</v>
      </c>
      <c r="H4" s="447">
        <v>0</v>
      </c>
      <c r="I4" s="448">
        <v>0</v>
      </c>
      <c r="J4" s="444" t="s">
        <v>226</v>
      </c>
      <c r="K4"/>
      <c r="L4"/>
      <c r="M4"/>
      <c r="N4"/>
      <c r="O4"/>
    </row>
    <row r="5" spans="1:15" ht="16.5" thickBot="1">
      <c r="A5" s="437">
        <v>0</v>
      </c>
      <c r="B5" s="439">
        <v>0</v>
      </c>
      <c r="C5" s="439">
        <v>0</v>
      </c>
      <c r="D5" s="440">
        <v>0</v>
      </c>
      <c r="E5" s="443">
        <v>0</v>
      </c>
      <c r="F5" s="220" t="s">
        <v>227</v>
      </c>
      <c r="G5" s="221" t="s">
        <v>193</v>
      </c>
      <c r="H5" s="221" t="s">
        <v>228</v>
      </c>
      <c r="I5" s="222" t="s">
        <v>229</v>
      </c>
      <c r="J5" s="445">
        <v>0</v>
      </c>
      <c r="K5"/>
      <c r="L5"/>
      <c r="M5"/>
      <c r="N5"/>
      <c r="O5"/>
    </row>
    <row r="6" spans="1:15" ht="31.5" customHeight="1" thickTop="1">
      <c r="A6" s="223">
        <f>Seznam!B40</f>
        <v>1</v>
      </c>
      <c r="B6" s="224" t="str">
        <f>Seznam!C40</f>
        <v>Martišová Ľubica</v>
      </c>
      <c r="C6" s="201">
        <f>Seznam!D40</f>
        <v>2006</v>
      </c>
      <c r="D6" s="225" t="str">
        <f>Seznam!E40</f>
        <v>KMG ARGO Prievidza</v>
      </c>
      <c r="E6" s="310" t="str">
        <f>Seznam!F40</f>
        <v>SVK</v>
      </c>
      <c r="F6" s="226"/>
      <c r="G6" s="227"/>
      <c r="H6" s="227"/>
      <c r="I6" s="228"/>
      <c r="J6" s="229"/>
      <c r="K6"/>
      <c r="L6"/>
      <c r="M6"/>
      <c r="N6"/>
      <c r="O6"/>
    </row>
    <row r="7" spans="1:15" ht="31.5" customHeight="1">
      <c r="A7" s="223">
        <f>Seznam!B41</f>
        <v>2</v>
      </c>
      <c r="B7" s="224" t="str">
        <f>Seznam!C41</f>
        <v>Malcátová Berenika</v>
      </c>
      <c r="C7" s="201">
        <f>Seznam!D41</f>
        <v>2006</v>
      </c>
      <c r="D7" s="225" t="str">
        <f>Seznam!E41</f>
        <v>RG Proactive Milevsko</v>
      </c>
      <c r="E7" s="310" t="str">
        <f>Seznam!F41</f>
        <v>CZE</v>
      </c>
      <c r="F7" s="226"/>
      <c r="G7" s="227"/>
      <c r="H7" s="227"/>
      <c r="I7" s="228"/>
      <c r="J7" s="229"/>
      <c r="K7"/>
      <c r="L7"/>
      <c r="M7"/>
      <c r="N7"/>
      <c r="O7"/>
    </row>
    <row r="8" spans="1:15" ht="31.5" customHeight="1">
      <c r="A8" s="223">
        <f>Seznam!B42</f>
        <v>3</v>
      </c>
      <c r="B8" s="224" t="str">
        <f>Seznam!C42</f>
        <v>Hvězdová Veronika</v>
      </c>
      <c r="C8" s="201">
        <f>Seznam!D42</f>
        <v>2006</v>
      </c>
      <c r="D8" s="225" t="str">
        <f>Seznam!E42</f>
        <v>TJ Slavia Hradec Králové</v>
      </c>
      <c r="E8" s="310" t="str">
        <f>Seznam!F42</f>
        <v>CZE</v>
      </c>
      <c r="F8" s="226"/>
      <c r="G8" s="227"/>
      <c r="H8" s="227"/>
      <c r="I8" s="228"/>
      <c r="J8" s="229"/>
      <c r="K8"/>
      <c r="L8"/>
      <c r="M8"/>
      <c r="N8"/>
      <c r="O8"/>
    </row>
    <row r="9" spans="1:15" ht="31.5" customHeight="1">
      <c r="A9" s="223">
        <f>Seznam!B43</f>
        <v>4</v>
      </c>
      <c r="B9" s="224" t="str">
        <f>Seznam!C43</f>
        <v>Štefíková Viktória</v>
      </c>
      <c r="C9" s="201">
        <f>Seznam!D43</f>
        <v>2006</v>
      </c>
      <c r="D9" s="225" t="str">
        <f>Seznam!E43</f>
        <v>KMG ARGO Prievidza</v>
      </c>
      <c r="E9" s="310" t="str">
        <f>Seznam!F43</f>
        <v>SVK</v>
      </c>
      <c r="F9" s="226"/>
      <c r="G9" s="227"/>
      <c r="H9" s="227"/>
      <c r="I9" s="228"/>
      <c r="J9" s="229"/>
      <c r="K9"/>
      <c r="L9"/>
      <c r="M9"/>
      <c r="N9"/>
      <c r="O9"/>
    </row>
    <row r="10" spans="1:15" ht="31.5" customHeight="1">
      <c r="A10" s="223">
        <f>Seznam!B44</f>
        <v>5</v>
      </c>
      <c r="B10" s="224" t="str">
        <f>Seznam!C44</f>
        <v>Lázníčková Mira</v>
      </c>
      <c r="C10" s="201">
        <f>Seznam!D44</f>
        <v>2006</v>
      </c>
      <c r="D10" s="225" t="str">
        <f>Seznam!E44</f>
        <v>La Pirouette - Jeseník</v>
      </c>
      <c r="E10" s="310" t="str">
        <f>Seznam!F44</f>
        <v>CZE</v>
      </c>
      <c r="F10" s="226"/>
      <c r="G10" s="227"/>
      <c r="H10" s="227"/>
      <c r="I10" s="228"/>
      <c r="J10" s="229"/>
      <c r="K10"/>
      <c r="L10"/>
      <c r="M10"/>
      <c r="N10"/>
      <c r="O10"/>
    </row>
    <row r="11" spans="1:15" ht="31.5" customHeight="1">
      <c r="A11" s="313">
        <f>Seznam!B45</f>
        <v>6</v>
      </c>
      <c r="B11" s="314" t="str">
        <f>Seznam!C45</f>
        <v>Mikulová Saviena</v>
      </c>
      <c r="C11" s="206">
        <f>Seznam!D45</f>
        <v>2006</v>
      </c>
      <c r="D11" s="315" t="str">
        <f>Seznam!E45</f>
        <v>KMG ARGO Prievidza</v>
      </c>
      <c r="E11" s="310" t="str">
        <f>Seznam!F45</f>
        <v>SVK</v>
      </c>
      <c r="F11" s="316"/>
      <c r="G11" s="317"/>
      <c r="H11" s="317"/>
      <c r="I11" s="318"/>
      <c r="J11" s="319"/>
      <c r="K11"/>
      <c r="L11"/>
      <c r="M11"/>
      <c r="N11"/>
      <c r="O11"/>
    </row>
    <row r="12" spans="1:15" ht="31.5" customHeight="1">
      <c r="A12" s="313">
        <f>Seznam!B46</f>
        <v>7</v>
      </c>
      <c r="B12" s="314" t="str">
        <f>Seznam!C46</f>
        <v>Samková Vendula</v>
      </c>
      <c r="C12" s="206">
        <f>Seznam!D46</f>
        <v>2006</v>
      </c>
      <c r="D12" s="315" t="str">
        <f>Seznam!E46</f>
        <v>TJ Slavia Hradec Králové</v>
      </c>
      <c r="E12" s="310" t="str">
        <f>Seznam!F46</f>
        <v>CZE</v>
      </c>
      <c r="F12" s="316"/>
      <c r="G12" s="317"/>
      <c r="H12" s="317"/>
      <c r="I12" s="318"/>
      <c r="J12" s="319"/>
      <c r="K12"/>
      <c r="L12"/>
      <c r="M12"/>
      <c r="N12"/>
      <c r="O12"/>
    </row>
    <row r="13" spans="1:15" ht="31.5" customHeight="1">
      <c r="A13" s="313">
        <f>Seznam!B47</f>
        <v>8</v>
      </c>
      <c r="B13" s="314" t="str">
        <f>Seznam!C47</f>
        <v>Machalová Eliška</v>
      </c>
      <c r="C13" s="206">
        <f>Seznam!D47</f>
        <v>2006</v>
      </c>
      <c r="D13" s="315" t="str">
        <f>Seznam!E47</f>
        <v>RG Proactive Milevsko</v>
      </c>
      <c r="E13" s="310" t="str">
        <f>Seznam!F47</f>
        <v>CZE</v>
      </c>
      <c r="F13" s="316"/>
      <c r="G13" s="317"/>
      <c r="H13" s="317"/>
      <c r="I13" s="318"/>
      <c r="J13" s="319"/>
      <c r="K13"/>
      <c r="L13"/>
      <c r="M13"/>
      <c r="N13"/>
      <c r="O13"/>
    </row>
    <row r="14" spans="1:15" ht="31.5" customHeight="1">
      <c r="A14" s="313">
        <f>Seznam!B48</f>
        <v>9</v>
      </c>
      <c r="B14" s="314" t="str">
        <f>Seznam!C48</f>
        <v>Bendová Barbora</v>
      </c>
      <c r="C14" s="206">
        <f>Seznam!D48</f>
        <v>2006</v>
      </c>
      <c r="D14" s="315" t="str">
        <f>Seznam!E48</f>
        <v>GSK Tábor</v>
      </c>
      <c r="E14" s="311" t="str">
        <f>Seznam!F48</f>
        <v>CZE</v>
      </c>
      <c r="F14" s="316"/>
      <c r="G14" s="317"/>
      <c r="H14" s="317"/>
      <c r="I14" s="318"/>
      <c r="J14" s="319"/>
      <c r="K14"/>
      <c r="L14"/>
      <c r="M14"/>
      <c r="N14"/>
      <c r="O14"/>
    </row>
    <row r="15" spans="1:15" ht="31.5" customHeight="1">
      <c r="A15" s="313">
        <f>Seznam!B49</f>
        <v>10</v>
      </c>
      <c r="B15" s="314" t="str">
        <f>Seznam!C49</f>
        <v>Mihaliková Žaneta</v>
      </c>
      <c r="C15" s="206">
        <f>Seznam!D49</f>
        <v>2006</v>
      </c>
      <c r="D15" s="315" t="str">
        <f>Seznam!E49</f>
        <v>KMG ARGO Prievidza</v>
      </c>
      <c r="E15" s="320" t="str">
        <f>Seznam!F49</f>
        <v>SVK</v>
      </c>
      <c r="F15" s="316"/>
      <c r="G15" s="317"/>
      <c r="H15" s="317"/>
      <c r="I15" s="318"/>
      <c r="J15" s="319"/>
      <c r="K15"/>
      <c r="L15"/>
      <c r="M15"/>
      <c r="N15"/>
      <c r="O15"/>
    </row>
    <row r="16" spans="1:15" ht="31.5" customHeight="1" thickBot="1">
      <c r="A16" s="230"/>
      <c r="B16" s="231"/>
      <c r="C16" s="209"/>
      <c r="D16" s="232"/>
      <c r="E16" s="312"/>
      <c r="F16" s="233"/>
      <c r="G16" s="234"/>
      <c r="H16" s="234"/>
      <c r="I16" s="235"/>
      <c r="J16" s="236"/>
      <c r="K16"/>
      <c r="L16"/>
      <c r="M16"/>
      <c r="N16"/>
      <c r="O16"/>
    </row>
    <row r="17" ht="13.5" thickTop="1"/>
  </sheetData>
  <sheetProtection/>
  <mergeCells count="8">
    <mergeCell ref="J4:J5"/>
    <mergeCell ref="F4:I4"/>
    <mergeCell ref="E4:E5"/>
    <mergeCell ref="D1:F1"/>
    <mergeCell ref="A4:A5"/>
    <mergeCell ref="B4:B5"/>
    <mergeCell ref="C4:C5"/>
    <mergeCell ref="D4:D5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3">
      <selection activeCell="A18" sqref="A18:A19"/>
    </sheetView>
  </sheetViews>
  <sheetFormatPr defaultColWidth="9.00390625" defaultRowHeight="12.75"/>
  <cols>
    <col min="1" max="1" width="10.75390625" style="0" customWidth="1"/>
    <col min="2" max="2" width="24.375" style="0" bestFit="1" customWidth="1"/>
    <col min="3" max="3" width="9.00390625" style="0" customWidth="1"/>
    <col min="4" max="4" width="29.125" style="0" bestFit="1" customWidth="1"/>
    <col min="5" max="5" width="10.75390625" style="49" hidden="1" customWidth="1"/>
    <col min="6" max="13" width="10.75390625" style="49" customWidth="1"/>
    <col min="14" max="16" width="10.75390625" style="0" customWidth="1"/>
  </cols>
  <sheetData>
    <row r="1" spans="1:21" ht="22.5">
      <c r="A1" s="1" t="s">
        <v>224</v>
      </c>
      <c r="C1" s="4"/>
      <c r="D1" s="441" t="str">
        <f>Název</f>
        <v>Roztančené náčiní</v>
      </c>
      <c r="E1" s="441"/>
      <c r="F1" s="441"/>
      <c r="G1" s="441"/>
      <c r="H1" s="441"/>
      <c r="I1" s="441"/>
      <c r="J1" s="441"/>
      <c r="K1" s="441"/>
      <c r="M1" s="186"/>
      <c r="P1" s="187" t="str">
        <f>Datum</f>
        <v>14.listopadu 2015</v>
      </c>
      <c r="Q1" s="186"/>
      <c r="R1" s="186"/>
      <c r="S1" s="186"/>
      <c r="T1" s="186"/>
      <c r="U1" s="1"/>
    </row>
    <row r="2" spans="1:21" ht="22.5">
      <c r="A2" s="1"/>
      <c r="C2" s="4"/>
      <c r="D2" s="1"/>
      <c r="E2" s="186"/>
      <c r="F2" s="186"/>
      <c r="G2" s="186"/>
      <c r="H2" s="186"/>
      <c r="I2" s="186"/>
      <c r="J2" s="186"/>
      <c r="K2" s="186"/>
      <c r="L2" s="186"/>
      <c r="M2" s="186"/>
      <c r="P2" s="187" t="str">
        <f>Místo</f>
        <v>Milevsko</v>
      </c>
      <c r="Q2" s="186"/>
      <c r="R2" s="186"/>
      <c r="S2" s="186"/>
      <c r="T2" s="186"/>
      <c r="U2" s="1"/>
    </row>
    <row r="3" spans="1:15" ht="23.25" thickBot="1">
      <c r="A3" s="237" t="str">
        <f>_kat6</f>
        <v>6. kategorie: Kadetky mladší</v>
      </c>
      <c r="B3" s="237"/>
      <c r="C3" s="237"/>
      <c r="D3" s="237"/>
      <c r="E3" s="237"/>
      <c r="F3" s="186"/>
      <c r="G3" s="186"/>
      <c r="H3" s="186"/>
      <c r="I3" s="186"/>
      <c r="J3" s="186"/>
      <c r="K3" s="186"/>
      <c r="L3" s="186"/>
      <c r="M3" s="186"/>
      <c r="N3" s="1"/>
      <c r="O3" s="189"/>
    </row>
    <row r="4" spans="1:16" ht="16.5" customHeight="1" thickTop="1">
      <c r="A4" s="436" t="s">
        <v>225</v>
      </c>
      <c r="B4" s="438" t="s">
        <v>6</v>
      </c>
      <c r="C4" s="438" t="s">
        <v>3</v>
      </c>
      <c r="D4" s="434" t="s">
        <v>4</v>
      </c>
      <c r="E4" s="451" t="str">
        <f>Kat6S1</f>
        <v>sestava bez náčiní</v>
      </c>
      <c r="F4" s="452"/>
      <c r="G4" s="452"/>
      <c r="H4" s="452"/>
      <c r="I4" s="453"/>
      <c r="J4" s="451" t="str">
        <f>Kat6S2</f>
        <v>sestava s libovolným náčiním</v>
      </c>
      <c r="K4" s="452"/>
      <c r="L4" s="452"/>
      <c r="M4" s="452"/>
      <c r="N4" s="453"/>
      <c r="O4" s="454" t="s">
        <v>232</v>
      </c>
      <c r="P4" s="444" t="s">
        <v>226</v>
      </c>
    </row>
    <row r="5" spans="1:16" ht="16.5" thickBot="1">
      <c r="A5" s="437">
        <v>0</v>
      </c>
      <c r="B5" s="439">
        <v>0</v>
      </c>
      <c r="C5" s="439">
        <v>0</v>
      </c>
      <c r="D5" s="440">
        <v>0</v>
      </c>
      <c r="E5" s="220" t="s">
        <v>233</v>
      </c>
      <c r="F5" s="239" t="s">
        <v>227</v>
      </c>
      <c r="G5" s="239" t="s">
        <v>193</v>
      </c>
      <c r="H5" s="239" t="s">
        <v>228</v>
      </c>
      <c r="I5" s="240" t="s">
        <v>229</v>
      </c>
      <c r="J5" s="220" t="s">
        <v>233</v>
      </c>
      <c r="K5" s="239" t="s">
        <v>227</v>
      </c>
      <c r="L5" s="239" t="s">
        <v>193</v>
      </c>
      <c r="M5" s="239" t="s">
        <v>228</v>
      </c>
      <c r="N5" s="240" t="s">
        <v>229</v>
      </c>
      <c r="O5" s="455">
        <v>0</v>
      </c>
      <c r="P5" s="445">
        <v>0</v>
      </c>
    </row>
    <row r="6" spans="1:16" ht="31.5" customHeight="1" thickTop="1">
      <c r="A6" s="241">
        <f>Seznam!B50</f>
        <v>1</v>
      </c>
      <c r="B6" s="242" t="str">
        <f>Seznam!C50</f>
        <v>Tichá Natálie </v>
      </c>
      <c r="C6" s="193">
        <f>Seznam!D50</f>
        <v>2005</v>
      </c>
      <c r="D6" s="243" t="str">
        <f>Seznam!E50</f>
        <v>GSK Tábor</v>
      </c>
      <c r="E6" s="247"/>
      <c r="F6" s="245"/>
      <c r="G6" s="245"/>
      <c r="H6" s="245"/>
      <c r="I6" s="246"/>
      <c r="J6" s="247"/>
      <c r="K6" s="245"/>
      <c r="L6" s="245"/>
      <c r="M6" s="245"/>
      <c r="N6" s="246"/>
      <c r="O6" s="248"/>
      <c r="P6" s="249"/>
    </row>
    <row r="7" spans="1:16" ht="31.5" customHeight="1">
      <c r="A7" s="223">
        <f>Seznam!B51</f>
        <v>2</v>
      </c>
      <c r="B7" s="224" t="str">
        <f>Seznam!C51</f>
        <v>Kultová Gabriela</v>
      </c>
      <c r="C7" s="201">
        <f>Seznam!D51</f>
        <v>2004</v>
      </c>
      <c r="D7" s="225" t="str">
        <f>Seznam!E51</f>
        <v>Slavia SK Rapid Plzeň</v>
      </c>
      <c r="E7" s="250"/>
      <c r="F7" s="227"/>
      <c r="G7" s="227"/>
      <c r="H7" s="227"/>
      <c r="I7" s="228"/>
      <c r="J7" s="250"/>
      <c r="K7" s="227"/>
      <c r="L7" s="227"/>
      <c r="M7" s="227"/>
      <c r="N7" s="228"/>
      <c r="O7" s="251"/>
      <c r="P7" s="229"/>
    </row>
    <row r="8" spans="1:16" ht="31.5" customHeight="1">
      <c r="A8" s="223">
        <f>Seznam!B52</f>
        <v>3</v>
      </c>
      <c r="B8" s="224" t="str">
        <f>Seznam!C52</f>
        <v>Podlahová Adéla</v>
      </c>
      <c r="C8" s="201">
        <f>Seznam!D52</f>
        <v>2005</v>
      </c>
      <c r="D8" s="225" t="str">
        <f>Seznam!E52</f>
        <v>GSK Tábor</v>
      </c>
      <c r="E8" s="250"/>
      <c r="F8" s="227"/>
      <c r="G8" s="227"/>
      <c r="H8" s="227"/>
      <c r="I8" s="228"/>
      <c r="J8" s="250"/>
      <c r="K8" s="227"/>
      <c r="L8" s="227"/>
      <c r="M8" s="227"/>
      <c r="N8" s="228"/>
      <c r="O8" s="251"/>
      <c r="P8" s="229"/>
    </row>
    <row r="9" spans="1:16" ht="31.5" customHeight="1">
      <c r="A9" s="223">
        <f>Seznam!B53</f>
        <v>4</v>
      </c>
      <c r="B9" s="224" t="str">
        <f>Seznam!C53</f>
        <v>Vrbacká Vanda</v>
      </c>
      <c r="C9" s="201">
        <f>Seznam!D53</f>
        <v>2003</v>
      </c>
      <c r="D9" s="225" t="str">
        <f>Seznam!E53</f>
        <v>TJ Slavia Hradec Králové</v>
      </c>
      <c r="E9" s="250"/>
      <c r="F9" s="227"/>
      <c r="G9" s="227"/>
      <c r="H9" s="227"/>
      <c r="I9" s="228"/>
      <c r="J9" s="250"/>
      <c r="K9" s="227"/>
      <c r="L9" s="227"/>
      <c r="M9" s="227"/>
      <c r="N9" s="228"/>
      <c r="O9" s="251"/>
      <c r="P9" s="229"/>
    </row>
    <row r="10" spans="1:16" ht="31.5" customHeight="1">
      <c r="A10" s="223">
        <f>Seznam!B54</f>
        <v>5</v>
      </c>
      <c r="B10" s="224" t="str">
        <f>Seznam!C54</f>
        <v>Havlivcová Linda</v>
      </c>
      <c r="C10" s="201">
        <f>Seznam!D54</f>
        <v>2004</v>
      </c>
      <c r="D10" s="225" t="str">
        <f>Seznam!E54</f>
        <v>Slavia SK Rapid Plzeň</v>
      </c>
      <c r="E10" s="250"/>
      <c r="F10" s="227"/>
      <c r="G10" s="227"/>
      <c r="H10" s="227"/>
      <c r="I10" s="228"/>
      <c r="J10" s="250"/>
      <c r="K10" s="227"/>
      <c r="L10" s="227"/>
      <c r="M10" s="227"/>
      <c r="N10" s="228"/>
      <c r="O10" s="251"/>
      <c r="P10" s="229"/>
    </row>
    <row r="11" spans="1:16" ht="31.5" customHeight="1">
      <c r="A11" s="223">
        <f>Seznam!B55</f>
        <v>6</v>
      </c>
      <c r="B11" s="224" t="str">
        <f>Seznam!C55</f>
        <v>Šiková Eva</v>
      </c>
      <c r="C11" s="201">
        <f>Seznam!D55</f>
        <v>2004</v>
      </c>
      <c r="D11" s="225" t="str">
        <f>Seznam!E55</f>
        <v>GSK Tábor</v>
      </c>
      <c r="E11" s="250"/>
      <c r="F11" s="227"/>
      <c r="G11" s="227"/>
      <c r="H11" s="227"/>
      <c r="I11" s="228"/>
      <c r="J11" s="250"/>
      <c r="K11" s="227"/>
      <c r="L11" s="227"/>
      <c r="M11" s="227"/>
      <c r="N11" s="228"/>
      <c r="O11" s="251"/>
      <c r="P11" s="229"/>
    </row>
    <row r="12" spans="1:16" ht="31.5" customHeight="1">
      <c r="A12" s="223">
        <f>Seznam!B56</f>
        <v>7</v>
      </c>
      <c r="B12" s="224" t="str">
        <f>Seznam!C56</f>
        <v>Houdová Linda</v>
      </c>
      <c r="C12" s="201">
        <f>Seznam!D56</f>
        <v>2004</v>
      </c>
      <c r="D12" s="225" t="str">
        <f>Seznam!E56</f>
        <v>RG Proactive Milevsko</v>
      </c>
      <c r="E12" s="250"/>
      <c r="F12" s="227"/>
      <c r="G12" s="227"/>
      <c r="H12" s="227"/>
      <c r="I12" s="228"/>
      <c r="J12" s="250"/>
      <c r="K12" s="227"/>
      <c r="L12" s="227"/>
      <c r="M12" s="227"/>
      <c r="N12" s="228"/>
      <c r="O12" s="251"/>
      <c r="P12" s="229"/>
    </row>
    <row r="13" spans="1:16" ht="31.5" customHeight="1">
      <c r="A13" s="223">
        <f>Seznam!B57</f>
        <v>8</v>
      </c>
      <c r="B13" s="224" t="str">
        <f>Seznam!C57</f>
        <v>Dillingerová Sára</v>
      </c>
      <c r="C13" s="201">
        <f>Seznam!D57</f>
        <v>2005</v>
      </c>
      <c r="D13" s="225" t="str">
        <f>Seznam!E57</f>
        <v>Slavia SK Rapid Plzeň</v>
      </c>
      <c r="E13" s="250"/>
      <c r="F13" s="227"/>
      <c r="G13" s="227"/>
      <c r="H13" s="227"/>
      <c r="I13" s="228"/>
      <c r="J13" s="250"/>
      <c r="K13" s="227"/>
      <c r="L13" s="227"/>
      <c r="M13" s="227"/>
      <c r="N13" s="228"/>
      <c r="O13" s="251"/>
      <c r="P13" s="229"/>
    </row>
    <row r="14" spans="1:16" ht="31.5" customHeight="1">
      <c r="A14" s="223">
        <f>Seznam!B58</f>
        <v>0</v>
      </c>
      <c r="B14" s="224">
        <f>Seznam!C58</f>
        <v>0</v>
      </c>
      <c r="C14" s="201">
        <f>Seznam!D58</f>
        <v>0</v>
      </c>
      <c r="D14" s="225">
        <f>Seznam!E58</f>
        <v>0</v>
      </c>
      <c r="E14" s="250"/>
      <c r="F14" s="227"/>
      <c r="G14" s="227"/>
      <c r="H14" s="227"/>
      <c r="I14" s="228"/>
      <c r="J14" s="250"/>
      <c r="K14" s="227"/>
      <c r="L14" s="227"/>
      <c r="M14" s="227"/>
      <c r="N14" s="228"/>
      <c r="O14" s="251"/>
      <c r="P14" s="229"/>
    </row>
    <row r="15" spans="1:16" ht="31.5" customHeight="1" thickBot="1">
      <c r="A15" s="230"/>
      <c r="B15" s="231"/>
      <c r="C15" s="209"/>
      <c r="D15" s="232"/>
      <c r="E15" s="252"/>
      <c r="F15" s="234"/>
      <c r="G15" s="234"/>
      <c r="H15" s="234"/>
      <c r="I15" s="235"/>
      <c r="J15" s="252"/>
      <c r="K15" s="234"/>
      <c r="L15" s="234"/>
      <c r="M15" s="234"/>
      <c r="N15" s="235"/>
      <c r="O15" s="253"/>
      <c r="P15" s="236"/>
    </row>
    <row r="16" ht="13.5" thickTop="1"/>
    <row r="17" spans="1:15" ht="23.25" thickBot="1">
      <c r="A17" s="6" t="str">
        <f>_kat7</f>
        <v>7. kategorie: Kadetky starší</v>
      </c>
      <c r="B17" s="1"/>
      <c r="C17" s="4"/>
      <c r="D17" s="1"/>
      <c r="E17" s="186"/>
      <c r="F17" s="186"/>
      <c r="G17" s="186"/>
      <c r="H17" s="186"/>
      <c r="I17" s="186"/>
      <c r="J17" s="186"/>
      <c r="K17" s="186"/>
      <c r="L17" s="186"/>
      <c r="M17" s="186"/>
      <c r="N17" s="1"/>
      <c r="O17" s="189"/>
    </row>
    <row r="18" spans="1:16" ht="16.5" thickTop="1">
      <c r="A18" s="436" t="s">
        <v>225</v>
      </c>
      <c r="B18" s="438" t="s">
        <v>6</v>
      </c>
      <c r="C18" s="438" t="s">
        <v>3</v>
      </c>
      <c r="D18" s="434" t="s">
        <v>4</v>
      </c>
      <c r="E18" s="451" t="str">
        <f>Kat7S1</f>
        <v>sestava bez náčiní</v>
      </c>
      <c r="F18" s="452"/>
      <c r="G18" s="452"/>
      <c r="H18" s="452"/>
      <c r="I18" s="453"/>
      <c r="J18" s="451" t="str">
        <f>Kat7S2</f>
        <v>sestava s libovolným náčiním</v>
      </c>
      <c r="K18" s="452"/>
      <c r="L18" s="452"/>
      <c r="M18" s="452"/>
      <c r="N18" s="453"/>
      <c r="O18" s="454" t="s">
        <v>232</v>
      </c>
      <c r="P18" s="444" t="s">
        <v>226</v>
      </c>
    </row>
    <row r="19" spans="1:16" ht="16.5" thickBot="1">
      <c r="A19" s="437">
        <v>0</v>
      </c>
      <c r="B19" s="439">
        <v>0</v>
      </c>
      <c r="C19" s="439">
        <v>0</v>
      </c>
      <c r="D19" s="440">
        <v>0</v>
      </c>
      <c r="E19" s="220" t="s">
        <v>233</v>
      </c>
      <c r="F19" s="239" t="s">
        <v>227</v>
      </c>
      <c r="G19" s="239" t="s">
        <v>193</v>
      </c>
      <c r="H19" s="239" t="s">
        <v>228</v>
      </c>
      <c r="I19" s="240" t="s">
        <v>229</v>
      </c>
      <c r="J19" s="220" t="s">
        <v>233</v>
      </c>
      <c r="K19" s="239" t="s">
        <v>227</v>
      </c>
      <c r="L19" s="239" t="s">
        <v>193</v>
      </c>
      <c r="M19" s="239" t="s">
        <v>228</v>
      </c>
      <c r="N19" s="240" t="s">
        <v>229</v>
      </c>
      <c r="O19" s="455">
        <v>0</v>
      </c>
      <c r="P19" s="445">
        <v>0</v>
      </c>
    </row>
    <row r="20" spans="1:16" ht="31.5" customHeight="1" thickTop="1">
      <c r="A20" s="241">
        <f>Seznam!B59</f>
        <v>1</v>
      </c>
      <c r="B20" s="242" t="str">
        <f>Seznam!C59</f>
        <v>Reiserová Anna</v>
      </c>
      <c r="C20" s="193">
        <f>Seznam!D59</f>
        <v>2001</v>
      </c>
      <c r="D20" s="243" t="str">
        <f>Seznam!E59</f>
        <v>Slavia SK Rapid Plzeň</v>
      </c>
      <c r="E20" s="247"/>
      <c r="F20" s="245"/>
      <c r="G20" s="245"/>
      <c r="H20" s="245"/>
      <c r="I20" s="246"/>
      <c r="J20" s="247"/>
      <c r="K20" s="245"/>
      <c r="L20" s="245"/>
      <c r="M20" s="245"/>
      <c r="N20" s="246"/>
      <c r="O20" s="248"/>
      <c r="P20" s="249"/>
    </row>
    <row r="21" spans="1:16" ht="31.5" customHeight="1">
      <c r="A21" s="223">
        <f>Seznam!B60</f>
        <v>0</v>
      </c>
      <c r="B21" s="224">
        <f>Seznam!C60</f>
        <v>0</v>
      </c>
      <c r="C21" s="201">
        <f>Seznam!D60</f>
        <v>0</v>
      </c>
      <c r="D21" s="225">
        <f>Seznam!E60</f>
        <v>0</v>
      </c>
      <c r="E21" s="250"/>
      <c r="F21" s="227"/>
      <c r="G21" s="227"/>
      <c r="H21" s="227"/>
      <c r="I21" s="228"/>
      <c r="J21" s="250"/>
      <c r="K21" s="227"/>
      <c r="L21" s="227"/>
      <c r="M21" s="227"/>
      <c r="N21" s="228"/>
      <c r="O21" s="251"/>
      <c r="P21" s="229"/>
    </row>
    <row r="22" spans="1:16" ht="31.5" customHeight="1">
      <c r="A22" s="223">
        <f>Seznam!B61</f>
        <v>3</v>
      </c>
      <c r="B22" s="224" t="str">
        <f>Seznam!C61</f>
        <v>Rambousková Linda</v>
      </c>
      <c r="C22" s="201">
        <f>Seznam!D61</f>
        <v>2002</v>
      </c>
      <c r="D22" s="225" t="str">
        <f>Seznam!E61</f>
        <v>GSK Tábor</v>
      </c>
      <c r="E22" s="250"/>
      <c r="F22" s="227"/>
      <c r="G22" s="227"/>
      <c r="H22" s="227"/>
      <c r="I22" s="228"/>
      <c r="J22" s="250"/>
      <c r="K22" s="227"/>
      <c r="L22" s="227"/>
      <c r="M22" s="227"/>
      <c r="N22" s="228"/>
      <c r="O22" s="251"/>
      <c r="P22" s="229"/>
    </row>
    <row r="23" spans="1:16" ht="31.5" customHeight="1">
      <c r="A23" s="223">
        <f>Seznam!B62</f>
        <v>4</v>
      </c>
      <c r="B23" s="224" t="str">
        <f>Seznam!C62</f>
        <v>Faboková Dominika</v>
      </c>
      <c r="C23" s="201">
        <f>Seznam!D62</f>
        <v>2000</v>
      </c>
      <c r="D23" s="225" t="str">
        <f>Seznam!E62</f>
        <v>Slavia SK Rapid Plzeň</v>
      </c>
      <c r="E23" s="250"/>
      <c r="F23" s="227"/>
      <c r="G23" s="227"/>
      <c r="H23" s="227"/>
      <c r="I23" s="228"/>
      <c r="J23" s="250"/>
      <c r="K23" s="227"/>
      <c r="L23" s="227"/>
      <c r="M23" s="227"/>
      <c r="N23" s="228"/>
      <c r="O23" s="251"/>
      <c r="P23" s="229"/>
    </row>
    <row r="24" spans="1:16" ht="31.5" customHeight="1">
      <c r="A24" s="223">
        <f>Seznam!B63</f>
        <v>5</v>
      </c>
      <c r="B24" s="224" t="str">
        <f>Seznam!C63</f>
        <v>Benetková Sára</v>
      </c>
      <c r="C24" s="201">
        <f>Seznam!D63</f>
        <v>2001</v>
      </c>
      <c r="D24" s="225" t="str">
        <f>Seznam!E63</f>
        <v>Slavia SK Rapid Plzeň</v>
      </c>
      <c r="E24" s="250"/>
      <c r="F24" s="227"/>
      <c r="G24" s="227"/>
      <c r="H24" s="227"/>
      <c r="I24" s="228"/>
      <c r="J24" s="250"/>
      <c r="K24" s="227"/>
      <c r="L24" s="227"/>
      <c r="M24" s="227"/>
      <c r="N24" s="228"/>
      <c r="O24" s="251"/>
      <c r="P24" s="229"/>
    </row>
    <row r="25" spans="1:16" ht="31.5" customHeight="1">
      <c r="A25" s="223">
        <f>Seznam!B64</f>
        <v>6</v>
      </c>
      <c r="B25" s="224" t="str">
        <f>Seznam!C64</f>
        <v>Buřičová Pavla</v>
      </c>
      <c r="C25" s="201">
        <f>Seznam!D64</f>
        <v>2001</v>
      </c>
      <c r="D25" s="225" t="str">
        <f>Seznam!E64</f>
        <v>GSK Tábor</v>
      </c>
      <c r="E25" s="250"/>
      <c r="F25" s="227"/>
      <c r="G25" s="227"/>
      <c r="H25" s="227"/>
      <c r="I25" s="228"/>
      <c r="J25" s="250"/>
      <c r="K25" s="227"/>
      <c r="L25" s="227"/>
      <c r="M25" s="227"/>
      <c r="N25" s="228"/>
      <c r="O25" s="251"/>
      <c r="P25" s="229"/>
    </row>
    <row r="26" spans="1:16" ht="31.5" customHeight="1">
      <c r="A26" s="223">
        <f>Seznam!B65</f>
        <v>7</v>
      </c>
      <c r="B26" s="224" t="str">
        <f>Seznam!C65</f>
        <v>Nováková Kateřina</v>
      </c>
      <c r="C26" s="201">
        <f>Seznam!D65</f>
        <v>2000</v>
      </c>
      <c r="D26" s="225" t="str">
        <f>Seznam!E65</f>
        <v>Slavia SK Rapid Plzeň</v>
      </c>
      <c r="E26" s="250"/>
      <c r="F26" s="227"/>
      <c r="G26" s="227"/>
      <c r="H26" s="227"/>
      <c r="I26" s="228"/>
      <c r="J26" s="250"/>
      <c r="K26" s="227"/>
      <c r="L26" s="227"/>
      <c r="M26" s="227"/>
      <c r="N26" s="228"/>
      <c r="O26" s="251"/>
      <c r="P26" s="229"/>
    </row>
    <row r="27" spans="1:16" ht="31.5" customHeight="1">
      <c r="A27" s="223">
        <f>Seznam!B66</f>
        <v>8</v>
      </c>
      <c r="B27" s="224" t="str">
        <f>Seznam!C66</f>
        <v>Králová Eliška</v>
      </c>
      <c r="C27" s="201">
        <f>Seznam!D66</f>
        <v>2000</v>
      </c>
      <c r="D27" s="225" t="str">
        <f>Seznam!E66</f>
        <v>Slavia SK Rapid Plzeň</v>
      </c>
      <c r="E27" s="250"/>
      <c r="F27" s="227"/>
      <c r="G27" s="227"/>
      <c r="H27" s="227"/>
      <c r="I27" s="228"/>
      <c r="J27" s="250"/>
      <c r="K27" s="227"/>
      <c r="L27" s="227"/>
      <c r="M27" s="227"/>
      <c r="N27" s="228"/>
      <c r="O27" s="251"/>
      <c r="P27" s="229"/>
    </row>
    <row r="28" spans="1:16" ht="31.5" customHeight="1" thickBot="1">
      <c r="A28" s="230"/>
      <c r="B28" s="231"/>
      <c r="C28" s="209"/>
      <c r="D28" s="232"/>
      <c r="E28" s="252"/>
      <c r="F28" s="234"/>
      <c r="G28" s="234"/>
      <c r="H28" s="234"/>
      <c r="I28" s="235"/>
      <c r="J28" s="252"/>
      <c r="K28" s="234"/>
      <c r="L28" s="234"/>
      <c r="M28" s="234"/>
      <c r="N28" s="235"/>
      <c r="O28" s="253"/>
      <c r="P28" s="236"/>
    </row>
    <row r="29" ht="13.5" thickTop="1"/>
  </sheetData>
  <sheetProtection/>
  <mergeCells count="17">
    <mergeCell ref="A4:A5"/>
    <mergeCell ref="B4:B5"/>
    <mergeCell ref="C4:C5"/>
    <mergeCell ref="D4:D5"/>
    <mergeCell ref="A18:A19"/>
    <mergeCell ref="B18:B19"/>
    <mergeCell ref="C18:C19"/>
    <mergeCell ref="D18:D19"/>
    <mergeCell ref="J18:N18"/>
    <mergeCell ref="O18:O19"/>
    <mergeCell ref="P4:P5"/>
    <mergeCell ref="D1:K1"/>
    <mergeCell ref="O4:O5"/>
    <mergeCell ref="E4:I4"/>
    <mergeCell ref="J4:N4"/>
    <mergeCell ref="P18:P19"/>
    <mergeCell ref="E18:I18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75390625" style="0" customWidth="1"/>
    <col min="2" max="2" width="27.00390625" style="0" bestFit="1" customWidth="1"/>
    <col min="3" max="3" width="9.00390625" style="0" hidden="1" customWidth="1"/>
    <col min="4" max="4" width="26.25390625" style="0" hidden="1" customWidth="1"/>
    <col min="5" max="5" width="11.75390625" style="0" hidden="1" customWidth="1"/>
    <col min="6" max="7" width="14.25390625" style="49" bestFit="1" customWidth="1"/>
    <col min="8" max="9" width="10.75390625" style="49" customWidth="1"/>
    <col min="10" max="11" width="10.75390625" style="0" customWidth="1"/>
    <col min="16" max="16" width="10.125" style="0" bestFit="1" customWidth="1"/>
  </cols>
  <sheetData>
    <row r="1" spans="1:16" ht="22.5">
      <c r="A1" s="6" t="s">
        <v>224</v>
      </c>
      <c r="B1" s="1"/>
      <c r="C1" s="4"/>
      <c r="D1" s="1"/>
      <c r="E1" s="1"/>
      <c r="F1" s="426"/>
      <c r="G1" s="426"/>
      <c r="H1" s="186"/>
      <c r="I1" s="186"/>
      <c r="J1" s="3" t="s">
        <v>198</v>
      </c>
      <c r="K1" s="186"/>
      <c r="L1" s="186"/>
      <c r="M1" s="186"/>
      <c r="N1" s="3"/>
      <c r="O1" s="1"/>
      <c r="P1" s="189" t="s">
        <v>234</v>
      </c>
    </row>
    <row r="2" spans="1:11" ht="22.5">
      <c r="A2" s="6"/>
      <c r="B2" s="1"/>
      <c r="C2" s="4"/>
      <c r="D2" s="1"/>
      <c r="E2" s="1"/>
      <c r="F2" s="186"/>
      <c r="G2" s="186"/>
      <c r="H2" s="186"/>
      <c r="I2" s="186"/>
      <c r="J2" s="1"/>
      <c r="K2" s="3"/>
    </row>
    <row r="3" spans="1:11" ht="23.25" thickBot="1">
      <c r="A3" s="6" t="s">
        <v>235</v>
      </c>
      <c r="B3" s="1"/>
      <c r="C3" s="4"/>
      <c r="D3" s="1"/>
      <c r="E3" s="1"/>
      <c r="F3" s="186"/>
      <c r="G3" s="186"/>
      <c r="H3" s="186"/>
      <c r="I3" s="186"/>
      <c r="J3" s="1"/>
      <c r="K3" s="189"/>
    </row>
    <row r="4" spans="1:16" ht="16.5" customHeight="1" thickTop="1">
      <c r="A4" s="436" t="s">
        <v>225</v>
      </c>
      <c r="B4" s="434" t="s">
        <v>4</v>
      </c>
      <c r="C4" s="456" t="s">
        <v>3</v>
      </c>
      <c r="D4" s="434" t="s">
        <v>4</v>
      </c>
      <c r="E4" s="442" t="s">
        <v>5</v>
      </c>
      <c r="F4" s="451" t="s">
        <v>221</v>
      </c>
      <c r="G4" s="452"/>
      <c r="H4" s="452"/>
      <c r="I4" s="453"/>
      <c r="J4" s="451" t="s">
        <v>222</v>
      </c>
      <c r="K4" s="452"/>
      <c r="L4" s="452"/>
      <c r="M4" s="452"/>
      <c r="N4" s="453"/>
      <c r="O4" s="454" t="s">
        <v>232</v>
      </c>
      <c r="P4" s="444" t="s">
        <v>226</v>
      </c>
    </row>
    <row r="5" spans="1:16" ht="16.5" thickBot="1">
      <c r="A5" s="437">
        <v>0</v>
      </c>
      <c r="B5" s="440">
        <v>0</v>
      </c>
      <c r="C5" s="457">
        <v>0</v>
      </c>
      <c r="D5" s="440">
        <v>0</v>
      </c>
      <c r="E5" s="443">
        <v>0</v>
      </c>
      <c r="F5" s="220" t="s">
        <v>227</v>
      </c>
      <c r="G5" s="221" t="s">
        <v>193</v>
      </c>
      <c r="H5" s="221" t="s">
        <v>228</v>
      </c>
      <c r="I5" s="222" t="s">
        <v>229</v>
      </c>
      <c r="J5" s="220" t="s">
        <v>233</v>
      </c>
      <c r="K5" s="238" t="s">
        <v>227</v>
      </c>
      <c r="L5" s="239" t="s">
        <v>193</v>
      </c>
      <c r="M5" s="239" t="s">
        <v>228</v>
      </c>
      <c r="N5" s="240" t="s">
        <v>229</v>
      </c>
      <c r="O5" s="455">
        <v>0</v>
      </c>
      <c r="P5" s="445">
        <v>0</v>
      </c>
    </row>
    <row r="6" spans="1:16" ht="31.5" customHeight="1" thickTop="1">
      <c r="A6" s="241">
        <v>1</v>
      </c>
      <c r="B6" s="339" t="s">
        <v>191</v>
      </c>
      <c r="C6" s="340"/>
      <c r="D6" s="243"/>
      <c r="E6" s="310"/>
      <c r="F6" s="244" t="s">
        <v>236</v>
      </c>
      <c r="G6" s="245"/>
      <c r="H6" s="245"/>
      <c r="I6" s="246"/>
      <c r="J6" s="247"/>
      <c r="K6" s="244"/>
      <c r="L6" s="245"/>
      <c r="M6" s="245"/>
      <c r="N6" s="246"/>
      <c r="O6" s="248"/>
      <c r="P6" s="249"/>
    </row>
    <row r="7" spans="1:16" ht="31.5" customHeight="1">
      <c r="A7" s="223">
        <v>2</v>
      </c>
      <c r="B7" s="341" t="s">
        <v>192</v>
      </c>
      <c r="C7" s="342"/>
      <c r="D7" s="225"/>
      <c r="E7" s="310"/>
      <c r="F7" s="226"/>
      <c r="G7" s="227"/>
      <c r="H7" s="227"/>
      <c r="I7" s="228"/>
      <c r="J7" s="250"/>
      <c r="K7" s="226" t="s">
        <v>236</v>
      </c>
      <c r="L7" s="227"/>
      <c r="M7" s="227"/>
      <c r="N7" s="228"/>
      <c r="O7" s="251"/>
      <c r="P7" s="229"/>
    </row>
    <row r="8" spans="1:16" ht="31.5" customHeight="1" thickBot="1">
      <c r="A8" s="230"/>
      <c r="B8" s="343"/>
      <c r="C8" s="344"/>
      <c r="D8" s="232"/>
      <c r="E8" s="345"/>
      <c r="F8" s="233" t="s">
        <v>236</v>
      </c>
      <c r="G8" s="234"/>
      <c r="H8" s="234"/>
      <c r="I8" s="235"/>
      <c r="J8" s="252"/>
      <c r="K8" s="233"/>
      <c r="L8" s="234"/>
      <c r="M8" s="234"/>
      <c r="N8" s="235"/>
      <c r="O8" s="253"/>
      <c r="P8" s="236"/>
    </row>
    <row r="9" ht="13.5" thickTop="1"/>
    <row r="10" spans="1:11" ht="23.25" thickBot="1">
      <c r="A10" s="6" t="s">
        <v>237</v>
      </c>
      <c r="B10" s="1"/>
      <c r="C10" s="4"/>
      <c r="D10" s="1"/>
      <c r="E10" s="1"/>
      <c r="F10" s="186"/>
      <c r="G10" s="186"/>
      <c r="H10" s="186"/>
      <c r="I10" s="186"/>
      <c r="J10" s="1"/>
      <c r="K10" s="189"/>
    </row>
    <row r="11" spans="1:16" ht="16.5" customHeight="1" thickTop="1">
      <c r="A11" s="436" t="s">
        <v>225</v>
      </c>
      <c r="B11" s="434" t="s">
        <v>4</v>
      </c>
      <c r="C11" s="438" t="s">
        <v>3</v>
      </c>
      <c r="D11" s="434" t="s">
        <v>4</v>
      </c>
      <c r="E11" s="442" t="s">
        <v>5</v>
      </c>
      <c r="F11" s="451" t="s">
        <v>221</v>
      </c>
      <c r="G11" s="452"/>
      <c r="H11" s="452"/>
      <c r="I11" s="453"/>
      <c r="J11" s="451" t="s">
        <v>222</v>
      </c>
      <c r="K11" s="452"/>
      <c r="L11" s="452"/>
      <c r="M11" s="452"/>
      <c r="N11" s="453"/>
      <c r="O11" s="454" t="s">
        <v>232</v>
      </c>
      <c r="P11" s="444" t="s">
        <v>226</v>
      </c>
    </row>
    <row r="12" spans="1:16" ht="16.5" thickBot="1">
      <c r="A12" s="437">
        <v>0</v>
      </c>
      <c r="B12" s="440">
        <v>0</v>
      </c>
      <c r="C12" s="439">
        <v>0</v>
      </c>
      <c r="D12" s="440">
        <v>0</v>
      </c>
      <c r="E12" s="443">
        <v>0</v>
      </c>
      <c r="F12" s="220" t="s">
        <v>227</v>
      </c>
      <c r="G12" s="221" t="s">
        <v>193</v>
      </c>
      <c r="H12" s="221" t="s">
        <v>228</v>
      </c>
      <c r="I12" s="222" t="s">
        <v>229</v>
      </c>
      <c r="J12" s="220" t="s">
        <v>233</v>
      </c>
      <c r="K12" s="238" t="s">
        <v>227</v>
      </c>
      <c r="L12" s="239" t="s">
        <v>193</v>
      </c>
      <c r="M12" s="239" t="s">
        <v>228</v>
      </c>
      <c r="N12" s="240" t="s">
        <v>229</v>
      </c>
      <c r="O12" s="455">
        <v>0</v>
      </c>
      <c r="P12" s="445">
        <v>0</v>
      </c>
    </row>
    <row r="13" spans="1:16" ht="31.5" customHeight="1" thickTop="1">
      <c r="A13" s="241">
        <v>1</v>
      </c>
      <c r="B13" s="242" t="s">
        <v>12</v>
      </c>
      <c r="C13" s="193"/>
      <c r="D13" s="243"/>
      <c r="E13" s="310"/>
      <c r="F13" s="244" t="s">
        <v>236</v>
      </c>
      <c r="G13" s="245"/>
      <c r="H13" s="245"/>
      <c r="I13" s="246"/>
      <c r="J13" s="247"/>
      <c r="K13" s="244"/>
      <c r="L13" s="245"/>
      <c r="M13" s="245"/>
      <c r="N13" s="246"/>
      <c r="O13" s="248"/>
      <c r="P13" s="249"/>
    </row>
    <row r="14" spans="1:16" ht="31.5" customHeight="1">
      <c r="A14" s="223"/>
      <c r="B14" s="224"/>
      <c r="C14" s="201"/>
      <c r="D14" s="225"/>
      <c r="E14" s="310"/>
      <c r="F14" s="226"/>
      <c r="G14" s="227"/>
      <c r="H14" s="227"/>
      <c r="I14" s="228"/>
      <c r="J14" s="250"/>
      <c r="K14" s="226" t="s">
        <v>236</v>
      </c>
      <c r="L14" s="227"/>
      <c r="M14" s="227"/>
      <c r="N14" s="228"/>
      <c r="O14" s="251"/>
      <c r="P14" s="229"/>
    </row>
    <row r="15" spans="1:16" ht="31.5" customHeight="1" thickBot="1">
      <c r="A15" s="230"/>
      <c r="B15" s="231"/>
      <c r="C15" s="209"/>
      <c r="D15" s="232"/>
      <c r="E15" s="346"/>
      <c r="F15" s="233" t="s">
        <v>236</v>
      </c>
      <c r="G15" s="234"/>
      <c r="H15" s="234"/>
      <c r="I15" s="235"/>
      <c r="J15" s="252"/>
      <c r="K15" s="233"/>
      <c r="L15" s="234"/>
      <c r="M15" s="234"/>
      <c r="N15" s="235"/>
      <c r="O15" s="253"/>
      <c r="P15" s="236"/>
    </row>
    <row r="16" ht="13.5" thickTop="1"/>
  </sheetData>
  <sheetProtection/>
  <mergeCells count="18">
    <mergeCell ref="J4:N4"/>
    <mergeCell ref="O4:O5"/>
    <mergeCell ref="P4:P5"/>
    <mergeCell ref="F11:I11"/>
    <mergeCell ref="J11:N11"/>
    <mergeCell ref="O11:O12"/>
    <mergeCell ref="P11:P12"/>
    <mergeCell ref="F4:I4"/>
    <mergeCell ref="E4:E5"/>
    <mergeCell ref="E11:E12"/>
    <mergeCell ref="A11:A12"/>
    <mergeCell ref="B11:B12"/>
    <mergeCell ref="C11:C12"/>
    <mergeCell ref="D11:D12"/>
    <mergeCell ref="A4:A5"/>
    <mergeCell ref="B4:B5"/>
    <mergeCell ref="C4:C5"/>
    <mergeCell ref="D4:D5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10.75390625" style="0" customWidth="1"/>
    <col min="2" max="2" width="26.25390625" style="0" bestFit="1" customWidth="1"/>
    <col min="3" max="3" width="9.00390625" style="0" customWidth="1"/>
    <col min="4" max="4" width="33.375" style="0" bestFit="1" customWidth="1"/>
    <col min="5" max="15" width="10.75390625" style="49" customWidth="1"/>
    <col min="16" max="17" width="10.75390625" style="0" customWidth="1"/>
  </cols>
  <sheetData>
    <row r="1" spans="1:17" ht="22.5">
      <c r="A1" s="6" t="s">
        <v>224</v>
      </c>
      <c r="B1" s="1"/>
      <c r="C1" s="4" t="s">
        <v>198</v>
      </c>
      <c r="E1" s="347" t="s">
        <v>234</v>
      </c>
      <c r="F1" s="348"/>
      <c r="G1" s="348"/>
      <c r="H1" s="186"/>
      <c r="I1" s="3"/>
      <c r="K1" s="1"/>
      <c r="P1" s="49"/>
      <c r="Q1" s="49"/>
    </row>
    <row r="2" spans="1:17" ht="22.5">
      <c r="A2" s="6"/>
      <c r="B2" s="1"/>
      <c r="C2" s="4"/>
      <c r="D2" s="1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"/>
      <c r="Q2" s="3"/>
    </row>
    <row r="3" spans="1:17" ht="23.25" thickBot="1">
      <c r="A3" s="6" t="s">
        <v>238</v>
      </c>
      <c r="B3" s="1"/>
      <c r="C3" s="4"/>
      <c r="D3" s="8"/>
      <c r="E3" s="4"/>
      <c r="F3"/>
      <c r="G3" s="1"/>
      <c r="H3" s="1"/>
      <c r="I3" s="1"/>
      <c r="J3" s="1"/>
      <c r="K3" s="189"/>
      <c r="L3"/>
      <c r="M3"/>
      <c r="N3"/>
      <c r="O3"/>
      <c r="Q3" s="189"/>
    </row>
    <row r="4" spans="1:15" ht="16.5" customHeight="1" thickTop="1">
      <c r="A4" s="428" t="s">
        <v>225</v>
      </c>
      <c r="B4" s="430" t="s">
        <v>6</v>
      </c>
      <c r="C4" s="432" t="s">
        <v>3</v>
      </c>
      <c r="D4" s="434" t="s">
        <v>4</v>
      </c>
      <c r="E4" s="442" t="s">
        <v>5</v>
      </c>
      <c r="F4"/>
      <c r="G4"/>
      <c r="H4"/>
      <c r="I4"/>
      <c r="J4"/>
      <c r="K4"/>
      <c r="L4"/>
      <c r="M4"/>
      <c r="N4"/>
      <c r="O4"/>
    </row>
    <row r="5" spans="1:15" ht="16.5" customHeight="1" thickBot="1">
      <c r="A5" s="429">
        <v>0</v>
      </c>
      <c r="B5" s="431">
        <v>0</v>
      </c>
      <c r="C5" s="433">
        <v>0</v>
      </c>
      <c r="D5" s="435">
        <v>0</v>
      </c>
      <c r="E5" s="443">
        <v>0</v>
      </c>
      <c r="F5"/>
      <c r="G5"/>
      <c r="H5"/>
      <c r="I5"/>
      <c r="J5"/>
      <c r="K5"/>
      <c r="L5"/>
      <c r="M5"/>
      <c r="N5"/>
      <c r="O5"/>
    </row>
    <row r="6" spans="1:15" ht="30" customHeight="1" thickTop="1">
      <c r="A6" s="349">
        <v>1</v>
      </c>
      <c r="B6" s="350" t="s">
        <v>194</v>
      </c>
      <c r="C6" s="351">
        <v>2007</v>
      </c>
      <c r="D6" s="352" t="s">
        <v>17</v>
      </c>
      <c r="E6" s="310" t="s">
        <v>13</v>
      </c>
      <c r="F6"/>
      <c r="G6"/>
      <c r="H6"/>
      <c r="I6"/>
      <c r="J6"/>
      <c r="K6"/>
      <c r="L6"/>
      <c r="M6"/>
      <c r="N6"/>
      <c r="O6"/>
    </row>
    <row r="7" spans="1:15" ht="30" customHeight="1">
      <c r="A7" s="353">
        <v>2</v>
      </c>
      <c r="B7" s="350" t="s">
        <v>101</v>
      </c>
      <c r="C7" s="351">
        <v>2007</v>
      </c>
      <c r="D7" s="352" t="s">
        <v>42</v>
      </c>
      <c r="E7" s="310" t="s">
        <v>13</v>
      </c>
      <c r="F7"/>
      <c r="G7"/>
      <c r="H7"/>
      <c r="I7"/>
      <c r="J7"/>
      <c r="K7"/>
      <c r="L7"/>
      <c r="M7"/>
      <c r="N7"/>
      <c r="O7"/>
    </row>
    <row r="8" spans="1:15" ht="30" customHeight="1">
      <c r="A8" s="354">
        <v>3</v>
      </c>
      <c r="B8" s="350" t="s">
        <v>109</v>
      </c>
      <c r="C8" s="351">
        <v>2007</v>
      </c>
      <c r="D8" s="352" t="s">
        <v>42</v>
      </c>
      <c r="E8" s="310" t="s">
        <v>13</v>
      </c>
      <c r="F8"/>
      <c r="G8"/>
      <c r="H8"/>
      <c r="I8"/>
      <c r="J8"/>
      <c r="K8"/>
      <c r="L8"/>
      <c r="M8"/>
      <c r="N8"/>
      <c r="O8"/>
    </row>
    <row r="9" spans="1:15" ht="30" customHeight="1">
      <c r="A9" s="353">
        <v>4</v>
      </c>
      <c r="B9" s="350" t="s">
        <v>140</v>
      </c>
      <c r="C9" s="351">
        <v>2006</v>
      </c>
      <c r="D9" s="352" t="s">
        <v>42</v>
      </c>
      <c r="E9" s="310" t="s">
        <v>13</v>
      </c>
      <c r="F9"/>
      <c r="G9"/>
      <c r="H9"/>
      <c r="I9"/>
      <c r="J9"/>
      <c r="K9"/>
      <c r="L9"/>
      <c r="M9"/>
      <c r="N9"/>
      <c r="O9"/>
    </row>
    <row r="10" spans="1:15" ht="30" customHeight="1">
      <c r="A10" s="354">
        <v>5</v>
      </c>
      <c r="B10" s="350" t="s">
        <v>151</v>
      </c>
      <c r="C10" s="351">
        <v>2006</v>
      </c>
      <c r="D10" s="352" t="s">
        <v>92</v>
      </c>
      <c r="E10" s="310" t="s">
        <v>13</v>
      </c>
      <c r="F10"/>
      <c r="G10"/>
      <c r="H10"/>
      <c r="I10"/>
      <c r="J10"/>
      <c r="K10"/>
      <c r="L10"/>
      <c r="M10"/>
      <c r="N10"/>
      <c r="O10"/>
    </row>
    <row r="11" spans="1:15" ht="30" customHeight="1">
      <c r="A11" s="353">
        <v>6</v>
      </c>
      <c r="B11" s="350" t="s">
        <v>195</v>
      </c>
      <c r="C11" s="351">
        <v>2006</v>
      </c>
      <c r="D11" s="352" t="s">
        <v>135</v>
      </c>
      <c r="E11" s="310" t="s">
        <v>13</v>
      </c>
      <c r="F11"/>
      <c r="G11"/>
      <c r="H11"/>
      <c r="I11"/>
      <c r="J11"/>
      <c r="K11"/>
      <c r="L11"/>
      <c r="M11"/>
      <c r="N11"/>
      <c r="O11"/>
    </row>
    <row r="12" spans="1:15" ht="30" customHeight="1">
      <c r="A12" s="354">
        <v>7</v>
      </c>
      <c r="B12" s="350" t="s">
        <v>152</v>
      </c>
      <c r="C12" s="351">
        <v>2006</v>
      </c>
      <c r="D12" s="352" t="s">
        <v>26</v>
      </c>
      <c r="E12" s="310" t="s">
        <v>27</v>
      </c>
      <c r="F12"/>
      <c r="G12"/>
      <c r="H12"/>
      <c r="I12"/>
      <c r="J12"/>
      <c r="K12"/>
      <c r="L12"/>
      <c r="M12"/>
      <c r="N12"/>
      <c r="O12"/>
    </row>
    <row r="13" spans="1:15" ht="30" customHeight="1">
      <c r="A13" s="353">
        <v>8</v>
      </c>
      <c r="B13" s="350" t="s">
        <v>196</v>
      </c>
      <c r="C13" s="351">
        <v>2006</v>
      </c>
      <c r="D13" s="352" t="s">
        <v>135</v>
      </c>
      <c r="E13" s="310" t="s">
        <v>13</v>
      </c>
      <c r="F13"/>
      <c r="G13"/>
      <c r="H13"/>
      <c r="I13"/>
      <c r="J13"/>
      <c r="K13"/>
      <c r="L13"/>
      <c r="M13"/>
      <c r="N13"/>
      <c r="O13"/>
    </row>
    <row r="14" spans="1:15" ht="30" customHeight="1">
      <c r="A14" s="354">
        <v>9</v>
      </c>
      <c r="B14" s="355" t="s">
        <v>137</v>
      </c>
      <c r="C14" s="356">
        <v>2006</v>
      </c>
      <c r="D14" s="357" t="s">
        <v>26</v>
      </c>
      <c r="E14" s="311" t="s">
        <v>27</v>
      </c>
      <c r="F14"/>
      <c r="G14"/>
      <c r="H14"/>
      <c r="I14"/>
      <c r="J14"/>
      <c r="K14"/>
      <c r="L14"/>
      <c r="M14"/>
      <c r="N14"/>
      <c r="O14"/>
    </row>
    <row r="15" spans="1:15" ht="30" customHeight="1">
      <c r="A15" s="354"/>
      <c r="B15" s="358"/>
      <c r="C15" s="359"/>
      <c r="D15" s="360"/>
      <c r="E15" s="320"/>
      <c r="F15"/>
      <c r="G15"/>
      <c r="H15"/>
      <c r="I15"/>
      <c r="J15"/>
      <c r="K15"/>
      <c r="L15"/>
      <c r="M15"/>
      <c r="N15"/>
      <c r="O15"/>
    </row>
    <row r="16" spans="1:15" ht="30" customHeight="1" thickBot="1">
      <c r="A16" s="361"/>
      <c r="B16" s="362"/>
      <c r="C16" s="363"/>
      <c r="D16" s="364"/>
      <c r="E16" s="365"/>
      <c r="F16"/>
      <c r="G16"/>
      <c r="H16"/>
      <c r="I16"/>
      <c r="J16"/>
      <c r="K16"/>
      <c r="L16"/>
      <c r="M16"/>
      <c r="N16"/>
      <c r="O16"/>
    </row>
    <row r="17" ht="13.5" thickTop="1"/>
  </sheetData>
  <sheetProtection/>
  <mergeCells count="5">
    <mergeCell ref="A4:A5"/>
    <mergeCell ref="B4:B5"/>
    <mergeCell ref="E4:E5"/>
    <mergeCell ref="D4:D5"/>
    <mergeCell ref="C4:C5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Koryta</dc:creator>
  <cp:keywords/>
  <dc:description/>
  <cp:lastModifiedBy>Uzivatel</cp:lastModifiedBy>
  <dcterms:created xsi:type="dcterms:W3CDTF">2001-03-21T14:10:12Z</dcterms:created>
  <dcterms:modified xsi:type="dcterms:W3CDTF">2015-11-14T17:27:35Z</dcterms:modified>
  <cp:category/>
  <cp:version/>
  <cp:contentType/>
  <cp:contentStatus/>
</cp:coreProperties>
</file>